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BECCS-LCA-MetaAnalysis\"/>
    </mc:Choice>
  </mc:AlternateContent>
  <xr:revisionPtr revIDLastSave="0" documentId="13_ncr:1_{6E3D8A33-FCFB-4FD5-A7DD-F21762BE661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REET_inputs" sheetId="11" r:id="rId1"/>
    <sheet name="Lit_inputs" sheetId="12" r:id="rId2"/>
    <sheet name="CMPCorrection" sheetId="14" r:id="rId3"/>
    <sheet name="Scenarios" sheetId="13" r:id="rId4"/>
    <sheet name="Model" sheetId="5" r:id="rId5"/>
    <sheet name="Summary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1" l="1"/>
  <c r="F40" i="11"/>
  <c r="F30" i="11"/>
  <c r="G44" i="5" l="1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C12" i="9"/>
  <c r="B12" i="9"/>
  <c r="A12" i="9"/>
  <c r="J80" i="13"/>
  <c r="J79" i="13"/>
  <c r="J78" i="13"/>
  <c r="J66" i="13"/>
  <c r="J65" i="13"/>
  <c r="J64" i="13"/>
  <c r="J63" i="13"/>
  <c r="J62" i="13"/>
  <c r="J61" i="13"/>
  <c r="J33" i="13"/>
  <c r="J32" i="13"/>
  <c r="J31" i="13"/>
  <c r="J19" i="13"/>
  <c r="J18" i="13"/>
  <c r="J17" i="13"/>
  <c r="J16" i="13"/>
  <c r="J15" i="13"/>
  <c r="J14" i="13"/>
  <c r="J74" i="13" l="1"/>
  <c r="J118" i="13" s="1"/>
  <c r="J73" i="13"/>
  <c r="J117" i="13" s="1"/>
  <c r="J72" i="13"/>
  <c r="J116" i="13" s="1"/>
  <c r="J71" i="13"/>
  <c r="J115" i="13" s="1"/>
  <c r="J70" i="13"/>
  <c r="J114" i="13" s="1"/>
  <c r="J69" i="13"/>
  <c r="J113" i="13" s="1"/>
  <c r="J50" i="13"/>
  <c r="J27" i="13"/>
  <c r="J26" i="13"/>
  <c r="J25" i="13"/>
  <c r="J24" i="13"/>
  <c r="J23" i="13"/>
  <c r="J22" i="13"/>
  <c r="J57" i="13"/>
  <c r="J10" i="13"/>
  <c r="J91" i="13"/>
  <c r="J135" i="13" s="1"/>
  <c r="J90" i="13"/>
  <c r="J134" i="13" s="1"/>
  <c r="J89" i="13"/>
  <c r="J133" i="13" s="1"/>
  <c r="J88" i="13"/>
  <c r="J132" i="13" s="1"/>
  <c r="J87" i="13"/>
  <c r="J131" i="13" s="1"/>
  <c r="J86" i="13"/>
  <c r="J77" i="13"/>
  <c r="J121" i="13" s="1"/>
  <c r="J76" i="13"/>
  <c r="J56" i="13"/>
  <c r="J100" i="13" s="1"/>
  <c r="J55" i="13"/>
  <c r="J99" i="13" s="1"/>
  <c r="J54" i="13"/>
  <c r="J98" i="13" s="1"/>
  <c r="J53" i="13"/>
  <c r="J52" i="13"/>
  <c r="J51" i="13"/>
  <c r="J95" i="13" s="1"/>
  <c r="J49" i="13"/>
  <c r="J45" i="13"/>
  <c r="J44" i="13"/>
  <c r="J43" i="13"/>
  <c r="J42" i="13"/>
  <c r="J41" i="13"/>
  <c r="J40" i="13"/>
  <c r="J30" i="13"/>
  <c r="J29" i="13"/>
  <c r="J9" i="13"/>
  <c r="J8" i="13"/>
  <c r="J7" i="13"/>
  <c r="J6" i="13"/>
  <c r="J5" i="13"/>
  <c r="J4" i="13"/>
  <c r="J137" i="13"/>
  <c r="J136" i="13"/>
  <c r="J130" i="13"/>
  <c r="J127" i="13"/>
  <c r="J126" i="13"/>
  <c r="J125" i="13"/>
  <c r="J124" i="13"/>
  <c r="J123" i="13"/>
  <c r="J122" i="13"/>
  <c r="J119" i="13"/>
  <c r="J112" i="13"/>
  <c r="J111" i="13"/>
  <c r="J110" i="13"/>
  <c r="J109" i="13"/>
  <c r="J108" i="13"/>
  <c r="J107" i="13"/>
  <c r="J106" i="13"/>
  <c r="J105" i="13"/>
  <c r="J104" i="13"/>
  <c r="J103" i="13"/>
  <c r="J102" i="13"/>
  <c r="J94" i="13"/>
  <c r="J85" i="13"/>
  <c r="J129" i="13" s="1"/>
  <c r="J84" i="13"/>
  <c r="J128" i="13" s="1"/>
  <c r="J83" i="13"/>
  <c r="J82" i="13"/>
  <c r="J120" i="13"/>
  <c r="J101" i="13"/>
  <c r="J97" i="13"/>
  <c r="J96" i="13"/>
  <c r="J38" i="13"/>
  <c r="J37" i="13"/>
  <c r="J36" i="13"/>
  <c r="J35" i="13"/>
  <c r="D43" i="11"/>
  <c r="E43" i="11"/>
  <c r="F43" i="11"/>
  <c r="D44" i="11"/>
  <c r="E44" i="11"/>
  <c r="F44" i="11"/>
  <c r="D46" i="11"/>
  <c r="E46" i="11"/>
  <c r="F46" i="11"/>
  <c r="F11" i="5"/>
  <c r="R27" i="5"/>
  <c r="AH27" i="5"/>
  <c r="AX27" i="5"/>
  <c r="BN27" i="5"/>
  <c r="CD27" i="5"/>
  <c r="CT27" i="5"/>
  <c r="DJ27" i="5"/>
  <c r="DZ27" i="5"/>
  <c r="L28" i="5"/>
  <c r="AB28" i="5"/>
  <c r="AR28" i="5"/>
  <c r="BH28" i="5"/>
  <c r="BX28" i="5"/>
  <c r="CN28" i="5"/>
  <c r="DD28" i="5"/>
  <c r="DT28" i="5"/>
  <c r="EJ28" i="5"/>
  <c r="X27" i="5"/>
  <c r="AS27" i="5"/>
  <c r="BO27" i="5"/>
  <c r="CJ27" i="5"/>
  <c r="DE27" i="5"/>
  <c r="EA27" i="5"/>
  <c r="R28" i="5"/>
  <c r="AM28" i="5"/>
  <c r="BI28" i="5"/>
  <c r="CD28" i="5"/>
  <c r="CY28" i="5"/>
  <c r="DU28" i="5"/>
  <c r="M33" i="5"/>
  <c r="AC33" i="5"/>
  <c r="AS33" i="5"/>
  <c r="BI33" i="5"/>
  <c r="BY33" i="5"/>
  <c r="Y27" i="5"/>
  <c r="AU27" i="5"/>
  <c r="BP27" i="5"/>
  <c r="CK27" i="5"/>
  <c r="DG27" i="5"/>
  <c r="EB27" i="5"/>
  <c r="S28" i="5"/>
  <c r="AO28" i="5"/>
  <c r="BJ28" i="5"/>
  <c r="CE28" i="5"/>
  <c r="DA28" i="5"/>
  <c r="DV28" i="5"/>
  <c r="P27" i="5"/>
  <c r="AK27" i="5"/>
  <c r="BG27" i="5"/>
  <c r="CB27" i="5"/>
  <c r="CW27" i="5"/>
  <c r="DS27" i="5"/>
  <c r="J28" i="5"/>
  <c r="AE28" i="5"/>
  <c r="BA28" i="5"/>
  <c r="BV28" i="5"/>
  <c r="CQ28" i="5"/>
  <c r="DM28" i="5"/>
  <c r="EH28" i="5"/>
  <c r="S33" i="5"/>
  <c r="AI33" i="5"/>
  <c r="AY33" i="5"/>
  <c r="BO33" i="5"/>
  <c r="CE33" i="5"/>
  <c r="CU33" i="5"/>
  <c r="DK33" i="5"/>
  <c r="EA33" i="5"/>
  <c r="M34" i="5"/>
  <c r="AC34" i="5"/>
  <c r="AS34" i="5"/>
  <c r="BI34" i="5"/>
  <c r="BY34" i="5"/>
  <c r="CO34" i="5"/>
  <c r="DE34" i="5"/>
  <c r="DU34" i="5"/>
  <c r="G39" i="5"/>
  <c r="W39" i="5"/>
  <c r="AM39" i="5"/>
  <c r="BC39" i="5"/>
  <c r="BS39" i="5"/>
  <c r="CI39" i="5"/>
  <c r="CY39" i="5"/>
  <c r="AM27" i="5"/>
  <c r="DT27" i="5"/>
  <c r="BW28" i="5"/>
  <c r="H33" i="5"/>
  <c r="AN33" i="5"/>
  <c r="BT33" i="5"/>
  <c r="CR33" i="5"/>
  <c r="DM33" i="5"/>
  <c r="EH33" i="5"/>
  <c r="Z34" i="5"/>
  <c r="AU34" i="5"/>
  <c r="BP34" i="5"/>
  <c r="CL34" i="5"/>
  <c r="DG34" i="5"/>
  <c r="EB34" i="5"/>
  <c r="R39" i="5"/>
  <c r="AN39" i="5"/>
  <c r="BI39" i="5"/>
  <c r="CD39" i="5"/>
  <c r="CZ39" i="5"/>
  <c r="DR39" i="5"/>
  <c r="EH39" i="5"/>
  <c r="T40" i="5"/>
  <c r="AJ40" i="5"/>
  <c r="AZ40" i="5"/>
  <c r="BP40" i="5"/>
  <c r="CF40" i="5"/>
  <c r="CV40" i="5"/>
  <c r="DL40" i="5"/>
  <c r="EB40" i="5"/>
  <c r="AR27" i="5"/>
  <c r="DY27" i="5"/>
  <c r="CC28" i="5"/>
  <c r="R33" i="5"/>
  <c r="AX33" i="5"/>
  <c r="CC33" i="5"/>
  <c r="CX33" i="5"/>
  <c r="DT33" i="5"/>
  <c r="K34" i="5"/>
  <c r="AF34" i="5"/>
  <c r="BB34" i="5"/>
  <c r="BW34" i="5"/>
  <c r="CR34" i="5"/>
  <c r="DN34" i="5"/>
  <c r="V27" i="5"/>
  <c r="AL27" i="5"/>
  <c r="BB27" i="5"/>
  <c r="BR27" i="5"/>
  <c r="CH27" i="5"/>
  <c r="CX27" i="5"/>
  <c r="DN27" i="5"/>
  <c r="ED27" i="5"/>
  <c r="P28" i="5"/>
  <c r="AF28" i="5"/>
  <c r="AV28" i="5"/>
  <c r="BL28" i="5"/>
  <c r="CB28" i="5"/>
  <c r="CR28" i="5"/>
  <c r="DH28" i="5"/>
  <c r="DX28" i="5"/>
  <c r="H27" i="5"/>
  <c r="AC27" i="5"/>
  <c r="AY27" i="5"/>
  <c r="BT27" i="5"/>
  <c r="CO27" i="5"/>
  <c r="DK27" i="5"/>
  <c r="EF27" i="5"/>
  <c r="W28" i="5"/>
  <c r="AS28" i="5"/>
  <c r="BN28" i="5"/>
  <c r="CI28" i="5"/>
  <c r="DE28" i="5"/>
  <c r="DZ28" i="5"/>
  <c r="Q33" i="5"/>
  <c r="AG33" i="5"/>
  <c r="AW33" i="5"/>
  <c r="BM33" i="5"/>
  <c r="I27" i="5"/>
  <c r="AE27" i="5"/>
  <c r="AZ27" i="5"/>
  <c r="BU27" i="5"/>
  <c r="CQ27" i="5"/>
  <c r="DL27" i="5"/>
  <c r="EG27" i="5"/>
  <c r="Y28" i="5"/>
  <c r="AT28" i="5"/>
  <c r="BO28" i="5"/>
  <c r="CK28" i="5"/>
  <c r="DF28" i="5"/>
  <c r="EA28" i="5"/>
  <c r="U27" i="5"/>
  <c r="AQ27" i="5"/>
  <c r="BL27" i="5"/>
  <c r="CG27" i="5"/>
  <c r="DC27" i="5"/>
  <c r="DX27" i="5"/>
  <c r="O28" i="5"/>
  <c r="AK28" i="5"/>
  <c r="BF28" i="5"/>
  <c r="CA28" i="5"/>
  <c r="CW28" i="5"/>
  <c r="DR28" i="5"/>
  <c r="G33" i="5"/>
  <c r="W33" i="5"/>
  <c r="AM33" i="5"/>
  <c r="BC33" i="5"/>
  <c r="BS33" i="5"/>
  <c r="CI33" i="5"/>
  <c r="CY33" i="5"/>
  <c r="DO33" i="5"/>
  <c r="EE33" i="5"/>
  <c r="Q34" i="5"/>
  <c r="AG34" i="5"/>
  <c r="AW34" i="5"/>
  <c r="BM34" i="5"/>
  <c r="CC34" i="5"/>
  <c r="CS34" i="5"/>
  <c r="DI34" i="5"/>
  <c r="DY34" i="5"/>
  <c r="K39" i="5"/>
  <c r="AA39" i="5"/>
  <c r="AQ39" i="5"/>
  <c r="BG39" i="5"/>
  <c r="BW39" i="5"/>
  <c r="CM39" i="5"/>
  <c r="DC39" i="5"/>
  <c r="BH27" i="5"/>
  <c r="K28" i="5"/>
  <c r="CS28" i="5"/>
  <c r="P33" i="5"/>
  <c r="AV33" i="5"/>
  <c r="CB33" i="5"/>
  <c r="CW33" i="5"/>
  <c r="DR33" i="5"/>
  <c r="J34" i="5"/>
  <c r="AE34" i="5"/>
  <c r="AZ34" i="5"/>
  <c r="BV34" i="5"/>
  <c r="CQ34" i="5"/>
  <c r="DL34" i="5"/>
  <c r="EH34" i="5"/>
  <c r="X39" i="5"/>
  <c r="AS39" i="5"/>
  <c r="BN39" i="5"/>
  <c r="CJ39" i="5"/>
  <c r="DE39" i="5"/>
  <c r="DV39" i="5"/>
  <c r="H40" i="5"/>
  <c r="X40" i="5"/>
  <c r="AN40" i="5"/>
  <c r="BD40" i="5"/>
  <c r="BT40" i="5"/>
  <c r="CJ40" i="5"/>
  <c r="CZ40" i="5"/>
  <c r="DP40" i="5"/>
  <c r="EF40" i="5"/>
  <c r="BM27" i="5"/>
  <c r="Q28" i="5"/>
  <c r="CX28" i="5"/>
  <c r="Z33" i="5"/>
  <c r="BF33" i="5"/>
  <c r="CH33" i="5"/>
  <c r="DD33" i="5"/>
  <c r="DY33" i="5"/>
  <c r="P34" i="5"/>
  <c r="AL34" i="5"/>
  <c r="BG34" i="5"/>
  <c r="CB34" i="5"/>
  <c r="CX34" i="5"/>
  <c r="DS34" i="5"/>
  <c r="J27" i="5"/>
  <c r="Z27" i="5"/>
  <c r="AP27" i="5"/>
  <c r="BF27" i="5"/>
  <c r="BV27" i="5"/>
  <c r="CL27" i="5"/>
  <c r="DB27" i="5"/>
  <c r="DR27" i="5"/>
  <c r="EH27" i="5"/>
  <c r="T28" i="5"/>
  <c r="AJ28" i="5"/>
  <c r="AZ28" i="5"/>
  <c r="BP28" i="5"/>
  <c r="CF28" i="5"/>
  <c r="CV28" i="5"/>
  <c r="DL28" i="5"/>
  <c r="EB28" i="5"/>
  <c r="M27" i="5"/>
  <c r="AI27" i="5"/>
  <c r="BD27" i="5"/>
  <c r="BY27" i="5"/>
  <c r="CU27" i="5"/>
  <c r="DP27" i="5"/>
  <c r="G28" i="5"/>
  <c r="AC28" i="5"/>
  <c r="AX28" i="5"/>
  <c r="BS28" i="5"/>
  <c r="CO28" i="5"/>
  <c r="DJ28" i="5"/>
  <c r="EE28" i="5"/>
  <c r="U33" i="5"/>
  <c r="AK33" i="5"/>
  <c r="BA33" i="5"/>
  <c r="BQ33" i="5"/>
  <c r="O27" i="5"/>
  <c r="AJ27" i="5"/>
  <c r="BE27" i="5"/>
  <c r="CA27" i="5"/>
  <c r="CV27" i="5"/>
  <c r="DQ27" i="5"/>
  <c r="I28" i="5"/>
  <c r="AD28" i="5"/>
  <c r="AY28" i="5"/>
  <c r="BU28" i="5"/>
  <c r="CP28" i="5"/>
  <c r="DK28" i="5"/>
  <c r="EG28" i="5"/>
  <c r="AA27" i="5"/>
  <c r="AV27" i="5"/>
  <c r="BQ27" i="5"/>
  <c r="CM27" i="5"/>
  <c r="DH27" i="5"/>
  <c r="EC27" i="5"/>
  <c r="U28" i="5"/>
  <c r="AP28" i="5"/>
  <c r="BK28" i="5"/>
  <c r="CG28" i="5"/>
  <c r="DB28" i="5"/>
  <c r="DW28" i="5"/>
  <c r="K33" i="5"/>
  <c r="AA33" i="5"/>
  <c r="AQ33" i="5"/>
  <c r="BG33" i="5"/>
  <c r="BW33" i="5"/>
  <c r="CM33" i="5"/>
  <c r="DC33" i="5"/>
  <c r="DS33" i="5"/>
  <c r="EI33" i="5"/>
  <c r="U34" i="5"/>
  <c r="AK34" i="5"/>
  <c r="BA34" i="5"/>
  <c r="BQ34" i="5"/>
  <c r="CG34" i="5"/>
  <c r="CW34" i="5"/>
  <c r="DM34" i="5"/>
  <c r="EC34" i="5"/>
  <c r="O39" i="5"/>
  <c r="AE39" i="5"/>
  <c r="AU39" i="5"/>
  <c r="BK39" i="5"/>
  <c r="CA39" i="5"/>
  <c r="CQ39" i="5"/>
  <c r="DG39" i="5"/>
  <c r="CC27" i="5"/>
  <c r="AG28" i="5"/>
  <c r="DN28" i="5"/>
  <c r="X33" i="5"/>
  <c r="BD33" i="5"/>
  <c r="CG33" i="5"/>
  <c r="DB33" i="5"/>
  <c r="DX33" i="5"/>
  <c r="O34" i="5"/>
  <c r="AJ34" i="5"/>
  <c r="BF34" i="5"/>
  <c r="CA34" i="5"/>
  <c r="CV34" i="5"/>
  <c r="DR34" i="5"/>
  <c r="H39" i="5"/>
  <c r="AC39" i="5"/>
  <c r="AX39" i="5"/>
  <c r="BT39" i="5"/>
  <c r="CO39" i="5"/>
  <c r="DJ39" i="5"/>
  <c r="DZ39" i="5"/>
  <c r="L40" i="5"/>
  <c r="AB40" i="5"/>
  <c r="AR40" i="5"/>
  <c r="BH40" i="5"/>
  <c r="BX40" i="5"/>
  <c r="CN40" i="5"/>
  <c r="DD40" i="5"/>
  <c r="DT40" i="5"/>
  <c r="EJ40" i="5"/>
  <c r="CI27" i="5"/>
  <c r="AL28" i="5"/>
  <c r="DS28" i="5"/>
  <c r="AH33" i="5"/>
  <c r="BN33" i="5"/>
  <c r="CN33" i="5"/>
  <c r="DI33" i="5"/>
  <c r="ED33" i="5"/>
  <c r="V34" i="5"/>
  <c r="AQ34" i="5"/>
  <c r="BL34" i="5"/>
  <c r="CH34" i="5"/>
  <c r="DC34" i="5"/>
  <c r="DX34" i="5"/>
  <c r="N27" i="5"/>
  <c r="AD27" i="5"/>
  <c r="AT27" i="5"/>
  <c r="BJ27" i="5"/>
  <c r="BZ27" i="5"/>
  <c r="CP27" i="5"/>
  <c r="DF27" i="5"/>
  <c r="DV27" i="5"/>
  <c r="H28" i="5"/>
  <c r="X28" i="5"/>
  <c r="AN28" i="5"/>
  <c r="BD28" i="5"/>
  <c r="BT28" i="5"/>
  <c r="CJ28" i="5"/>
  <c r="CZ28" i="5"/>
  <c r="DP28" i="5"/>
  <c r="EF28" i="5"/>
  <c r="S27" i="5"/>
  <c r="AN27" i="5"/>
  <c r="BI27" i="5"/>
  <c r="CE27" i="5"/>
  <c r="CZ27" i="5"/>
  <c r="DU27" i="5"/>
  <c r="M28" i="5"/>
  <c r="AH28" i="5"/>
  <c r="BC28" i="5"/>
  <c r="BY28" i="5"/>
  <c r="CT28" i="5"/>
  <c r="DO28" i="5"/>
  <c r="I33" i="5"/>
  <c r="Y33" i="5"/>
  <c r="AO33" i="5"/>
  <c r="BE33" i="5"/>
  <c r="BU33" i="5"/>
  <c r="T27" i="5"/>
  <c r="AO27" i="5"/>
  <c r="BK27" i="5"/>
  <c r="CF27" i="5"/>
  <c r="DA27" i="5"/>
  <c r="DW27" i="5"/>
  <c r="N28" i="5"/>
  <c r="AI28" i="5"/>
  <c r="BE28" i="5"/>
  <c r="BZ28" i="5"/>
  <c r="CU28" i="5"/>
  <c r="DQ28" i="5"/>
  <c r="K27" i="5"/>
  <c r="AF27" i="5"/>
  <c r="BA27" i="5"/>
  <c r="BW27" i="5"/>
  <c r="CR27" i="5"/>
  <c r="DM27" i="5"/>
  <c r="EI27" i="5"/>
  <c r="Z28" i="5"/>
  <c r="AU28" i="5"/>
  <c r="BQ28" i="5"/>
  <c r="CL28" i="5"/>
  <c r="DG28" i="5"/>
  <c r="EC28" i="5"/>
  <c r="O33" i="5"/>
  <c r="AE33" i="5"/>
  <c r="AU33" i="5"/>
  <c r="BK33" i="5"/>
  <c r="CA33" i="5"/>
  <c r="CQ33" i="5"/>
  <c r="DG33" i="5"/>
  <c r="DW33" i="5"/>
  <c r="I34" i="5"/>
  <c r="Y34" i="5"/>
  <c r="AO34" i="5"/>
  <c r="BE34" i="5"/>
  <c r="BU34" i="5"/>
  <c r="CK34" i="5"/>
  <c r="DA34" i="5"/>
  <c r="DQ34" i="5"/>
  <c r="EG34" i="5"/>
  <c r="S39" i="5"/>
  <c r="AI39" i="5"/>
  <c r="AY39" i="5"/>
  <c r="BO39" i="5"/>
  <c r="CE39" i="5"/>
  <c r="CU39" i="5"/>
  <c r="Q27" i="5"/>
  <c r="CY27" i="5"/>
  <c r="BB28" i="5"/>
  <c r="EI28" i="5"/>
  <c r="AF33" i="5"/>
  <c r="BL33" i="5"/>
  <c r="CL33" i="5"/>
  <c r="DH33" i="5"/>
  <c r="EC33" i="5"/>
  <c r="T34" i="5"/>
  <c r="AP34" i="5"/>
  <c r="BK34" i="5"/>
  <c r="CF34" i="5"/>
  <c r="DB34" i="5"/>
  <c r="DW34" i="5"/>
  <c r="M39" i="5"/>
  <c r="AH39" i="5"/>
  <c r="BD39" i="5"/>
  <c r="BY39" i="5"/>
  <c r="CT39" i="5"/>
  <c r="DN39" i="5"/>
  <c r="ED39" i="5"/>
  <c r="P40" i="5"/>
  <c r="AF40" i="5"/>
  <c r="AV40" i="5"/>
  <c r="BL40" i="5"/>
  <c r="CB40" i="5"/>
  <c r="CR40" i="5"/>
  <c r="DH40" i="5"/>
  <c r="DX40" i="5"/>
  <c r="W27" i="5"/>
  <c r="DD27" i="5"/>
  <c r="BG28" i="5"/>
  <c r="J33" i="5"/>
  <c r="AP33" i="5"/>
  <c r="BV33" i="5"/>
  <c r="CS33" i="5"/>
  <c r="DN33" i="5"/>
  <c r="EJ33" i="5"/>
  <c r="AA34" i="5"/>
  <c r="AV34" i="5"/>
  <c r="BR34" i="5"/>
  <c r="CM34" i="5"/>
  <c r="DH34" i="5"/>
  <c r="ED34" i="5"/>
  <c r="EI34" i="5"/>
  <c r="Y39" i="5"/>
  <c r="AT39" i="5"/>
  <c r="BP39" i="5"/>
  <c r="CK39" i="5"/>
  <c r="DF39" i="5"/>
  <c r="DW39" i="5"/>
  <c r="I40" i="5"/>
  <c r="Y40" i="5"/>
  <c r="AO40" i="5"/>
  <c r="BE40" i="5"/>
  <c r="BU40" i="5"/>
  <c r="CK40" i="5"/>
  <c r="DA40" i="5"/>
  <c r="DQ40" i="5"/>
  <c r="EG40" i="5"/>
  <c r="AB27" i="5"/>
  <c r="DI27" i="5"/>
  <c r="BM28" i="5"/>
  <c r="L33" i="5"/>
  <c r="AR33" i="5"/>
  <c r="BX33" i="5"/>
  <c r="CT33" i="5"/>
  <c r="DP33" i="5"/>
  <c r="G34" i="5"/>
  <c r="AB34" i="5"/>
  <c r="AX34" i="5"/>
  <c r="BS34" i="5"/>
  <c r="CN34" i="5"/>
  <c r="DJ34" i="5"/>
  <c r="EE34" i="5"/>
  <c r="U39" i="5"/>
  <c r="AP39" i="5"/>
  <c r="BL39" i="5"/>
  <c r="CG39" i="5"/>
  <c r="DB39" i="5"/>
  <c r="DT39" i="5"/>
  <c r="EJ39" i="5"/>
  <c r="V40" i="5"/>
  <c r="AL40" i="5"/>
  <c r="BB40" i="5"/>
  <c r="BR40" i="5"/>
  <c r="CH40" i="5"/>
  <c r="CX40" i="5"/>
  <c r="DN40" i="5"/>
  <c r="ED40" i="5"/>
  <c r="CS27" i="5"/>
  <c r="AB39" i="5"/>
  <c r="CM40" i="5"/>
  <c r="AW28" i="5"/>
  <c r="BZ33" i="5"/>
  <c r="AD34" i="5"/>
  <c r="DK34" i="5"/>
  <c r="BB39" i="5"/>
  <c r="EC39" i="5"/>
  <c r="BK40" i="5"/>
  <c r="DW40" i="5"/>
  <c r="CF33" i="5"/>
  <c r="AI34" i="5"/>
  <c r="DP34" i="5"/>
  <c r="CC39" i="5"/>
  <c r="S40" i="5"/>
  <c r="CE40" i="5"/>
  <c r="EJ27" i="5"/>
  <c r="CK33" i="5"/>
  <c r="AN34" i="5"/>
  <c r="DV34" i="5"/>
  <c r="CH39" i="5"/>
  <c r="W40" i="5"/>
  <c r="CI40" i="5"/>
  <c r="AA28" i="5"/>
  <c r="DL33" i="5"/>
  <c r="DF34" i="5"/>
  <c r="DI39" i="5"/>
  <c r="DC40" i="5"/>
  <c r="EB12" i="5"/>
  <c r="DL12" i="5"/>
  <c r="CV12" i="5"/>
  <c r="CF12" i="5"/>
  <c r="BP12" i="5"/>
  <c r="AZ12" i="5"/>
  <c r="AJ12" i="5"/>
  <c r="T12" i="5"/>
  <c r="R12" i="5"/>
  <c r="DQ12" i="5"/>
  <c r="CK12" i="5"/>
  <c r="AW12" i="5"/>
  <c r="EE12" i="5"/>
  <c r="DO12" i="5"/>
  <c r="CY12" i="5"/>
  <c r="CI12" i="5"/>
  <c r="BS12" i="5"/>
  <c r="BC12" i="5"/>
  <c r="AM12" i="5"/>
  <c r="W12" i="5"/>
  <c r="G12" i="5"/>
  <c r="EC12" i="5"/>
  <c r="CW12" i="5"/>
  <c r="BM12" i="5"/>
  <c r="Q12" i="5"/>
  <c r="DZ12" i="5"/>
  <c r="DJ12" i="5"/>
  <c r="CT12" i="5"/>
  <c r="CD12" i="5"/>
  <c r="BN12" i="5"/>
  <c r="AX12" i="5"/>
  <c r="AH12" i="5"/>
  <c r="BE12" i="5"/>
  <c r="M12" i="5"/>
  <c r="DD12" i="5"/>
  <c r="AR12" i="5"/>
  <c r="EG12" i="5"/>
  <c r="U12" i="5"/>
  <c r="CQ12" i="5"/>
  <c r="AU12" i="5"/>
  <c r="N12" i="5"/>
  <c r="CG12" i="5"/>
  <c r="DR12" i="5"/>
  <c r="BV12" i="5"/>
  <c r="AK12" i="5"/>
  <c r="I39" i="5"/>
  <c r="AD39" i="5"/>
  <c r="AZ39" i="5"/>
  <c r="BU39" i="5"/>
  <c r="CP39" i="5"/>
  <c r="DK39" i="5"/>
  <c r="EA39" i="5"/>
  <c r="M40" i="5"/>
  <c r="AC40" i="5"/>
  <c r="AS40" i="5"/>
  <c r="BI40" i="5"/>
  <c r="BY40" i="5"/>
  <c r="CO40" i="5"/>
  <c r="DE40" i="5"/>
  <c r="DU40" i="5"/>
  <c r="AG27" i="5"/>
  <c r="AW27" i="5"/>
  <c r="EE27" i="5"/>
  <c r="CH28" i="5"/>
  <c r="T33" i="5"/>
  <c r="AZ33" i="5"/>
  <c r="CD33" i="5"/>
  <c r="CZ33" i="5"/>
  <c r="DU33" i="5"/>
  <c r="L34" i="5"/>
  <c r="AH34" i="5"/>
  <c r="BC34" i="5"/>
  <c r="BX34" i="5"/>
  <c r="CT34" i="5"/>
  <c r="DO34" i="5"/>
  <c r="EJ34" i="5"/>
  <c r="Z39" i="5"/>
  <c r="AV39" i="5"/>
  <c r="BQ39" i="5"/>
  <c r="CL39" i="5"/>
  <c r="DH39" i="5"/>
  <c r="DX39" i="5"/>
  <c r="J40" i="5"/>
  <c r="Z40" i="5"/>
  <c r="AP40" i="5"/>
  <c r="BF40" i="5"/>
  <c r="BV40" i="5"/>
  <c r="CL40" i="5"/>
  <c r="DB40" i="5"/>
  <c r="DR40" i="5"/>
  <c r="EH40" i="5"/>
  <c r="DO27" i="5"/>
  <c r="CN39" i="5"/>
  <c r="DS40" i="5"/>
  <c r="ED28" i="5"/>
  <c r="CV33" i="5"/>
  <c r="AY34" i="5"/>
  <c r="EF34" i="5"/>
  <c r="BX39" i="5"/>
  <c r="O40" i="5"/>
  <c r="CA40" i="5"/>
  <c r="BR28" i="5"/>
  <c r="DA33" i="5"/>
  <c r="BD34" i="5"/>
  <c r="Q39" i="5"/>
  <c r="CX39" i="5"/>
  <c r="AI40" i="5"/>
  <c r="CU40" i="5"/>
  <c r="CM28" i="5"/>
  <c r="DF33" i="5"/>
  <c r="BJ34" i="5"/>
  <c r="V39" i="5"/>
  <c r="DD39" i="5"/>
  <c r="AM40" i="5"/>
  <c r="CY40" i="5"/>
  <c r="AL33" i="5"/>
  <c r="EG33" i="5"/>
  <c r="EA34" i="5"/>
  <c r="DY39" i="5"/>
  <c r="EI40" i="5"/>
  <c r="DX12" i="5"/>
  <c r="DH12" i="5"/>
  <c r="CR12" i="5"/>
  <c r="CB12" i="5"/>
  <c r="BL12" i="5"/>
  <c r="AV12" i="5"/>
  <c r="AF12" i="5"/>
  <c r="P12" i="5"/>
  <c r="J12" i="5"/>
  <c r="DI12" i="5"/>
  <c r="CC12" i="5"/>
  <c r="AG12" i="5"/>
  <c r="EA12" i="5"/>
  <c r="DK12" i="5"/>
  <c r="CU12" i="5"/>
  <c r="CE12" i="5"/>
  <c r="BO12" i="5"/>
  <c r="AY12" i="5"/>
  <c r="AI12" i="5"/>
  <c r="S12" i="5"/>
  <c r="V12" i="5"/>
  <c r="DU12" i="5"/>
  <c r="CO12" i="5"/>
  <c r="BA12" i="5"/>
  <c r="I12" i="5"/>
  <c r="DV12" i="5"/>
  <c r="DF12" i="5"/>
  <c r="CP12" i="5"/>
  <c r="BZ12" i="5"/>
  <c r="BJ12" i="5"/>
  <c r="AT12" i="5"/>
  <c r="AD12" i="5"/>
  <c r="AS12" i="5"/>
  <c r="DT12" i="5"/>
  <c r="BX12" i="5"/>
  <c r="AB12" i="5"/>
  <c r="DA12" i="5"/>
  <c r="DW12" i="5"/>
  <c r="CA12" i="5"/>
  <c r="AE12" i="5"/>
  <c r="DM12" i="5"/>
  <c r="EH12" i="5"/>
  <c r="CL12" i="5"/>
  <c r="AP12" i="5"/>
  <c r="N39" i="5"/>
  <c r="AJ39" i="5"/>
  <c r="BE39" i="5"/>
  <c r="BZ39" i="5"/>
  <c r="CV39" i="5"/>
  <c r="DO39" i="5"/>
  <c r="EE39" i="5"/>
  <c r="Q40" i="5"/>
  <c r="AG40" i="5"/>
  <c r="AW40" i="5"/>
  <c r="BM40" i="5"/>
  <c r="CC40" i="5"/>
  <c r="CS40" i="5"/>
  <c r="DI40" i="5"/>
  <c r="DY40" i="5"/>
  <c r="BX27" i="5"/>
  <c r="BS27" i="5"/>
  <c r="V28" i="5"/>
  <c r="DC28" i="5"/>
  <c r="AB33" i="5"/>
  <c r="BH33" i="5"/>
  <c r="CJ33" i="5"/>
  <c r="DE33" i="5"/>
  <c r="DZ33" i="5"/>
  <c r="R34" i="5"/>
  <c r="AM34" i="5"/>
  <c r="BH34" i="5"/>
  <c r="CD34" i="5"/>
  <c r="CY34" i="5"/>
  <c r="DT34" i="5"/>
  <c r="J39" i="5"/>
  <c r="AF39" i="5"/>
  <c r="BA39" i="5"/>
  <c r="BV39" i="5"/>
  <c r="CR39" i="5"/>
  <c r="DL39" i="5"/>
  <c r="EB39" i="5"/>
  <c r="N40" i="5"/>
  <c r="AD40" i="5"/>
  <c r="AT40" i="5"/>
  <c r="BJ40" i="5"/>
  <c r="BZ40" i="5"/>
  <c r="CP40" i="5"/>
  <c r="DF40" i="5"/>
  <c r="DV40" i="5"/>
  <c r="L27" i="5"/>
  <c r="DI28" i="5"/>
  <c r="K40" i="5"/>
  <c r="BO34" i="5"/>
  <c r="N33" i="5"/>
  <c r="DQ33" i="5"/>
  <c r="BT34" i="5"/>
  <c r="L39" i="5"/>
  <c r="CS39" i="5"/>
  <c r="AE40" i="5"/>
  <c r="CQ40" i="5"/>
  <c r="V33" i="5"/>
  <c r="DV33" i="5"/>
  <c r="BZ34" i="5"/>
  <c r="AL39" i="5"/>
  <c r="DQ39" i="5"/>
  <c r="AY40" i="5"/>
  <c r="DK40" i="5"/>
  <c r="AD33" i="5"/>
  <c r="EB33" i="5"/>
  <c r="CE34" i="5"/>
  <c r="AR39" i="5"/>
  <c r="DU39" i="5"/>
  <c r="BC40" i="5"/>
  <c r="DO40" i="5"/>
  <c r="BR33" i="5"/>
  <c r="AT34" i="5"/>
  <c r="AW39" i="5"/>
  <c r="AA40" i="5"/>
  <c r="EJ12" i="5"/>
  <c r="T39" i="5"/>
  <c r="AO39" i="5"/>
  <c r="BJ39" i="5"/>
  <c r="CF39" i="5"/>
  <c r="DA39" i="5"/>
  <c r="DS39" i="5"/>
  <c r="EI39" i="5"/>
  <c r="U40" i="5"/>
  <c r="AK40" i="5"/>
  <c r="BA40" i="5"/>
  <c r="BQ40" i="5"/>
  <c r="CG40" i="5"/>
  <c r="CW40" i="5"/>
  <c r="DM40" i="5"/>
  <c r="EC40" i="5"/>
  <c r="G27" i="5"/>
  <c r="CN27" i="5"/>
  <c r="AQ28" i="5"/>
  <c r="DY28" i="5"/>
  <c r="AJ33" i="5"/>
  <c r="BP33" i="5"/>
  <c r="CO33" i="5"/>
  <c r="DJ33" i="5"/>
  <c r="EF33" i="5"/>
  <c r="W34" i="5"/>
  <c r="AR34" i="5"/>
  <c r="BN34" i="5"/>
  <c r="CI34" i="5"/>
  <c r="DD34" i="5"/>
  <c r="DZ34" i="5"/>
  <c r="P39" i="5"/>
  <c r="AK39" i="5"/>
  <c r="BF39" i="5"/>
  <c r="CB39" i="5"/>
  <c r="CW39" i="5"/>
  <c r="DP39" i="5"/>
  <c r="EF39" i="5"/>
  <c r="R40" i="5"/>
  <c r="AH40" i="5"/>
  <c r="AX40" i="5"/>
  <c r="BN40" i="5"/>
  <c r="CD40" i="5"/>
  <c r="CT40" i="5"/>
  <c r="DJ40" i="5"/>
  <c r="DZ40" i="5"/>
  <c r="BC27" i="5"/>
  <c r="X34" i="5"/>
  <c r="BG40" i="5"/>
  <c r="AQ40" i="5"/>
  <c r="AT33" i="5"/>
  <c r="H34" i="5"/>
  <c r="CP34" i="5"/>
  <c r="AG39" i="5"/>
  <c r="DM39" i="5"/>
  <c r="AU40" i="5"/>
  <c r="DG40" i="5"/>
  <c r="BB33" i="5"/>
  <c r="N34" i="5"/>
  <c r="CU34" i="5"/>
  <c r="BH39" i="5"/>
  <c r="EG39" i="5"/>
  <c r="BO40" i="5"/>
  <c r="EA40" i="5"/>
  <c r="BJ33" i="5"/>
  <c r="S34" i="5"/>
  <c r="CZ34" i="5"/>
  <c r="BM39" i="5"/>
  <c r="G40" i="5"/>
  <c r="BS40" i="5"/>
  <c r="EE40" i="5"/>
  <c r="CP33" i="5"/>
  <c r="CJ34" i="5"/>
  <c r="BR39" i="5"/>
  <c r="BW40" i="5"/>
  <c r="EF12" i="5"/>
  <c r="DP12" i="5"/>
  <c r="CZ12" i="5"/>
  <c r="CJ12" i="5"/>
  <c r="BT12" i="5"/>
  <c r="BD12" i="5"/>
  <c r="AN12" i="5"/>
  <c r="X12" i="5"/>
  <c r="H12" i="5"/>
  <c r="DY12" i="5"/>
  <c r="CS12" i="5"/>
  <c r="BI12" i="5"/>
  <c r="EI12" i="5"/>
  <c r="DS12" i="5"/>
  <c r="DC12" i="5"/>
  <c r="CM12" i="5"/>
  <c r="BW12" i="5"/>
  <c r="BG12" i="5"/>
  <c r="AQ12" i="5"/>
  <c r="AA12" i="5"/>
  <c r="K12" i="5"/>
  <c r="F12" i="5"/>
  <c r="DE12" i="5"/>
  <c r="BU12" i="5"/>
  <c r="AC12" i="5"/>
  <c r="ED12" i="5"/>
  <c r="DN12" i="5"/>
  <c r="CX12" i="5"/>
  <c r="CH12" i="5"/>
  <c r="BR12" i="5"/>
  <c r="BB12" i="5"/>
  <c r="AL12" i="5"/>
  <c r="BY12" i="5"/>
  <c r="Y12" i="5"/>
  <c r="CN12" i="5"/>
  <c r="BH12" i="5"/>
  <c r="L12" i="5"/>
  <c r="BQ12" i="5"/>
  <c r="DG12" i="5"/>
  <c r="BK12" i="5"/>
  <c r="O12" i="5"/>
  <c r="AO12" i="5"/>
  <c r="DB12" i="5"/>
  <c r="BF12" i="5"/>
  <c r="Z12" i="5"/>
  <c r="X12" i="9" l="1"/>
  <c r="BD12" i="9"/>
  <c r="CZ12" i="9"/>
  <c r="AM12" i="9"/>
  <c r="M12" i="9"/>
  <c r="BI12" i="9"/>
  <c r="DE12" i="9"/>
  <c r="BO12" i="9"/>
  <c r="J12" i="9"/>
  <c r="BF12" i="9"/>
  <c r="CL12" i="9"/>
  <c r="W12" i="9"/>
  <c r="BW12" i="9"/>
  <c r="AJ12" i="9"/>
  <c r="AZ12" i="9"/>
  <c r="BP12" i="9"/>
  <c r="CF12" i="9"/>
  <c r="CV12" i="9"/>
  <c r="DL12" i="9"/>
  <c r="EB12" i="9"/>
  <c r="AA12" i="9"/>
  <c r="BS12" i="9"/>
  <c r="DC12" i="9"/>
  <c r="D12" i="9"/>
  <c r="I12" i="9"/>
  <c r="Y12" i="9"/>
  <c r="AO12" i="9"/>
  <c r="BE12" i="9"/>
  <c r="BU12" i="9"/>
  <c r="CK12" i="9"/>
  <c r="DA12" i="9"/>
  <c r="DQ12" i="9"/>
  <c r="EG12" i="9"/>
  <c r="BG12" i="9"/>
  <c r="CQ12" i="9"/>
  <c r="DW12" i="9"/>
  <c r="F12" i="9"/>
  <c r="V12" i="9"/>
  <c r="AL12" i="9"/>
  <c r="BB12" i="9"/>
  <c r="BR12" i="9"/>
  <c r="CH12" i="9"/>
  <c r="CX12" i="9"/>
  <c r="DN12" i="9"/>
  <c r="ED12" i="9"/>
  <c r="EH12" i="9"/>
  <c r="AN12" i="9"/>
  <c r="CJ12" i="9"/>
  <c r="EF12" i="9"/>
  <c r="DK12" i="9"/>
  <c r="AC12" i="9"/>
  <c r="BY12" i="9"/>
  <c r="DU12" i="9"/>
  <c r="CY12" i="9"/>
  <c r="Z12" i="9"/>
  <c r="BV12" i="9"/>
  <c r="DR12" i="9"/>
  <c r="AQ12" i="9"/>
  <c r="AB12" i="9"/>
  <c r="AR12" i="9"/>
  <c r="BH12" i="9"/>
  <c r="BX12" i="9"/>
  <c r="CN12" i="9"/>
  <c r="DD12" i="9"/>
  <c r="DT12" i="9"/>
  <c r="G12" i="9"/>
  <c r="AY12" i="9"/>
  <c r="CM12" i="9"/>
  <c r="DS12" i="9"/>
  <c r="T12" i="9"/>
  <c r="Q12" i="9"/>
  <c r="AG12" i="9"/>
  <c r="AW12" i="9"/>
  <c r="BM12" i="9"/>
  <c r="CC12" i="9"/>
  <c r="CS12" i="9"/>
  <c r="DI12" i="9"/>
  <c r="DY12" i="9"/>
  <c r="AE12" i="9"/>
  <c r="CA12" i="9"/>
  <c r="DG12" i="9"/>
  <c r="H12" i="9"/>
  <c r="N12" i="9"/>
  <c r="AD12" i="9"/>
  <c r="AT12" i="9"/>
  <c r="BJ12" i="9"/>
  <c r="BZ12" i="9"/>
  <c r="CP12" i="9"/>
  <c r="DF12" i="9"/>
  <c r="DV12" i="9"/>
  <c r="AI12" i="9"/>
  <c r="BT12" i="9"/>
  <c r="DP12" i="9"/>
  <c r="CE12" i="9"/>
  <c r="L12" i="9"/>
  <c r="AS12" i="9"/>
  <c r="CO12" i="9"/>
  <c r="S12" i="9"/>
  <c r="EE12" i="9"/>
  <c r="AP12" i="9"/>
  <c r="DB12" i="9"/>
  <c r="K12" i="9"/>
  <c r="BC12" i="9"/>
  <c r="AF12" i="9"/>
  <c r="AV12" i="9"/>
  <c r="BL12" i="9"/>
  <c r="CB12" i="9"/>
  <c r="CR12" i="9"/>
  <c r="DH12" i="9"/>
  <c r="DX12" i="9"/>
  <c r="O12" i="9"/>
  <c r="BK12" i="9"/>
  <c r="CU12" i="9"/>
  <c r="EA12" i="9"/>
  <c r="E12" i="9"/>
  <c r="U12" i="9"/>
  <c r="AK12" i="9"/>
  <c r="BA12" i="9"/>
  <c r="BQ12" i="9"/>
  <c r="CG12" i="9"/>
  <c r="CW12" i="9"/>
  <c r="DM12" i="9"/>
  <c r="EC12" i="9"/>
  <c r="AU12" i="9"/>
  <c r="CI12" i="9"/>
  <c r="DO12" i="9"/>
  <c r="P12" i="9"/>
  <c r="R12" i="9"/>
  <c r="AH12" i="9"/>
  <c r="AX12" i="9"/>
  <c r="BN12" i="9"/>
  <c r="CD12" i="9"/>
  <c r="CT12" i="9"/>
  <c r="DJ12" i="9"/>
  <c r="DZ12" i="9"/>
  <c r="B46" i="11"/>
  <c r="C46" i="11"/>
  <c r="B44" i="11"/>
  <c r="B43" i="11"/>
  <c r="B41" i="11"/>
  <c r="B40" i="11"/>
  <c r="B39" i="11"/>
  <c r="F15" i="11"/>
  <c r="D15" i="11"/>
  <c r="B16" i="11"/>
  <c r="B15" i="11"/>
  <c r="B14" i="11"/>
  <c r="D50" i="13" l="1"/>
  <c r="P6" i="14" l="1"/>
  <c r="B31" i="11" l="1"/>
  <c r="H131" i="13" l="1"/>
  <c r="H132" i="13"/>
  <c r="H133" i="13"/>
  <c r="H134" i="13"/>
  <c r="H135" i="13"/>
  <c r="H136" i="13"/>
  <c r="H137" i="13"/>
  <c r="H130" i="13"/>
  <c r="H121" i="13"/>
  <c r="H122" i="13"/>
  <c r="H123" i="13"/>
  <c r="H124" i="13"/>
  <c r="H125" i="13"/>
  <c r="H126" i="13"/>
  <c r="H127" i="13"/>
  <c r="H128" i="13"/>
  <c r="H129" i="13"/>
  <c r="H120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95" i="13"/>
  <c r="I122" i="13"/>
  <c r="I123" i="13"/>
  <c r="I124" i="13"/>
  <c r="I125" i="13"/>
  <c r="I136" i="13"/>
  <c r="I137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20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95" i="13"/>
  <c r="I119" i="13"/>
  <c r="G119" i="13"/>
  <c r="F119" i="13"/>
  <c r="E119" i="13"/>
  <c r="D119" i="13"/>
  <c r="I94" i="13"/>
  <c r="H94" i="13"/>
  <c r="G94" i="13"/>
  <c r="F94" i="13"/>
  <c r="E94" i="13"/>
  <c r="D94" i="13"/>
  <c r="H24" i="11" l="1"/>
  <c r="G12" i="11" l="1"/>
  <c r="G7" i="11"/>
  <c r="H75" i="13"/>
  <c r="H119" i="13" s="1"/>
  <c r="H45" i="11"/>
  <c r="G45" i="11"/>
  <c r="G24" i="11"/>
  <c r="I21" i="11"/>
  <c r="C32" i="9" l="1"/>
  <c r="C33" i="9"/>
  <c r="C34" i="9"/>
  <c r="C35" i="9"/>
  <c r="C27" i="9"/>
  <c r="C28" i="9"/>
  <c r="C29" i="9"/>
  <c r="C30" i="9"/>
  <c r="C22" i="9"/>
  <c r="C23" i="9"/>
  <c r="C24" i="9"/>
  <c r="C25" i="9"/>
  <c r="C31" i="9"/>
  <c r="C26" i="9"/>
  <c r="C21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22" i="9"/>
  <c r="B22" i="9"/>
  <c r="A23" i="9"/>
  <c r="B23" i="9"/>
  <c r="A24" i="9"/>
  <c r="B24" i="9"/>
  <c r="A25" i="9"/>
  <c r="B25" i="9"/>
  <c r="A26" i="9"/>
  <c r="B26" i="9"/>
  <c r="A27" i="9"/>
  <c r="B27" i="9"/>
  <c r="B21" i="9"/>
  <c r="A21" i="9"/>
  <c r="C3" i="9" l="1"/>
  <c r="C4" i="9"/>
  <c r="C5" i="9"/>
  <c r="C6" i="9"/>
  <c r="C7" i="9"/>
  <c r="C2" i="9"/>
  <c r="B3" i="9"/>
  <c r="B4" i="9"/>
  <c r="B5" i="9"/>
  <c r="B6" i="9"/>
  <c r="B7" i="9"/>
  <c r="B8" i="9"/>
  <c r="B9" i="9"/>
  <c r="B10" i="9"/>
  <c r="B11" i="9"/>
  <c r="C8" i="9"/>
  <c r="C9" i="9"/>
  <c r="C10" i="9"/>
  <c r="C11" i="9"/>
  <c r="A3" i="9"/>
  <c r="A4" i="9"/>
  <c r="A5" i="9"/>
  <c r="A6" i="9"/>
  <c r="A7" i="9"/>
  <c r="A8" i="9"/>
  <c r="A9" i="9"/>
  <c r="A10" i="9"/>
  <c r="A11" i="9"/>
  <c r="B2" i="5"/>
  <c r="B2" i="9" s="1"/>
  <c r="A2" i="9"/>
  <c r="I83" i="13"/>
  <c r="I127" i="13" s="1"/>
  <c r="I84" i="13"/>
  <c r="I128" i="13" s="1"/>
  <c r="I85" i="13"/>
  <c r="I129" i="13" s="1"/>
  <c r="I82" i="13"/>
  <c r="I126" i="13" s="1"/>
  <c r="I91" i="13"/>
  <c r="I135" i="13" s="1"/>
  <c r="I90" i="13"/>
  <c r="I134" i="13" s="1"/>
  <c r="I89" i="13"/>
  <c r="I133" i="13" s="1"/>
  <c r="I88" i="13"/>
  <c r="I132" i="13" s="1"/>
  <c r="I87" i="13"/>
  <c r="I131" i="13" s="1"/>
  <c r="I86" i="13"/>
  <c r="I130" i="13" s="1"/>
  <c r="I77" i="13"/>
  <c r="I121" i="13" s="1"/>
  <c r="I76" i="13"/>
  <c r="I120" i="13" s="1"/>
  <c r="I52" i="13"/>
  <c r="I96" i="13" s="1"/>
  <c r="I53" i="13"/>
  <c r="I97" i="13" s="1"/>
  <c r="I54" i="13"/>
  <c r="I98" i="13" s="1"/>
  <c r="I55" i="13"/>
  <c r="I99" i="13" s="1"/>
  <c r="I56" i="13"/>
  <c r="I100" i="13" s="1"/>
  <c r="I57" i="13"/>
  <c r="I101" i="13" s="1"/>
  <c r="I51" i="13"/>
  <c r="I95" i="13" s="1"/>
  <c r="I49" i="13"/>
  <c r="I41" i="13"/>
  <c r="I42" i="13"/>
  <c r="I43" i="13"/>
  <c r="I44" i="13"/>
  <c r="I45" i="13"/>
  <c r="I40" i="13"/>
  <c r="I36" i="13"/>
  <c r="I37" i="13"/>
  <c r="I38" i="13"/>
  <c r="I35" i="13"/>
  <c r="I30" i="13"/>
  <c r="I29" i="13"/>
  <c r="I10" i="13"/>
  <c r="I9" i="13"/>
  <c r="I8" i="13"/>
  <c r="I7" i="13"/>
  <c r="I6" i="13"/>
  <c r="I5" i="13"/>
  <c r="I4" i="13"/>
  <c r="E87" i="13" l="1"/>
  <c r="E131" i="13" s="1"/>
  <c r="E88" i="13"/>
  <c r="E132" i="13" s="1"/>
  <c r="E89" i="13"/>
  <c r="E133" i="13" s="1"/>
  <c r="E90" i="13"/>
  <c r="E134" i="13" s="1"/>
  <c r="E91" i="13"/>
  <c r="E135" i="13" s="1"/>
  <c r="E92" i="13"/>
  <c r="E136" i="13" s="1"/>
  <c r="E93" i="13"/>
  <c r="E137" i="13" s="1"/>
  <c r="E86" i="13"/>
  <c r="E130" i="13" s="1"/>
  <c r="E77" i="13"/>
  <c r="E121" i="13" s="1"/>
  <c r="E78" i="13"/>
  <c r="E122" i="13" s="1"/>
  <c r="E79" i="13"/>
  <c r="E123" i="13" s="1"/>
  <c r="E80" i="13"/>
  <c r="E124" i="13" s="1"/>
  <c r="E81" i="13"/>
  <c r="E125" i="13" s="1"/>
  <c r="E82" i="13"/>
  <c r="E126" i="13" s="1"/>
  <c r="E83" i="13"/>
  <c r="E127" i="13" s="1"/>
  <c r="E84" i="13"/>
  <c r="E128" i="13" s="1"/>
  <c r="E85" i="13"/>
  <c r="E129" i="13" s="1"/>
  <c r="E76" i="13"/>
  <c r="E120" i="13" s="1"/>
  <c r="E52" i="13"/>
  <c r="E96" i="13" s="1"/>
  <c r="E53" i="13"/>
  <c r="E97" i="13" s="1"/>
  <c r="E54" i="13"/>
  <c r="E98" i="13" s="1"/>
  <c r="E55" i="13"/>
  <c r="E99" i="13" s="1"/>
  <c r="E56" i="13"/>
  <c r="E100" i="13" s="1"/>
  <c r="E57" i="13"/>
  <c r="E101" i="13" s="1"/>
  <c r="E58" i="13"/>
  <c r="E102" i="13" s="1"/>
  <c r="E59" i="13"/>
  <c r="E103" i="13" s="1"/>
  <c r="E60" i="13"/>
  <c r="E104" i="13" s="1"/>
  <c r="E61" i="13"/>
  <c r="E105" i="13" s="1"/>
  <c r="E62" i="13"/>
  <c r="E106" i="13" s="1"/>
  <c r="E63" i="13"/>
  <c r="E107" i="13" s="1"/>
  <c r="E64" i="13"/>
  <c r="E108" i="13" s="1"/>
  <c r="E65" i="13"/>
  <c r="E109" i="13" s="1"/>
  <c r="E66" i="13"/>
  <c r="E110" i="13" s="1"/>
  <c r="E67" i="13"/>
  <c r="E111" i="13" s="1"/>
  <c r="E68" i="13"/>
  <c r="E112" i="13" s="1"/>
  <c r="E69" i="13"/>
  <c r="E113" i="13" s="1"/>
  <c r="E70" i="13"/>
  <c r="E114" i="13" s="1"/>
  <c r="E71" i="13"/>
  <c r="E115" i="13" s="1"/>
  <c r="E72" i="13"/>
  <c r="E116" i="13" s="1"/>
  <c r="E73" i="13"/>
  <c r="E117" i="13" s="1"/>
  <c r="E74" i="13"/>
  <c r="E118" i="13" s="1"/>
  <c r="E51" i="13"/>
  <c r="E95" i="13" s="1"/>
  <c r="E50" i="13"/>
  <c r="E49" i="13"/>
  <c r="E41" i="13"/>
  <c r="E42" i="13"/>
  <c r="E43" i="13"/>
  <c r="E44" i="13"/>
  <c r="E45" i="13"/>
  <c r="E46" i="13"/>
  <c r="E47" i="13"/>
  <c r="E40" i="13"/>
  <c r="E30" i="13"/>
  <c r="E31" i="13"/>
  <c r="E32" i="13"/>
  <c r="E33" i="13"/>
  <c r="E34" i="13"/>
  <c r="E35" i="13"/>
  <c r="E36" i="13"/>
  <c r="E37" i="13"/>
  <c r="E38" i="13"/>
  <c r="E29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4" i="13"/>
  <c r="D92" i="13"/>
  <c r="D136" i="13" s="1"/>
  <c r="F92" i="13"/>
  <c r="F136" i="13" s="1"/>
  <c r="H92" i="13"/>
  <c r="D93" i="13"/>
  <c r="D137" i="13" s="1"/>
  <c r="F93" i="13"/>
  <c r="F137" i="13" s="1"/>
  <c r="H93" i="13"/>
  <c r="D87" i="13"/>
  <c r="D131" i="13" s="1"/>
  <c r="F87" i="13"/>
  <c r="F131" i="13" s="1"/>
  <c r="H87" i="13"/>
  <c r="D88" i="13"/>
  <c r="D132" i="13" s="1"/>
  <c r="F88" i="13"/>
  <c r="F132" i="13" s="1"/>
  <c r="H88" i="13"/>
  <c r="D89" i="13"/>
  <c r="D133" i="13" s="1"/>
  <c r="F89" i="13"/>
  <c r="F133" i="13" s="1"/>
  <c r="H89" i="13"/>
  <c r="D90" i="13"/>
  <c r="D134" i="13" s="1"/>
  <c r="F90" i="13"/>
  <c r="F134" i="13" s="1"/>
  <c r="H90" i="13"/>
  <c r="D91" i="13"/>
  <c r="D135" i="13" s="1"/>
  <c r="F91" i="13"/>
  <c r="F135" i="13" s="1"/>
  <c r="H91" i="13"/>
  <c r="H86" i="13"/>
  <c r="F86" i="13"/>
  <c r="F130" i="13" s="1"/>
  <c r="D86" i="13"/>
  <c r="D130" i="13" s="1"/>
  <c r="F50" i="13"/>
  <c r="H50" i="13"/>
  <c r="H49" i="13"/>
  <c r="F49" i="13"/>
  <c r="D49" i="13"/>
  <c r="D77" i="13"/>
  <c r="D121" i="13" s="1"/>
  <c r="D78" i="13"/>
  <c r="D122" i="13" s="1"/>
  <c r="D79" i="13"/>
  <c r="D123" i="13" s="1"/>
  <c r="D80" i="13"/>
  <c r="D124" i="13" s="1"/>
  <c r="D81" i="13"/>
  <c r="D125" i="13" s="1"/>
  <c r="D82" i="13"/>
  <c r="D126" i="13" s="1"/>
  <c r="D83" i="13"/>
  <c r="D127" i="13" s="1"/>
  <c r="D84" i="13"/>
  <c r="D128" i="13" s="1"/>
  <c r="D85" i="13"/>
  <c r="D129" i="13" s="1"/>
  <c r="D76" i="13"/>
  <c r="D120" i="13" s="1"/>
  <c r="H77" i="13"/>
  <c r="H78" i="13"/>
  <c r="H79" i="13"/>
  <c r="H80" i="13"/>
  <c r="H81" i="13"/>
  <c r="H82" i="13"/>
  <c r="H83" i="13"/>
  <c r="H84" i="13"/>
  <c r="H85" i="13"/>
  <c r="H76" i="13"/>
  <c r="F77" i="13"/>
  <c r="F121" i="13" s="1"/>
  <c r="F78" i="13"/>
  <c r="F122" i="13" s="1"/>
  <c r="F79" i="13"/>
  <c r="F123" i="13" s="1"/>
  <c r="F80" i="13"/>
  <c r="F124" i="13" s="1"/>
  <c r="F81" i="13"/>
  <c r="F125" i="13" s="1"/>
  <c r="F82" i="13"/>
  <c r="F126" i="13" s="1"/>
  <c r="F83" i="13"/>
  <c r="F127" i="13" s="1"/>
  <c r="F84" i="13"/>
  <c r="F128" i="13" s="1"/>
  <c r="F85" i="13"/>
  <c r="F129" i="13" s="1"/>
  <c r="F76" i="13"/>
  <c r="F120" i="13" s="1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51" i="13"/>
  <c r="D52" i="13"/>
  <c r="D96" i="13" s="1"/>
  <c r="D53" i="13"/>
  <c r="D97" i="13" s="1"/>
  <c r="D54" i="13"/>
  <c r="D98" i="13" s="1"/>
  <c r="D55" i="13"/>
  <c r="D99" i="13" s="1"/>
  <c r="D56" i="13"/>
  <c r="D100" i="13" s="1"/>
  <c r="D57" i="13"/>
  <c r="D101" i="13" s="1"/>
  <c r="D58" i="13"/>
  <c r="D102" i="13" s="1"/>
  <c r="D59" i="13"/>
  <c r="D103" i="13" s="1"/>
  <c r="D60" i="13"/>
  <c r="D104" i="13" s="1"/>
  <c r="D61" i="13"/>
  <c r="D105" i="13" s="1"/>
  <c r="D62" i="13"/>
  <c r="D106" i="13" s="1"/>
  <c r="D63" i="13"/>
  <c r="D107" i="13" s="1"/>
  <c r="D64" i="13"/>
  <c r="D108" i="13" s="1"/>
  <c r="D65" i="13"/>
  <c r="D109" i="13" s="1"/>
  <c r="D66" i="13"/>
  <c r="D110" i="13" s="1"/>
  <c r="D67" i="13"/>
  <c r="D111" i="13" s="1"/>
  <c r="D68" i="13"/>
  <c r="D112" i="13" s="1"/>
  <c r="D69" i="13"/>
  <c r="D113" i="13" s="1"/>
  <c r="D70" i="13"/>
  <c r="D114" i="13" s="1"/>
  <c r="D71" i="13"/>
  <c r="D115" i="13" s="1"/>
  <c r="D72" i="13"/>
  <c r="D116" i="13" s="1"/>
  <c r="D73" i="13"/>
  <c r="D117" i="13" s="1"/>
  <c r="D74" i="13"/>
  <c r="D118" i="13" s="1"/>
  <c r="D51" i="13"/>
  <c r="D95" i="13" s="1"/>
  <c r="F70" i="13"/>
  <c r="F114" i="13" s="1"/>
  <c r="F71" i="13"/>
  <c r="F115" i="13" s="1"/>
  <c r="F72" i="13"/>
  <c r="F116" i="13" s="1"/>
  <c r="F73" i="13"/>
  <c r="F117" i="13" s="1"/>
  <c r="F74" i="13"/>
  <c r="F118" i="13" s="1"/>
  <c r="F52" i="13"/>
  <c r="F96" i="13" s="1"/>
  <c r="F53" i="13"/>
  <c r="F97" i="13" s="1"/>
  <c r="F54" i="13"/>
  <c r="F98" i="13" s="1"/>
  <c r="F55" i="13"/>
  <c r="F99" i="13" s="1"/>
  <c r="F56" i="13"/>
  <c r="F100" i="13" s="1"/>
  <c r="F57" i="13"/>
  <c r="F101" i="13" s="1"/>
  <c r="F58" i="13"/>
  <c r="F102" i="13" s="1"/>
  <c r="F59" i="13"/>
  <c r="F103" i="13" s="1"/>
  <c r="F60" i="13"/>
  <c r="F104" i="13" s="1"/>
  <c r="F61" i="13"/>
  <c r="F105" i="13" s="1"/>
  <c r="F62" i="13"/>
  <c r="F106" i="13" s="1"/>
  <c r="F63" i="13"/>
  <c r="F107" i="13" s="1"/>
  <c r="F64" i="13"/>
  <c r="F108" i="13" s="1"/>
  <c r="F65" i="13"/>
  <c r="F109" i="13" s="1"/>
  <c r="F66" i="13"/>
  <c r="F110" i="13" s="1"/>
  <c r="F67" i="13"/>
  <c r="F111" i="13" s="1"/>
  <c r="F68" i="13"/>
  <c r="F112" i="13" s="1"/>
  <c r="F69" i="13"/>
  <c r="F113" i="13" s="1"/>
  <c r="F51" i="13"/>
  <c r="F95" i="13" s="1"/>
  <c r="D47" i="13"/>
  <c r="F47" i="13"/>
  <c r="H47" i="13"/>
  <c r="D41" i="13"/>
  <c r="F41" i="13"/>
  <c r="H41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H40" i="13"/>
  <c r="F40" i="13"/>
  <c r="D40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38" i="13"/>
  <c r="F38" i="13"/>
  <c r="H38" i="13"/>
  <c r="D29" i="13"/>
  <c r="H29" i="13"/>
  <c r="F29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4" i="13"/>
  <c r="F27" i="13"/>
  <c r="H27" i="13"/>
  <c r="F5" i="13"/>
  <c r="H5" i="13"/>
  <c r="F6" i="13"/>
  <c r="H6" i="13"/>
  <c r="F7" i="13"/>
  <c r="H7" i="13"/>
  <c r="F8" i="13"/>
  <c r="H8" i="13"/>
  <c r="F9" i="13"/>
  <c r="H9" i="13"/>
  <c r="F10" i="13"/>
  <c r="H10" i="13"/>
  <c r="F11" i="13"/>
  <c r="H11" i="13"/>
  <c r="F12" i="13"/>
  <c r="H12" i="13"/>
  <c r="F13" i="13"/>
  <c r="H13" i="13"/>
  <c r="F14" i="13"/>
  <c r="H14" i="13"/>
  <c r="F15" i="13"/>
  <c r="H15" i="13"/>
  <c r="F16" i="13"/>
  <c r="H16" i="13"/>
  <c r="F17" i="13"/>
  <c r="H17" i="13"/>
  <c r="F18" i="13"/>
  <c r="H18" i="13"/>
  <c r="F19" i="13"/>
  <c r="H19" i="13"/>
  <c r="F20" i="13"/>
  <c r="H20" i="13"/>
  <c r="F21" i="13"/>
  <c r="H21" i="13"/>
  <c r="F22" i="13"/>
  <c r="H22" i="13"/>
  <c r="F23" i="13"/>
  <c r="H23" i="13"/>
  <c r="F24" i="13"/>
  <c r="H24" i="13"/>
  <c r="F25" i="13"/>
  <c r="H25" i="13"/>
  <c r="F26" i="13"/>
  <c r="H26" i="13"/>
  <c r="H4" i="13"/>
  <c r="F4" i="13"/>
  <c r="CT9" i="5"/>
  <c r="DM3" i="5"/>
  <c r="DT9" i="5"/>
  <c r="DG2" i="5"/>
  <c r="DY9" i="5"/>
  <c r="DV4" i="5"/>
  <c r="EG2" i="5"/>
  <c r="DS9" i="5"/>
  <c r="CX4" i="5"/>
  <c r="DI3" i="5"/>
  <c r="DB4" i="5"/>
  <c r="CT10" i="5"/>
  <c r="CV10" i="5"/>
  <c r="DF3" i="5"/>
  <c r="CW10" i="5"/>
  <c r="EB4" i="5"/>
  <c r="DW3" i="5"/>
  <c r="CV3" i="5"/>
  <c r="ED11" i="5"/>
  <c r="DI2" i="5"/>
  <c r="CS10" i="5"/>
  <c r="DZ2" i="5"/>
  <c r="DU3" i="5"/>
  <c r="EJ4" i="5"/>
  <c r="DO4" i="5"/>
  <c r="DR11" i="5"/>
  <c r="CY9" i="5"/>
  <c r="DP9" i="5"/>
  <c r="CX9" i="5"/>
  <c r="CV9" i="5"/>
  <c r="EA4" i="5"/>
  <c r="CS7" i="5"/>
  <c r="DU11" i="5"/>
  <c r="EC3" i="5"/>
  <c r="DA2" i="5"/>
  <c r="DD4" i="5"/>
  <c r="DR6" i="5"/>
  <c r="EB9" i="5"/>
  <c r="DR5" i="5"/>
  <c r="DR3" i="5"/>
  <c r="EB11" i="5"/>
  <c r="EI2" i="5"/>
  <c r="DJ3" i="5"/>
  <c r="DZ9" i="5"/>
  <c r="DN9" i="5"/>
  <c r="DO10" i="5"/>
  <c r="DK2" i="5"/>
  <c r="DX11" i="5"/>
  <c r="CS11" i="5"/>
  <c r="DD9" i="5"/>
  <c r="DS3" i="5"/>
  <c r="DL10" i="5"/>
  <c r="DB10" i="5"/>
  <c r="DN3" i="5"/>
  <c r="EF3" i="5"/>
  <c r="DQ11" i="5"/>
  <c r="DH2" i="5"/>
  <c r="DS4" i="5"/>
  <c r="CX3" i="5"/>
  <c r="DY11" i="5"/>
  <c r="DG10" i="5"/>
  <c r="DR7" i="5"/>
  <c r="DQ10" i="5"/>
  <c r="CU4" i="5"/>
  <c r="DW2" i="5"/>
  <c r="DM4" i="5"/>
  <c r="DV2" i="5"/>
  <c r="DY2" i="5"/>
  <c r="DF7" i="5"/>
  <c r="DA6" i="5"/>
  <c r="DU6" i="5"/>
  <c r="EG6" i="5"/>
  <c r="DS5" i="5"/>
  <c r="CV7" i="5"/>
  <c r="DX7" i="5"/>
  <c r="EE6" i="5"/>
  <c r="DA7" i="5"/>
  <c r="ED5" i="5"/>
  <c r="DN7" i="5"/>
  <c r="DG7" i="5"/>
  <c r="EJ7" i="5"/>
  <c r="DI5" i="5"/>
  <c r="DF5" i="5"/>
  <c r="DH6" i="5"/>
  <c r="DK6" i="5"/>
  <c r="EA7" i="5"/>
  <c r="DB7" i="5"/>
  <c r="CZ5" i="5"/>
  <c r="DA5" i="5"/>
  <c r="DU5" i="5"/>
  <c r="DJ7" i="5"/>
  <c r="CU5" i="5"/>
  <c r="EG7" i="5"/>
  <c r="EH6" i="5"/>
  <c r="EJ6" i="5"/>
  <c r="CV5" i="5"/>
  <c r="DV7" i="5"/>
  <c r="DL6" i="5"/>
  <c r="DM6" i="5"/>
  <c r="CW5" i="5"/>
  <c r="DQ5" i="5"/>
  <c r="CX6" i="5"/>
  <c r="EI7" i="5"/>
  <c r="DW7" i="5"/>
  <c r="DG5" i="5"/>
  <c r="DS11" i="5"/>
  <c r="DT4" i="5"/>
  <c r="DE10" i="5"/>
  <c r="DR4" i="5"/>
  <c r="DT2" i="5"/>
  <c r="DP10" i="5"/>
  <c r="DP4" i="5"/>
  <c r="EA9" i="5"/>
  <c r="DJ4" i="5"/>
  <c r="DE11" i="5"/>
  <c r="DG4" i="5"/>
  <c r="EJ10" i="5"/>
  <c r="EC9" i="5"/>
  <c r="DN11" i="5"/>
  <c r="DT10" i="5"/>
  <c r="DL11" i="5"/>
  <c r="CW9" i="5"/>
  <c r="DG3" i="5"/>
  <c r="DH9" i="5"/>
  <c r="EE10" i="5"/>
  <c r="DJ2" i="5"/>
  <c r="DV3" i="5"/>
  <c r="DW10" i="5"/>
  <c r="CX10" i="5"/>
  <c r="DX4" i="5"/>
  <c r="CS6" i="5"/>
  <c r="EI11" i="5"/>
  <c r="DI10" i="5"/>
  <c r="CZ11" i="5"/>
  <c r="DA4" i="5"/>
  <c r="DH10" i="5"/>
  <c r="EA10" i="5"/>
  <c r="DD11" i="5"/>
  <c r="DH11" i="5"/>
  <c r="DE2" i="5"/>
  <c r="CX2" i="5"/>
  <c r="DC11" i="5"/>
  <c r="DQ4" i="5"/>
  <c r="CY2" i="5"/>
  <c r="DK11" i="5"/>
  <c r="DC3" i="5"/>
  <c r="EC10" i="5"/>
  <c r="DM10" i="5"/>
  <c r="EH3" i="5"/>
  <c r="CU3" i="5"/>
  <c r="EJ11" i="5"/>
  <c r="EH2" i="5"/>
  <c r="CT11" i="5"/>
  <c r="DO9" i="5"/>
  <c r="DF10" i="5"/>
  <c r="CS9" i="5"/>
  <c r="DS10" i="5"/>
  <c r="DR8" i="5"/>
  <c r="EE9" i="5"/>
  <c r="DN2" i="5"/>
  <c r="DX3" i="5"/>
  <c r="CZ4" i="5"/>
  <c r="DT3" i="5"/>
  <c r="DN10" i="5"/>
  <c r="CU11" i="5"/>
  <c r="DZ11" i="5"/>
  <c r="DO2" i="5"/>
  <c r="EF2" i="5"/>
  <c r="DC4" i="5"/>
  <c r="EC4" i="5"/>
  <c r="EA3" i="5"/>
  <c r="CW11" i="5"/>
  <c r="EE2" i="5"/>
  <c r="DE7" i="5"/>
  <c r="EB6" i="5"/>
  <c r="CU7" i="5"/>
  <c r="EI5" i="5"/>
  <c r="DQ7" i="5"/>
  <c r="DH7" i="5"/>
  <c r="DB5" i="5"/>
  <c r="DE6" i="5"/>
  <c r="CX5" i="5"/>
  <c r="DW5" i="5"/>
  <c r="EG5" i="5"/>
  <c r="CT6" i="5"/>
  <c r="CY7" i="5"/>
  <c r="CY6" i="5"/>
  <c r="DD5" i="5"/>
  <c r="DY6" i="5"/>
  <c r="EE5" i="5"/>
  <c r="DG6" i="5"/>
  <c r="DJ6" i="5"/>
  <c r="DP5" i="5"/>
  <c r="DV6" i="5"/>
  <c r="DM7" i="5"/>
  <c r="DZ7" i="5"/>
  <c r="CX7" i="5"/>
  <c r="DV5" i="5"/>
  <c r="CU6" i="5"/>
  <c r="DC6" i="5"/>
  <c r="CT7" i="5"/>
  <c r="DD7" i="5"/>
  <c r="EA5" i="5"/>
  <c r="DS7" i="5"/>
  <c r="EI9" i="5"/>
  <c r="DI11" i="5"/>
  <c r="DL2" i="5"/>
  <c r="DF4" i="5"/>
  <c r="CS2" i="5"/>
  <c r="CS3" i="5"/>
  <c r="DJ9" i="5"/>
  <c r="EH10" i="5"/>
  <c r="DB9" i="5"/>
  <c r="DZ4" i="5"/>
  <c r="DM11" i="5"/>
  <c r="DI9" i="5"/>
  <c r="DK10" i="5"/>
  <c r="EJ3" i="5"/>
  <c r="DA3" i="5"/>
  <c r="ED2" i="5"/>
  <c r="ED3" i="5"/>
  <c r="DK9" i="5"/>
  <c r="DC9" i="5"/>
  <c r="CW4" i="5"/>
  <c r="DA10" i="5"/>
  <c r="DM9" i="5"/>
  <c r="DC2" i="5"/>
  <c r="DU2" i="5"/>
  <c r="DW9" i="5"/>
  <c r="EI10" i="5"/>
  <c r="EJ2" i="5"/>
  <c r="EB3" i="5"/>
  <c r="DU9" i="5"/>
  <c r="DI4" i="5"/>
  <c r="DF2" i="5"/>
  <c r="CY11" i="5"/>
  <c r="DO3" i="5"/>
  <c r="DV10" i="5"/>
  <c r="DB11" i="5"/>
  <c r="EH9" i="5"/>
  <c r="EG4" i="5"/>
  <c r="EF4" i="5"/>
  <c r="CY10" i="5"/>
  <c r="EH11" i="5"/>
  <c r="DJ10" i="5"/>
  <c r="DR2" i="5"/>
  <c r="DB2" i="5"/>
  <c r="DK3" i="5"/>
  <c r="DP11" i="5"/>
  <c r="CU9" i="5"/>
  <c r="DQ2" i="5"/>
  <c r="EB2" i="5"/>
  <c r="DE9" i="5"/>
  <c r="CV2" i="5"/>
  <c r="DH3" i="5"/>
  <c r="DR10" i="5"/>
  <c r="EG9" i="5"/>
  <c r="DD10" i="5"/>
  <c r="DY10" i="5"/>
  <c r="DA9" i="5"/>
  <c r="CT4" i="5"/>
  <c r="CS4" i="5"/>
  <c r="DU10" i="5"/>
  <c r="EF11" i="5"/>
  <c r="DG9" i="5"/>
  <c r="DM2" i="5"/>
  <c r="EI3" i="5"/>
  <c r="DA11" i="5"/>
  <c r="DN4" i="5"/>
  <c r="DO11" i="5"/>
  <c r="DL9" i="5"/>
  <c r="EI4" i="5"/>
  <c r="DM5" i="5"/>
  <c r="DO7" i="5"/>
  <c r="DI7" i="5"/>
  <c r="DP6" i="5"/>
  <c r="EB5" i="5"/>
  <c r="DU7" i="5"/>
  <c r="DI6" i="5"/>
  <c r="EC7" i="5"/>
  <c r="EH5" i="5"/>
  <c r="DX6" i="5"/>
  <c r="EH7" i="5"/>
  <c r="DY7" i="5"/>
  <c r="DT5" i="5"/>
  <c r="DP7" i="5"/>
  <c r="DQ6" i="5"/>
  <c r="DC5" i="5"/>
  <c r="DB6" i="5"/>
  <c r="DL5" i="5"/>
  <c r="CV6" i="5"/>
  <c r="ED7" i="5"/>
  <c r="DJ5" i="5"/>
  <c r="EA6" i="5"/>
  <c r="EB7" i="5"/>
  <c r="DZ6" i="5"/>
  <c r="EB10" i="5"/>
  <c r="EH4" i="5"/>
  <c r="CU10" i="5"/>
  <c r="CY3" i="5"/>
  <c r="DX9" i="5"/>
  <c r="DW11" i="5"/>
  <c r="DQ3" i="5"/>
  <c r="DP3" i="5"/>
  <c r="CS5" i="5"/>
  <c r="ED10" i="5"/>
  <c r="EC2" i="5"/>
  <c r="DT11" i="5"/>
  <c r="DJ11" i="5"/>
  <c r="DR9" i="5"/>
  <c r="DE4" i="5"/>
  <c r="CX11" i="5"/>
  <c r="DP2" i="5"/>
  <c r="DY3" i="5"/>
  <c r="DD3" i="5"/>
  <c r="DC10" i="5"/>
  <c r="CY4" i="5"/>
  <c r="DU4" i="5"/>
  <c r="EF9" i="5"/>
  <c r="DE3" i="5"/>
  <c r="DW4" i="5"/>
  <c r="DX10" i="5"/>
  <c r="DF9" i="5"/>
  <c r="DY4" i="5"/>
  <c r="DK4" i="5"/>
  <c r="CV4" i="5"/>
  <c r="EC11" i="5"/>
  <c r="EF10" i="5"/>
  <c r="CS8" i="5"/>
  <c r="DL4" i="5"/>
  <c r="EE3" i="5"/>
  <c r="DX2" i="5"/>
  <c r="EG10" i="5"/>
  <c r="EJ9" i="5"/>
  <c r="CV11" i="5"/>
  <c r="EE4" i="5"/>
  <c r="DG11" i="5"/>
  <c r="CZ9" i="5"/>
  <c r="DL3" i="5"/>
  <c r="DZ3" i="5"/>
  <c r="DZ10" i="5"/>
  <c r="DH4" i="5"/>
  <c r="EG3" i="5"/>
  <c r="DD2" i="5"/>
  <c r="CW2" i="5"/>
  <c r="CT2" i="5"/>
  <c r="DQ9" i="5"/>
  <c r="CU2" i="5"/>
  <c r="DS2" i="5"/>
  <c r="CT3" i="5"/>
  <c r="CZ10" i="5"/>
  <c r="EE11" i="5"/>
  <c r="CZ2" i="5"/>
  <c r="EA2" i="5"/>
  <c r="DV11" i="5"/>
  <c r="ED9" i="5"/>
  <c r="DF11" i="5"/>
  <c r="CZ3" i="5"/>
  <c r="DB3" i="5"/>
  <c r="DV9" i="5"/>
  <c r="EA11" i="5"/>
  <c r="ED4" i="5"/>
  <c r="EG11" i="5"/>
  <c r="CW3" i="5"/>
  <c r="CZ6" i="5"/>
  <c r="DT6" i="5"/>
  <c r="CZ7" i="5"/>
  <c r="DO5" i="5"/>
  <c r="ED6" i="5"/>
  <c r="CW6" i="5"/>
  <c r="EI6" i="5"/>
  <c r="EF6" i="5"/>
  <c r="DH5" i="5"/>
  <c r="DL7" i="5"/>
  <c r="EC6" i="5"/>
  <c r="DZ5" i="5"/>
  <c r="DS6" i="5"/>
  <c r="EF7" i="5"/>
  <c r="EJ5" i="5"/>
  <c r="CY5" i="5"/>
  <c r="CW7" i="5"/>
  <c r="DY5" i="5"/>
  <c r="DN6" i="5"/>
  <c r="DW6" i="5"/>
  <c r="DO6" i="5"/>
  <c r="DF6" i="5"/>
  <c r="DK7" i="5"/>
  <c r="DE5" i="5"/>
  <c r="DT7" i="5"/>
  <c r="DD6" i="5"/>
  <c r="CT5" i="5"/>
  <c r="DN5" i="5"/>
  <c r="EF5" i="5"/>
  <c r="DC7" i="5"/>
  <c r="DK5" i="5"/>
  <c r="EE7" i="5"/>
  <c r="DX5" i="5"/>
  <c r="EC5" i="5"/>
  <c r="DL49" i="5" l="1"/>
  <c r="DV49" i="5"/>
  <c r="DG49" i="5"/>
  <c r="ED49" i="5"/>
  <c r="DA49" i="5"/>
  <c r="EE49" i="5"/>
  <c r="EG49" i="5"/>
  <c r="CS49" i="5"/>
  <c r="DQ49" i="5"/>
  <c r="DD49" i="5"/>
  <c r="DE49" i="5"/>
  <c r="DO49" i="5"/>
  <c r="CU49" i="5"/>
  <c r="DN49" i="5"/>
  <c r="DZ49" i="5"/>
  <c r="CZ49" i="5"/>
  <c r="EB49" i="5"/>
  <c r="EJ49" i="5"/>
  <c r="EH49" i="5"/>
  <c r="CV49" i="5"/>
  <c r="DU49" i="5"/>
  <c r="CX49" i="5"/>
  <c r="DP49" i="5"/>
  <c r="CY49" i="5"/>
  <c r="DF49" i="5"/>
  <c r="DW49" i="5"/>
  <c r="EF49" i="5"/>
  <c r="DM49" i="5"/>
  <c r="DC49" i="5"/>
  <c r="DH49" i="5"/>
  <c r="DK49" i="5"/>
  <c r="CW49" i="5"/>
  <c r="DR49" i="5"/>
  <c r="EC49" i="5"/>
  <c r="DI49" i="5"/>
  <c r="DB49" i="5"/>
  <c r="EA49" i="5"/>
  <c r="DS49" i="5"/>
  <c r="DJ49" i="5"/>
  <c r="DY49" i="5"/>
  <c r="DX49" i="5"/>
  <c r="DT49" i="5"/>
  <c r="EI49" i="5"/>
  <c r="CT49" i="5"/>
  <c r="EG4" i="9"/>
  <c r="EC2" i="9"/>
  <c r="DW2" i="9"/>
  <c r="CU3" i="9"/>
  <c r="CU11" i="9"/>
  <c r="DT2" i="9"/>
  <c r="EE11" i="9"/>
  <c r="DM11" i="9"/>
  <c r="DY3" i="9"/>
  <c r="DK4" i="9"/>
  <c r="EB4" i="9"/>
  <c r="DL4" i="9"/>
  <c r="EA4" i="9"/>
  <c r="DU2" i="9"/>
  <c r="DY11" i="9"/>
  <c r="CY11" i="9"/>
  <c r="DA4" i="9"/>
  <c r="CS4" i="9"/>
  <c r="EG3" i="9"/>
  <c r="ED2" i="9"/>
  <c r="DO10" i="9"/>
  <c r="CZ3" i="9"/>
  <c r="DK2" i="9"/>
  <c r="DM2" i="9"/>
  <c r="CX3" i="9"/>
  <c r="DX11" i="9"/>
  <c r="DE10" i="9"/>
  <c r="DD11" i="9"/>
  <c r="ED11" i="9"/>
  <c r="CS11" i="9"/>
  <c r="DW11" i="9"/>
  <c r="DS10" i="9"/>
  <c r="DL10" i="9"/>
  <c r="CV3" i="9"/>
  <c r="DT11" i="9"/>
  <c r="CQ4" i="9"/>
  <c r="DR3" i="9"/>
  <c r="DQ4" i="9"/>
  <c r="DY2" i="9"/>
  <c r="CR4" i="9"/>
  <c r="CX4" i="9"/>
  <c r="DF2" i="9"/>
  <c r="CX2" i="9"/>
  <c r="DV3" i="9"/>
  <c r="DO11" i="9"/>
  <c r="EC11" i="9"/>
  <c r="DW10" i="9"/>
  <c r="DL2" i="9"/>
  <c r="ED3" i="9"/>
  <c r="CX10" i="9"/>
  <c r="DB10" i="9"/>
  <c r="DL3" i="9"/>
  <c r="CR3" i="9"/>
  <c r="CZ10" i="9"/>
  <c r="DQ2" i="9"/>
  <c r="DP10" i="9"/>
  <c r="DQ10" i="9"/>
  <c r="DJ10" i="9"/>
  <c r="CS2" i="9"/>
  <c r="DF3" i="9"/>
  <c r="DQ3" i="9"/>
  <c r="CT2" i="9"/>
  <c r="DD10" i="9"/>
  <c r="CR2" i="9"/>
  <c r="CQ11" i="9"/>
  <c r="CU2" i="9"/>
  <c r="DZ2" i="9"/>
  <c r="CR11" i="9"/>
  <c r="DV11" i="9"/>
  <c r="DB2" i="9"/>
  <c r="DO2" i="9"/>
  <c r="EF2" i="9"/>
  <c r="DI2" i="9"/>
  <c r="EE3" i="9"/>
  <c r="EH11" i="9"/>
  <c r="DM10" i="9"/>
  <c r="DF4" i="9"/>
  <c r="DN11" i="9"/>
  <c r="CS3" i="9"/>
  <c r="DX10" i="9"/>
  <c r="DI3" i="9"/>
  <c r="EF3" i="9"/>
  <c r="DX3" i="9"/>
  <c r="CZ2" i="9"/>
  <c r="DK10" i="9"/>
  <c r="DH3" i="9"/>
  <c r="DJ3" i="9"/>
  <c r="DP2" i="9"/>
  <c r="EA10" i="9"/>
  <c r="EG2" i="9"/>
  <c r="DH10" i="9"/>
  <c r="DA3" i="9"/>
  <c r="DZ11" i="9"/>
  <c r="DE11" i="9"/>
  <c r="EF11" i="9"/>
  <c r="DI11" i="9"/>
  <c r="DP3" i="9"/>
  <c r="EC4" i="9"/>
  <c r="CW10" i="9"/>
  <c r="CW2" i="9"/>
  <c r="CT11" i="9"/>
  <c r="ED4" i="9"/>
  <c r="DO4" i="9"/>
  <c r="EH9" i="9"/>
  <c r="EE4" i="9"/>
  <c r="DA11" i="9"/>
  <c r="EE10" i="9"/>
  <c r="CV2" i="9"/>
  <c r="DB4" i="9"/>
  <c r="DV2" i="9"/>
  <c r="CZ11" i="9"/>
  <c r="DC2" i="9"/>
  <c r="CY2" i="9"/>
  <c r="EC3" i="9"/>
  <c r="DT10" i="9"/>
  <c r="DF11" i="9"/>
  <c r="EA3" i="9"/>
  <c r="DJ4" i="9"/>
  <c r="DM3" i="9"/>
  <c r="DB11" i="9"/>
  <c r="DS11" i="9"/>
  <c r="CW11" i="9"/>
  <c r="DY10" i="9"/>
  <c r="ED10" i="9"/>
  <c r="DD2" i="9"/>
  <c r="DF10" i="9"/>
  <c r="DY4" i="9"/>
  <c r="EA11" i="9"/>
  <c r="DG4" i="9"/>
  <c r="CY4" i="9"/>
  <c r="CT4" i="9"/>
  <c r="CX11" i="9"/>
  <c r="DI4" i="9"/>
  <c r="DZ3" i="9"/>
  <c r="DG10" i="9"/>
  <c r="DW4" i="9"/>
  <c r="EH2" i="9"/>
  <c r="EG11" i="9"/>
  <c r="EG10" i="9"/>
  <c r="DP11" i="9"/>
  <c r="DV10" i="9"/>
  <c r="DV4" i="9"/>
  <c r="DM4" i="9"/>
  <c r="DU4" i="9"/>
  <c r="DS2" i="9"/>
  <c r="CV10" i="9"/>
  <c r="EH4" i="9"/>
  <c r="DC3" i="9"/>
  <c r="DA2" i="9"/>
  <c r="DU10" i="9"/>
  <c r="DS3" i="9"/>
  <c r="DT3" i="9"/>
  <c r="DX2" i="9"/>
  <c r="DS4" i="9"/>
  <c r="CY10" i="9"/>
  <c r="DH2" i="9"/>
  <c r="CQ10" i="9"/>
  <c r="CW4" i="9"/>
  <c r="CU4" i="9"/>
  <c r="EC10" i="9"/>
  <c r="DG2" i="9"/>
  <c r="DA10" i="9"/>
  <c r="EB11" i="9"/>
  <c r="DB3" i="9"/>
  <c r="DE3" i="9"/>
  <c r="CT3" i="9"/>
  <c r="DW3" i="9"/>
  <c r="EB3" i="9"/>
  <c r="DU3" i="9"/>
  <c r="DN2" i="9"/>
  <c r="EB2" i="9"/>
  <c r="DJ11" i="9"/>
  <c r="DZ4" i="9"/>
  <c r="CV11" i="9"/>
  <c r="CY3" i="9"/>
  <c r="DR10" i="9"/>
  <c r="CU10" i="9"/>
  <c r="DC4" i="9"/>
  <c r="EH3" i="9"/>
  <c r="DL11" i="9"/>
  <c r="DD3" i="9"/>
  <c r="DI10" i="9"/>
  <c r="CT10" i="9"/>
  <c r="DH11" i="9"/>
  <c r="EH10" i="9"/>
  <c r="CR10" i="9"/>
  <c r="DR11" i="9"/>
  <c r="DK11" i="9"/>
  <c r="DE4" i="9"/>
  <c r="CZ4" i="9"/>
  <c r="EA2" i="9"/>
  <c r="DX4" i="9"/>
  <c r="DC11" i="9"/>
  <c r="DG3" i="9"/>
  <c r="EB10" i="9"/>
  <c r="DH4" i="9"/>
  <c r="CV4" i="9"/>
  <c r="EF10" i="9"/>
  <c r="DN3" i="9"/>
  <c r="DN4" i="9"/>
  <c r="EE2" i="9"/>
  <c r="DO3" i="9"/>
  <c r="CQ3" i="9"/>
  <c r="DN10" i="9"/>
  <c r="DT4" i="9"/>
  <c r="DU11" i="9"/>
  <c r="CQ2" i="9"/>
  <c r="DR2" i="9"/>
  <c r="DD4" i="9"/>
  <c r="DP4" i="9"/>
  <c r="DE2" i="9"/>
  <c r="CW3" i="9"/>
  <c r="DJ2" i="9"/>
  <c r="DC10" i="9"/>
  <c r="CS10" i="9"/>
  <c r="DG11" i="9"/>
  <c r="DR4" i="9"/>
  <c r="DK3" i="9"/>
  <c r="EF4" i="9"/>
  <c r="EG9" i="9"/>
  <c r="DQ11" i="9"/>
  <c r="DZ10" i="9"/>
  <c r="EH5" i="9"/>
  <c r="EG6" i="9"/>
  <c r="EG7" i="9"/>
  <c r="EH7" i="9"/>
  <c r="EG5" i="9"/>
  <c r="EH6" i="9"/>
  <c r="C37" i="11"/>
  <c r="H37" i="11" s="1"/>
  <c r="C36" i="11"/>
  <c r="H36" i="11" s="1"/>
  <c r="C35" i="11"/>
  <c r="C34" i="11"/>
  <c r="H34" i="11" s="1"/>
  <c r="C33" i="11"/>
  <c r="C30" i="11"/>
  <c r="C29" i="11"/>
  <c r="C31" i="11"/>
  <c r="H31" i="11" s="1"/>
  <c r="C28" i="11"/>
  <c r="C27" i="11"/>
  <c r="C26" i="11"/>
  <c r="B36" i="11"/>
  <c r="B35" i="11"/>
  <c r="B34" i="11"/>
  <c r="G34" i="11" s="1"/>
  <c r="B33" i="11"/>
  <c r="B30" i="11"/>
  <c r="B29" i="11"/>
  <c r="B28" i="11"/>
  <c r="B27" i="11"/>
  <c r="B26" i="11"/>
  <c r="F36" i="11"/>
  <c r="F37" i="11"/>
  <c r="F35" i="11"/>
  <c r="F33" i="11"/>
  <c r="F29" i="11"/>
  <c r="F31" i="11"/>
  <c r="F28" i="11"/>
  <c r="F27" i="11"/>
  <c r="F26" i="11"/>
  <c r="E35" i="11"/>
  <c r="E33" i="11"/>
  <c r="E29" i="11"/>
  <c r="E30" i="11"/>
  <c r="E28" i="11"/>
  <c r="E27" i="11"/>
  <c r="E26" i="11"/>
  <c r="D37" i="11"/>
  <c r="D36" i="11"/>
  <c r="D33" i="11"/>
  <c r="D35" i="11"/>
  <c r="D29" i="11"/>
  <c r="D30" i="11"/>
  <c r="D31" i="11"/>
  <c r="D28" i="11"/>
  <c r="D39" i="11" s="1"/>
  <c r="D27" i="11"/>
  <c r="D26" i="11"/>
  <c r="F12" i="11"/>
  <c r="F10" i="11"/>
  <c r="E10" i="11"/>
  <c r="E8" i="11"/>
  <c r="D10" i="11"/>
  <c r="D11" i="11"/>
  <c r="D8" i="11"/>
  <c r="C14" i="11"/>
  <c r="D14" i="11"/>
  <c r="E14" i="11"/>
  <c r="F14" i="11"/>
  <c r="C10" i="11"/>
  <c r="B11" i="11"/>
  <c r="G11" i="11" s="1"/>
  <c r="B10" i="11"/>
  <c r="G10" i="11" s="1"/>
  <c r="B8" i="11"/>
  <c r="G8" i="11" s="1"/>
  <c r="B9" i="1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U13" i="12"/>
  <c r="K58" i="12" s="1"/>
  <c r="U12" i="12"/>
  <c r="K48" i="12" s="1"/>
  <c r="U11" i="12"/>
  <c r="K38" i="12" s="1"/>
  <c r="F39" i="11"/>
  <c r="E39" i="11"/>
  <c r="C44" i="11"/>
  <c r="S13" i="14"/>
  <c r="S7" i="14"/>
  <c r="S8" i="14"/>
  <c r="S9" i="14"/>
  <c r="S10" i="14"/>
  <c r="S11" i="14"/>
  <c r="S6" i="14"/>
  <c r="P7" i="14"/>
  <c r="T7" i="14" s="1"/>
  <c r="P8" i="14"/>
  <c r="T8" i="14" s="1"/>
  <c r="P9" i="14"/>
  <c r="T9" i="14" s="1"/>
  <c r="P10" i="14"/>
  <c r="T10" i="14" s="1"/>
  <c r="P11" i="14"/>
  <c r="T11" i="14" s="1"/>
  <c r="P12" i="14"/>
  <c r="T13" i="14" s="1"/>
  <c r="T6" i="14"/>
  <c r="N7" i="14"/>
  <c r="N8" i="14"/>
  <c r="N9" i="14"/>
  <c r="N10" i="14"/>
  <c r="N11" i="14"/>
  <c r="N12" i="14"/>
  <c r="K7" i="14"/>
  <c r="K8" i="14"/>
  <c r="K9" i="14"/>
  <c r="K10" i="14"/>
  <c r="K11" i="14"/>
  <c r="K12" i="14"/>
  <c r="K6" i="14"/>
  <c r="N6" i="14"/>
  <c r="CW25" i="5"/>
  <c r="ED19" i="5"/>
  <c r="EC19" i="5"/>
  <c r="CU18" i="5"/>
  <c r="CX37" i="5"/>
  <c r="DS32" i="5"/>
  <c r="CZ18" i="5"/>
  <c r="DH25" i="5"/>
  <c r="DH22" i="5"/>
  <c r="DL25" i="5"/>
  <c r="EE38" i="5"/>
  <c r="DQ38" i="5"/>
  <c r="EI26" i="5"/>
  <c r="ED18" i="5"/>
  <c r="EC16" i="5"/>
  <c r="CU17" i="5"/>
  <c r="CZ31" i="5"/>
  <c r="DS18" i="5"/>
  <c r="CZ16" i="5"/>
  <c r="CT25" i="5"/>
  <c r="DH26" i="5"/>
  <c r="DJ25" i="5"/>
  <c r="EE19" i="5"/>
  <c r="DQ22" i="5"/>
  <c r="DD22" i="5"/>
  <c r="DL38" i="5"/>
  <c r="DI19" i="5"/>
  <c r="CV22" i="5"/>
  <c r="DY16" i="5"/>
  <c r="DO17" i="5"/>
  <c r="EJ19" i="5"/>
  <c r="DV37" i="5"/>
  <c r="CY38" i="5"/>
  <c r="CV37" i="5"/>
  <c r="EB22" i="5"/>
  <c r="EJ37" i="5"/>
  <c r="DB26" i="5"/>
  <c r="DJ16" i="5"/>
  <c r="DP31" i="5"/>
  <c r="DV17" i="5"/>
  <c r="DR16" i="5"/>
  <c r="DT16" i="5"/>
  <c r="EI16" i="5"/>
  <c r="DM32" i="5"/>
  <c r="DN26" i="5"/>
  <c r="DC22" i="5"/>
  <c r="DB25" i="5"/>
  <c r="DT31" i="5"/>
  <c r="CT32" i="5"/>
  <c r="DN25" i="5"/>
  <c r="DH16" i="5"/>
  <c r="DZ25" i="5"/>
  <c r="EE16" i="5"/>
  <c r="DQ17" i="5"/>
  <c r="DD17" i="5"/>
  <c r="DL18" i="5"/>
  <c r="DI16" i="5"/>
  <c r="CV16" i="5"/>
  <c r="EB25" i="5"/>
  <c r="DX22" i="5"/>
  <c r="DW32" i="5"/>
  <c r="DU37" i="5"/>
  <c r="CY19" i="5"/>
  <c r="DG31" i="5"/>
  <c r="EB19" i="5"/>
  <c r="DE26" i="5"/>
  <c r="DB18" i="5"/>
  <c r="DI25" i="5"/>
  <c r="CX22" i="5"/>
  <c r="CS25" i="5"/>
  <c r="DF26" i="5"/>
  <c r="DT18" i="5"/>
  <c r="EH32" i="5"/>
  <c r="DC18" i="5"/>
  <c r="EF25" i="5"/>
  <c r="EF38" i="5"/>
  <c r="DO31" i="5"/>
  <c r="CV38" i="5"/>
  <c r="DO19" i="5"/>
  <c r="DU17" i="5"/>
  <c r="DY25" i="5"/>
  <c r="DF37" i="5"/>
  <c r="DJ19" i="5"/>
  <c r="DV19" i="5"/>
  <c r="DM31" i="5"/>
  <c r="DN32" i="5"/>
  <c r="CT38" i="5"/>
  <c r="EE18" i="5"/>
  <c r="DL26" i="5"/>
  <c r="CV17" i="5"/>
  <c r="DX32" i="5"/>
  <c r="DV25" i="5"/>
  <c r="DG37" i="5"/>
  <c r="EJ25" i="5"/>
  <c r="DI37" i="5"/>
  <c r="CS31" i="5"/>
  <c r="DT22" i="5"/>
  <c r="EC22" i="5"/>
  <c r="CZ26" i="5"/>
  <c r="EE26" i="5"/>
  <c r="DL22" i="5"/>
  <c r="CV19" i="5"/>
  <c r="DX38" i="5"/>
  <c r="DV31" i="5"/>
  <c r="CV25" i="5"/>
  <c r="EJ31" i="5"/>
  <c r="DJ18" i="5"/>
  <c r="CS37" i="5"/>
  <c r="DT26" i="5"/>
  <c r="EC32" i="5"/>
  <c r="CZ32" i="5"/>
  <c r="EF16" i="5"/>
  <c r="DO25" i="5"/>
  <c r="CV26" i="5"/>
  <c r="DO18" i="5"/>
  <c r="DU22" i="5"/>
  <c r="DY31" i="5"/>
  <c r="DF31" i="5"/>
  <c r="DJ22" i="5"/>
  <c r="DV16" i="5"/>
  <c r="DT32" i="5"/>
  <c r="EA25" i="5"/>
  <c r="ED38" i="5"/>
  <c r="EC38" i="5"/>
  <c r="CU38" i="5"/>
  <c r="CS22" i="5"/>
  <c r="CT18" i="5"/>
  <c r="DX25" i="5"/>
  <c r="DS31" i="5"/>
  <c r="DK31" i="5"/>
  <c r="DC31" i="5"/>
  <c r="EF18" i="5"/>
  <c r="EG19" i="5"/>
  <c r="CW37" i="5"/>
  <c r="ED26" i="5"/>
  <c r="EC17" i="5"/>
  <c r="CU26" i="5"/>
  <c r="CS16" i="5"/>
  <c r="DS26" i="5"/>
  <c r="CZ38" i="5"/>
  <c r="DH31" i="5"/>
  <c r="CU25" i="5"/>
  <c r="DL37" i="5"/>
  <c r="EF19" i="5"/>
  <c r="EG16" i="5"/>
  <c r="EE25" i="5"/>
  <c r="DO37" i="5"/>
  <c r="DI38" i="5"/>
  <c r="CV32" i="5"/>
  <c r="DY22" i="5"/>
  <c r="DO22" i="5"/>
  <c r="EJ22" i="5"/>
  <c r="DU19" i="5"/>
  <c r="CW22" i="5"/>
  <c r="DY37" i="5"/>
  <c r="DA25" i="5"/>
  <c r="DG17" i="5"/>
  <c r="DZ18" i="5"/>
  <c r="DJ26" i="5"/>
  <c r="DP16" i="5"/>
  <c r="DV22" i="5"/>
  <c r="DR26" i="5"/>
  <c r="DM25" i="5"/>
  <c r="EI38" i="5"/>
  <c r="ED16" i="5"/>
  <c r="EC18" i="5"/>
  <c r="CU19" i="5"/>
  <c r="CX25" i="5"/>
  <c r="DS16" i="5"/>
  <c r="CZ22" i="5"/>
  <c r="CT31" i="5"/>
  <c r="DH32" i="5"/>
  <c r="DJ31" i="5"/>
  <c r="EE32" i="5"/>
  <c r="DQ26" i="5"/>
  <c r="DD26" i="5"/>
  <c r="DL32" i="5"/>
  <c r="DI22" i="5"/>
  <c r="CV18" i="5"/>
  <c r="DY17" i="5"/>
  <c r="DO16" i="5"/>
  <c r="EJ16" i="5"/>
  <c r="DU16" i="5"/>
  <c r="CW16" i="5"/>
  <c r="CV31" i="5"/>
  <c r="EB38" i="5"/>
  <c r="DF25" i="5"/>
  <c r="DB19" i="5"/>
  <c r="DJ17" i="5"/>
  <c r="DP37" i="5"/>
  <c r="DV18" i="5"/>
  <c r="DR18" i="5"/>
  <c r="DT38" i="5"/>
  <c r="EI17" i="5"/>
  <c r="EI37" i="5"/>
  <c r="EG31" i="5"/>
  <c r="EG32" i="5"/>
  <c r="EA32" i="5"/>
  <c r="DK32" i="5"/>
  <c r="DW19" i="5"/>
  <c r="CY16" i="5"/>
  <c r="EB16" i="5"/>
  <c r="DG38" i="5"/>
  <c r="CX26" i="5"/>
  <c r="DF16" i="5"/>
  <c r="EH26" i="5"/>
  <c r="DC26" i="5"/>
  <c r="DN31" i="5"/>
  <c r="DQ18" i="5"/>
  <c r="EA19" i="5"/>
  <c r="DK19" i="5"/>
  <c r="DO26" i="5"/>
  <c r="DU32" i="5"/>
  <c r="ED31" i="5"/>
  <c r="DG18" i="5"/>
  <c r="DJ38" i="5"/>
  <c r="DV32" i="5"/>
  <c r="EH16" i="5"/>
  <c r="CU16" i="5"/>
  <c r="CT37" i="5"/>
  <c r="DQ32" i="5"/>
  <c r="EA16" i="5"/>
  <c r="DK16" i="5"/>
  <c r="DO38" i="5"/>
  <c r="DU38" i="5"/>
  <c r="ED37" i="5"/>
  <c r="DG19" i="5"/>
  <c r="CX18" i="5"/>
  <c r="DV38" i="5"/>
  <c r="EH18" i="5"/>
  <c r="CU22" i="5"/>
  <c r="DS25" i="5"/>
  <c r="EG18" i="5"/>
  <c r="EA26" i="5"/>
  <c r="DK26" i="5"/>
  <c r="DW18" i="5"/>
  <c r="CY18" i="5"/>
  <c r="DW37" i="5"/>
  <c r="DG22" i="5"/>
  <c r="CX19" i="5"/>
  <c r="DF19" i="5"/>
  <c r="EH19" i="5"/>
  <c r="DP19" i="5"/>
  <c r="CY37" i="5"/>
  <c r="EI18" i="5"/>
  <c r="DM22" i="5"/>
  <c r="DN16" i="5"/>
  <c r="DC19" i="5"/>
  <c r="DB31" i="5"/>
  <c r="CS38" i="5"/>
  <c r="CT22" i="5"/>
  <c r="EF31" i="5"/>
  <c r="EG37" i="5"/>
  <c r="EH31" i="5"/>
  <c r="DR37" i="5"/>
  <c r="EF32" i="5"/>
  <c r="EG38" i="5"/>
  <c r="DM16" i="5"/>
  <c r="DN18" i="5"/>
  <c r="DC17" i="5"/>
  <c r="EI25" i="5"/>
  <c r="CS17" i="5"/>
  <c r="CT16" i="5"/>
  <c r="DX31" i="5"/>
  <c r="DS37" i="5"/>
  <c r="DK37" i="5"/>
  <c r="DC37" i="5"/>
  <c r="EF22" i="5"/>
  <c r="EG22" i="5"/>
  <c r="EC25" i="5"/>
  <c r="EA18" i="5"/>
  <c r="DA19" i="5"/>
  <c r="DK18" i="5"/>
  <c r="DX19" i="5"/>
  <c r="DW17" i="5"/>
  <c r="DE25" i="5"/>
  <c r="DU26" i="5"/>
  <c r="CW38" i="5"/>
  <c r="DW25" i="5"/>
  <c r="DE22" i="5"/>
  <c r="DG32" i="5"/>
  <c r="DZ22" i="5"/>
  <c r="CX16" i="5"/>
  <c r="DP38" i="5"/>
  <c r="DF17" i="5"/>
  <c r="CY25" i="5"/>
  <c r="EH17" i="5"/>
  <c r="EA31" i="5"/>
  <c r="ED32" i="5"/>
  <c r="EC26" i="5"/>
  <c r="CU32" i="5"/>
  <c r="CS18" i="5"/>
  <c r="DS22" i="5"/>
  <c r="CZ17" i="5"/>
  <c r="DH37" i="5"/>
  <c r="CU31" i="5"/>
  <c r="DL31" i="5"/>
  <c r="EF17" i="5"/>
  <c r="EG17" i="5"/>
  <c r="EE31" i="5"/>
  <c r="EA17" i="5"/>
  <c r="DA16" i="5"/>
  <c r="DK17" i="5"/>
  <c r="DY26" i="5"/>
  <c r="DO32" i="5"/>
  <c r="EJ26" i="5"/>
  <c r="DU18" i="5"/>
  <c r="CW19" i="5"/>
  <c r="ED25" i="5"/>
  <c r="DA37" i="5"/>
  <c r="DG16" i="5"/>
  <c r="DZ16" i="5"/>
  <c r="DJ32" i="5"/>
  <c r="DP18" i="5"/>
  <c r="DV26" i="5"/>
  <c r="DR22" i="5"/>
  <c r="DM37" i="5"/>
  <c r="DM17" i="5"/>
  <c r="CS32" i="5"/>
  <c r="EH25" i="5"/>
  <c r="DD32" i="5"/>
  <c r="DI32" i="5"/>
  <c r="DY19" i="5"/>
  <c r="EJ17" i="5"/>
  <c r="CW18" i="5"/>
  <c r="DA31" i="5"/>
  <c r="DB32" i="5"/>
  <c r="DP17" i="5"/>
  <c r="DR19" i="5"/>
  <c r="EI32" i="5"/>
  <c r="CZ25" i="5"/>
  <c r="DH18" i="5"/>
  <c r="DD16" i="5"/>
  <c r="DI17" i="5"/>
  <c r="EB37" i="5"/>
  <c r="DW26" i="5"/>
  <c r="CY32" i="5"/>
  <c r="EB18" i="5"/>
  <c r="DB17" i="5"/>
  <c r="CX38" i="5"/>
  <c r="DF32" i="5"/>
  <c r="CW31" i="5"/>
  <c r="CX31" i="5"/>
  <c r="DH38" i="5"/>
  <c r="DD18" i="5"/>
  <c r="DI18" i="5"/>
  <c r="EB31" i="5"/>
  <c r="DW38" i="5"/>
  <c r="CY26" i="5"/>
  <c r="EB26" i="5"/>
  <c r="DB22" i="5"/>
  <c r="DP25" i="5"/>
  <c r="DF38" i="5"/>
  <c r="EA37" i="5"/>
  <c r="CS19" i="5"/>
  <c r="CU37" i="5"/>
  <c r="DD38" i="5"/>
  <c r="DI26" i="5"/>
  <c r="DY18" i="5"/>
  <c r="EJ18" i="5"/>
  <c r="CW17" i="5"/>
  <c r="EB32" i="5"/>
  <c r="DB38" i="5"/>
  <c r="DR17" i="5"/>
  <c r="EI22" i="5"/>
  <c r="DM19" i="5"/>
  <c r="DN38" i="5"/>
  <c r="DC38" i="5"/>
  <c r="CZ37" i="5"/>
  <c r="DS17" i="5"/>
  <c r="CZ19" i="5"/>
  <c r="DN37" i="5"/>
  <c r="DH17" i="5"/>
  <c r="DZ37" i="5"/>
  <c r="EE22" i="5"/>
  <c r="DQ19" i="5"/>
  <c r="EI19" i="5"/>
  <c r="DM26" i="5"/>
  <c r="DN22" i="5"/>
  <c r="DC32" i="5"/>
  <c r="DB37" i="5"/>
  <c r="DT25" i="5"/>
  <c r="CT26" i="5"/>
  <c r="EF37" i="5"/>
  <c r="DH19" i="5"/>
  <c r="EH37" i="5"/>
  <c r="EE17" i="5"/>
  <c r="DQ16" i="5"/>
  <c r="DD19" i="5"/>
  <c r="DL19" i="5"/>
  <c r="EA38" i="5"/>
  <c r="DA38" i="5"/>
  <c r="DK38" i="5"/>
  <c r="DX26" i="5"/>
  <c r="DW22" i="5"/>
  <c r="DU25" i="5"/>
  <c r="CY22" i="5"/>
  <c r="DG25" i="5"/>
  <c r="EB17" i="5"/>
  <c r="DE38" i="5"/>
  <c r="DB16" i="5"/>
  <c r="DI31" i="5"/>
  <c r="CX32" i="5"/>
  <c r="DQ37" i="5"/>
  <c r="DF22" i="5"/>
  <c r="DT17" i="5"/>
  <c r="EH38" i="5"/>
  <c r="DM18" i="5"/>
  <c r="DN19" i="5"/>
  <c r="DC16" i="5"/>
  <c r="EI31" i="5"/>
  <c r="CS26" i="5"/>
  <c r="CT17" i="5"/>
  <c r="DX37" i="5"/>
  <c r="EG25" i="5"/>
  <c r="DK25" i="5"/>
  <c r="DR25" i="5"/>
  <c r="EF26" i="5"/>
  <c r="EG26" i="5"/>
  <c r="EC37" i="5"/>
  <c r="EA22" i="5"/>
  <c r="DA22" i="5"/>
  <c r="DK22" i="5"/>
  <c r="DX17" i="5"/>
  <c r="DW16" i="5"/>
  <c r="DE31" i="5"/>
  <c r="CY17" i="5"/>
  <c r="DD25" i="5"/>
  <c r="DW31" i="5"/>
  <c r="DE18" i="5"/>
  <c r="DG26" i="5"/>
  <c r="DZ26" i="5"/>
  <c r="CX17" i="5"/>
  <c r="DP32" i="5"/>
  <c r="DF18" i="5"/>
  <c r="CY31" i="5"/>
  <c r="EH22" i="5"/>
  <c r="DN17" i="5"/>
  <c r="CT19" i="5"/>
  <c r="DR31" i="5"/>
  <c r="DL17" i="5"/>
  <c r="DA32" i="5"/>
  <c r="DX18" i="5"/>
  <c r="DU31" i="5"/>
  <c r="DD37" i="5"/>
  <c r="DE32" i="5"/>
  <c r="DZ38" i="5"/>
  <c r="DQ31" i="5"/>
  <c r="DT19" i="5"/>
  <c r="DM38" i="5"/>
  <c r="DT37" i="5"/>
  <c r="DZ31" i="5"/>
  <c r="EE37" i="5"/>
  <c r="DA17" i="5"/>
  <c r="DY32" i="5"/>
  <c r="EJ38" i="5"/>
  <c r="CW26" i="5"/>
  <c r="DE16" i="5"/>
  <c r="DZ17" i="5"/>
  <c r="DP22" i="5"/>
  <c r="DR38" i="5"/>
  <c r="ED17" i="5"/>
  <c r="DS19" i="5"/>
  <c r="DJ37" i="5"/>
  <c r="EC31" i="5"/>
  <c r="DA18" i="5"/>
  <c r="DY38" i="5"/>
  <c r="EJ32" i="5"/>
  <c r="CW32" i="5"/>
  <c r="DE17" i="5"/>
  <c r="DZ19" i="5"/>
  <c r="DP26" i="5"/>
  <c r="DR32" i="5"/>
  <c r="ED22" i="5"/>
  <c r="DS38" i="5"/>
  <c r="DC25" i="5"/>
  <c r="DL16" i="5"/>
  <c r="DA26" i="5"/>
  <c r="DX16" i="5"/>
  <c r="DE37" i="5"/>
  <c r="DD31" i="5"/>
  <c r="DE19" i="5"/>
  <c r="DZ32" i="5"/>
  <c r="DQ25" i="5"/>
  <c r="CY20" i="5" l="1"/>
  <c r="EJ20" i="5"/>
  <c r="DW20" i="5"/>
  <c r="DO20" i="5"/>
  <c r="DY20" i="5"/>
  <c r="EG20" i="5"/>
  <c r="EH20" i="5"/>
  <c r="CX20" i="5"/>
  <c r="DJ20" i="5"/>
  <c r="DA20" i="5"/>
  <c r="DI20" i="5"/>
  <c r="DD20" i="5"/>
  <c r="DG20" i="5"/>
  <c r="EB20" i="5"/>
  <c r="DQ20" i="5"/>
  <c r="EE20" i="5"/>
  <c r="DH20" i="5"/>
  <c r="CW20" i="5"/>
  <c r="DX20" i="5"/>
  <c r="DC20" i="5"/>
  <c r="DT20" i="5"/>
  <c r="DR20" i="5"/>
  <c r="DF20" i="5"/>
  <c r="DV20" i="5"/>
  <c r="DP20" i="5"/>
  <c r="DB20" i="5"/>
  <c r="DE20" i="5"/>
  <c r="DU20" i="5"/>
  <c r="CV20" i="5"/>
  <c r="DL20" i="5"/>
  <c r="CS20" i="5"/>
  <c r="EC20" i="5"/>
  <c r="DM20" i="5"/>
  <c r="DR48" i="5"/>
  <c r="DR60" i="5" s="1"/>
  <c r="DZ20" i="5"/>
  <c r="DK20" i="5"/>
  <c r="EA20" i="5"/>
  <c r="DS20" i="5"/>
  <c r="CS48" i="5"/>
  <c r="CS61" i="5" s="1"/>
  <c r="DN20" i="5"/>
  <c r="ED20" i="5"/>
  <c r="EF20" i="5"/>
  <c r="CZ20" i="5"/>
  <c r="CT20" i="5"/>
  <c r="CU20" i="5"/>
  <c r="EI20" i="5"/>
  <c r="CS71" i="5"/>
  <c r="G37" i="11"/>
  <c r="DF9" i="9"/>
  <c r="DM7" i="9"/>
  <c r="DW9" i="9"/>
  <c r="DN6" i="9"/>
  <c r="DK5" i="9"/>
  <c r="DS9" i="9"/>
  <c r="DB9" i="9"/>
  <c r="DM9" i="9"/>
  <c r="DQ9" i="9"/>
  <c r="DL5" i="9"/>
  <c r="DT9" i="9"/>
  <c r="DN7" i="9"/>
  <c r="CQ9" i="9"/>
  <c r="EA9" i="9"/>
  <c r="CX9" i="9"/>
  <c r="DI9" i="9"/>
  <c r="DY9" i="9"/>
  <c r="DL9" i="9"/>
  <c r="DP9" i="9"/>
  <c r="DI5" i="9"/>
  <c r="DU9" i="9"/>
  <c r="DX9" i="9"/>
  <c r="DK9" i="9"/>
  <c r="DK6" i="9"/>
  <c r="DI7" i="9"/>
  <c r="CT9" i="9"/>
  <c r="DE9" i="9"/>
  <c r="EC9" i="9"/>
  <c r="DH9" i="9"/>
  <c r="ED9" i="9"/>
  <c r="DV9" i="9"/>
  <c r="EF9" i="9"/>
  <c r="DC9" i="9"/>
  <c r="DN5" i="9"/>
  <c r="DR9" i="9"/>
  <c r="CW9" i="9"/>
  <c r="DM6" i="9"/>
  <c r="CZ9" i="9"/>
  <c r="DL6" i="9"/>
  <c r="DG9" i="9"/>
  <c r="DD9" i="9"/>
  <c r="CY9" i="9"/>
  <c r="DN9" i="9"/>
  <c r="EB9" i="9"/>
  <c r="DK7" i="9"/>
  <c r="CS9" i="9"/>
  <c r="DI6" i="9"/>
  <c r="CV9" i="9"/>
  <c r="DL7" i="9"/>
  <c r="DA9" i="9"/>
  <c r="DZ9" i="9"/>
  <c r="CU9" i="9"/>
  <c r="DJ9" i="9"/>
  <c r="EE9" i="9"/>
  <c r="DM5" i="9"/>
  <c r="DO9" i="9"/>
  <c r="CR9" i="9"/>
  <c r="CX6" i="9"/>
  <c r="ED6" i="9"/>
  <c r="DR5" i="9"/>
  <c r="DZ5" i="9"/>
  <c r="DQ7" i="9"/>
  <c r="DY7" i="9"/>
  <c r="DS6" i="9"/>
  <c r="EA6" i="9"/>
  <c r="CQ6" i="9"/>
  <c r="CY5" i="9"/>
  <c r="DG5" i="9"/>
  <c r="CT7" i="9"/>
  <c r="DB7" i="9"/>
  <c r="CQ7" i="9"/>
  <c r="DT6" i="9"/>
  <c r="EB6" i="9"/>
  <c r="CR5" i="9"/>
  <c r="DX5" i="9"/>
  <c r="DH5" i="9"/>
  <c r="CU7" i="9"/>
  <c r="DC7" i="9"/>
  <c r="DQ6" i="9"/>
  <c r="DY6" i="9"/>
  <c r="DQ5" i="9"/>
  <c r="DY5" i="9"/>
  <c r="DP7" i="9"/>
  <c r="DX7" i="9"/>
  <c r="EF7" i="9"/>
  <c r="DV6" i="9"/>
  <c r="DF6" i="9"/>
  <c r="DV5" i="9"/>
  <c r="ED5" i="9"/>
  <c r="CS7" i="9"/>
  <c r="DA7" i="9"/>
  <c r="CU6" i="9"/>
  <c r="DC6" i="9"/>
  <c r="DO6" i="9"/>
  <c r="DW5" i="9"/>
  <c r="EE5" i="9"/>
  <c r="DR7" i="9"/>
  <c r="DZ7" i="9"/>
  <c r="DO7" i="9"/>
  <c r="CV6" i="9"/>
  <c r="DD6" i="9"/>
  <c r="DP5" i="9"/>
  <c r="CZ5" i="9"/>
  <c r="EF5" i="9"/>
  <c r="CY7" i="9"/>
  <c r="EE7" i="9"/>
  <c r="DU6" i="9"/>
  <c r="EC6" i="9"/>
  <c r="CW5" i="9"/>
  <c r="DE5" i="9"/>
  <c r="CV7" i="9"/>
  <c r="DD7" i="9"/>
  <c r="DR6" i="9"/>
  <c r="DZ6" i="9"/>
  <c r="DJ6" i="9"/>
  <c r="CX5" i="9"/>
  <c r="DF5" i="9"/>
  <c r="DU7" i="9"/>
  <c r="EC7" i="9"/>
  <c r="DW6" i="9"/>
  <c r="EE6" i="9"/>
  <c r="CU5" i="9"/>
  <c r="EA5" i="9"/>
  <c r="CQ5" i="9"/>
  <c r="CX7" i="9"/>
  <c r="DF7" i="9"/>
  <c r="CR6" i="9"/>
  <c r="CZ6" i="9"/>
  <c r="DH6" i="9"/>
  <c r="DT5" i="9"/>
  <c r="EB5" i="9"/>
  <c r="DJ7" i="9"/>
  <c r="DW7" i="9"/>
  <c r="DG7" i="9"/>
  <c r="CW6" i="9"/>
  <c r="DE6" i="9"/>
  <c r="DU5" i="9"/>
  <c r="EC5" i="9"/>
  <c r="DT7" i="9"/>
  <c r="EB7" i="9"/>
  <c r="CT6" i="9"/>
  <c r="DB6" i="9"/>
  <c r="CT5" i="9"/>
  <c r="DB5" i="9"/>
  <c r="DJ5" i="9"/>
  <c r="CW7" i="9"/>
  <c r="DE7" i="9"/>
  <c r="CY6" i="9"/>
  <c r="DG6" i="9"/>
  <c r="DS5" i="9"/>
  <c r="DC5" i="9"/>
  <c r="DO5" i="9"/>
  <c r="DV7" i="9"/>
  <c r="ED7" i="9"/>
  <c r="DP6" i="9"/>
  <c r="DX6" i="9"/>
  <c r="EF6" i="9"/>
  <c r="CV5" i="9"/>
  <c r="DD5" i="9"/>
  <c r="DS7" i="9"/>
  <c r="EA7" i="9"/>
  <c r="CS6" i="9"/>
  <c r="DA6" i="9"/>
  <c r="CS5" i="9"/>
  <c r="DA5" i="9"/>
  <c r="CR7" i="9"/>
  <c r="CZ7" i="9"/>
  <c r="DH7" i="9"/>
  <c r="G14" i="11"/>
  <c r="G9" i="11"/>
  <c r="G27" i="11"/>
  <c r="G30" i="11"/>
  <c r="G36" i="11"/>
  <c r="H44" i="11"/>
  <c r="G39" i="11"/>
  <c r="G28" i="11"/>
  <c r="G33" i="11"/>
  <c r="H26" i="11"/>
  <c r="H29" i="11"/>
  <c r="H35" i="11"/>
  <c r="G31" i="11"/>
  <c r="H27" i="11"/>
  <c r="H30" i="11"/>
  <c r="G26" i="11"/>
  <c r="G29" i="11"/>
  <c r="G44" i="11"/>
  <c r="G35" i="11"/>
  <c r="C39" i="11"/>
  <c r="H39" i="11" s="1"/>
  <c r="H28" i="11"/>
  <c r="H33" i="1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K57" i="12"/>
  <c r="K45" i="12"/>
  <c r="K47" i="12"/>
  <c r="K46" i="12"/>
  <c r="K50" i="12"/>
  <c r="K6" i="12"/>
  <c r="K25" i="12"/>
  <c r="K8" i="12"/>
  <c r="K24" i="12"/>
  <c r="K3" i="12"/>
  <c r="K21" i="12"/>
  <c r="K23" i="12"/>
  <c r="K40" i="12"/>
  <c r="K5" i="12"/>
  <c r="K14" i="12"/>
  <c r="K39" i="12"/>
  <c r="K4" i="12"/>
  <c r="K26" i="12"/>
  <c r="K22" i="12"/>
  <c r="K37" i="12"/>
  <c r="C51" i="11"/>
  <c r="D51" i="11"/>
  <c r="E51" i="11"/>
  <c r="F51" i="11"/>
  <c r="B51" i="11"/>
  <c r="DR72" i="5" l="1"/>
  <c r="DR63" i="5"/>
  <c r="CS73" i="5"/>
  <c r="CS55" i="5"/>
  <c r="DR73" i="5"/>
  <c r="CS63" i="5"/>
  <c r="DR61" i="5"/>
  <c r="DR55" i="5"/>
  <c r="DR53" i="5"/>
  <c r="DR56" i="5"/>
  <c r="DR62" i="5"/>
  <c r="DR54" i="5"/>
  <c r="DR69" i="5"/>
  <c r="DR64" i="5"/>
  <c r="DR71" i="5"/>
  <c r="DR52" i="5"/>
  <c r="DR70" i="5"/>
  <c r="CS54" i="5"/>
  <c r="CS72" i="5"/>
  <c r="CS64" i="5"/>
  <c r="CS52" i="5"/>
  <c r="CS69" i="5"/>
  <c r="CS56" i="5"/>
  <c r="CS70" i="5"/>
  <c r="CS62" i="5"/>
  <c r="CS53" i="5"/>
  <c r="CS60" i="5"/>
  <c r="A96" i="13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94" i="13"/>
  <c r="A95" i="13" s="1"/>
  <c r="C53" i="11"/>
  <c r="C54" i="11" s="1"/>
  <c r="C55" i="11" s="1"/>
  <c r="D53" i="11"/>
  <c r="D54" i="11" s="1"/>
  <c r="D55" i="11" s="1"/>
  <c r="E53" i="11"/>
  <c r="E54" i="11" s="1"/>
  <c r="E55" i="11" s="1"/>
  <c r="F53" i="11"/>
  <c r="F54" i="11" s="1"/>
  <c r="F55" i="11" s="1"/>
  <c r="B60" i="11" s="1"/>
  <c r="U6" i="12" s="1"/>
  <c r="B53" i="11"/>
  <c r="B54" i="11" s="1"/>
  <c r="B55" i="11" s="1"/>
  <c r="DR57" i="5" l="1"/>
  <c r="DR77" i="5" s="1"/>
  <c r="DR65" i="5"/>
  <c r="DR66" i="5" s="1"/>
  <c r="DR79" i="5" s="1"/>
  <c r="DR74" i="5"/>
  <c r="DR80" i="5" s="1"/>
  <c r="CS57" i="5"/>
  <c r="CS77" i="5" s="1"/>
  <c r="CS74" i="5"/>
  <c r="CS80" i="5" s="1"/>
  <c r="CS65" i="5"/>
  <c r="N48" i="12"/>
  <c r="O48" i="12" s="1"/>
  <c r="N52" i="12"/>
  <c r="O52" i="12" s="1"/>
  <c r="N45" i="12"/>
  <c r="O45" i="12" s="1"/>
  <c r="N46" i="12"/>
  <c r="O46" i="12" s="1"/>
  <c r="N47" i="12"/>
  <c r="O47" i="12" s="1"/>
  <c r="N49" i="12"/>
  <c r="N50" i="12"/>
  <c r="O50" i="12" s="1"/>
  <c r="N51" i="12"/>
  <c r="O51" i="12" s="1"/>
  <c r="B59" i="11"/>
  <c r="U5" i="12" s="1"/>
  <c r="O49" i="12"/>
  <c r="B58" i="11"/>
  <c r="DR78" i="5" l="1"/>
  <c r="CS66" i="5"/>
  <c r="CS79" i="5" s="1"/>
  <c r="CS78" i="5"/>
  <c r="U4" i="12"/>
  <c r="B61" i="11"/>
  <c r="U7" i="12" s="1"/>
  <c r="Q45" i="12" s="1"/>
  <c r="G130" i="13" s="1"/>
  <c r="G40" i="13"/>
  <c r="G47" i="13"/>
  <c r="Q52" i="12"/>
  <c r="G137" i="13" s="1"/>
  <c r="G43" i="13"/>
  <c r="Q48" i="12"/>
  <c r="G133" i="13" s="1"/>
  <c r="G42" i="13"/>
  <c r="Q47" i="12"/>
  <c r="G132" i="13" s="1"/>
  <c r="G45" i="13"/>
  <c r="Q50" i="12"/>
  <c r="G135" i="13" s="1"/>
  <c r="G44" i="13"/>
  <c r="Q49" i="12"/>
  <c r="G134" i="13" s="1"/>
  <c r="G46" i="13"/>
  <c r="Q51" i="12"/>
  <c r="G136" i="13" s="1"/>
  <c r="G41" i="13"/>
  <c r="Q46" i="12"/>
  <c r="G131" i="13" s="1"/>
  <c r="N34" i="12"/>
  <c r="N38" i="12"/>
  <c r="O38" i="12" s="1"/>
  <c r="N26" i="12"/>
  <c r="O26" i="12" s="1"/>
  <c r="N22" i="12"/>
  <c r="N18" i="12"/>
  <c r="O18" i="12" s="1"/>
  <c r="N14" i="12"/>
  <c r="O14" i="12" s="1"/>
  <c r="N10" i="12"/>
  <c r="O10" i="12" s="1"/>
  <c r="N6" i="12"/>
  <c r="O6" i="12" s="1"/>
  <c r="N35" i="12"/>
  <c r="N39" i="12"/>
  <c r="O39" i="12" s="1"/>
  <c r="N25" i="12"/>
  <c r="N21" i="12"/>
  <c r="N17" i="12"/>
  <c r="N13" i="12"/>
  <c r="O13" i="12" s="1"/>
  <c r="N9" i="12"/>
  <c r="O9" i="12" s="1"/>
  <c r="N5" i="12"/>
  <c r="O5" i="12" s="1"/>
  <c r="N32" i="12"/>
  <c r="N40" i="12"/>
  <c r="O40" i="12" s="1"/>
  <c r="N20" i="12"/>
  <c r="O20" i="12" s="1"/>
  <c r="N16" i="12"/>
  <c r="O16" i="12" s="1"/>
  <c r="N8" i="12"/>
  <c r="N33" i="12"/>
  <c r="O33" i="12" s="1"/>
  <c r="N31" i="12"/>
  <c r="O31" i="12" s="1"/>
  <c r="N19" i="12"/>
  <c r="N11" i="12"/>
  <c r="O11" i="12" s="1"/>
  <c r="Q11" i="12" s="1"/>
  <c r="G103" i="13" s="1"/>
  <c r="N7" i="12"/>
  <c r="O7" i="12" s="1"/>
  <c r="N3" i="12"/>
  <c r="O3" i="12" s="1"/>
  <c r="N36" i="12"/>
  <c r="O36" i="12" s="1"/>
  <c r="N24" i="12"/>
  <c r="O24" i="12" s="1"/>
  <c r="N12" i="12"/>
  <c r="O12" i="12" s="1"/>
  <c r="N4" i="12"/>
  <c r="O4" i="12" s="1"/>
  <c r="N37" i="12"/>
  <c r="O37" i="12" s="1"/>
  <c r="N23" i="12"/>
  <c r="O23" i="12" s="1"/>
  <c r="N15" i="12"/>
  <c r="O15" i="12" s="1"/>
  <c r="N58" i="12"/>
  <c r="N57" i="12"/>
  <c r="O57" i="12" s="1"/>
  <c r="G49" i="13" s="1"/>
  <c r="O19" i="12"/>
  <c r="O17" i="12"/>
  <c r="O25" i="12"/>
  <c r="O22" i="12"/>
  <c r="O34" i="12"/>
  <c r="O8" i="12"/>
  <c r="O35" i="12"/>
  <c r="O32" i="12"/>
  <c r="O21" i="12"/>
  <c r="P16" i="12"/>
  <c r="G64" i="13" s="1"/>
  <c r="O58" i="12"/>
  <c r="G50" i="13" s="1"/>
  <c r="P5" i="12"/>
  <c r="G53" i="13" s="1"/>
  <c r="P18" i="12"/>
  <c r="G66" i="13" s="1"/>
  <c r="P23" i="12"/>
  <c r="G71" i="13" s="1"/>
  <c r="P24" i="12"/>
  <c r="G72" i="13" s="1"/>
  <c r="P37" i="12"/>
  <c r="G82" i="13" s="1"/>
  <c r="P35" i="12"/>
  <c r="G80" i="13" s="1"/>
  <c r="P36" i="12"/>
  <c r="G81" i="13" s="1"/>
  <c r="P46" i="12"/>
  <c r="G87" i="13" s="1"/>
  <c r="P50" i="12"/>
  <c r="G91" i="13" s="1"/>
  <c r="P45" i="12"/>
  <c r="G86" i="13" s="1"/>
  <c r="P47" i="12"/>
  <c r="G88" i="13" s="1"/>
  <c r="P48" i="12"/>
  <c r="G89" i="13" s="1"/>
  <c r="P49" i="12"/>
  <c r="G90" i="13" s="1"/>
  <c r="P51" i="12"/>
  <c r="G92" i="13" s="1"/>
  <c r="P52" i="12"/>
  <c r="G93" i="13" s="1"/>
  <c r="P6" i="12"/>
  <c r="G54" i="13" s="1"/>
  <c r="G14" i="13" l="1"/>
  <c r="Q13" i="12"/>
  <c r="G105" i="13" s="1"/>
  <c r="G9" i="13"/>
  <c r="Q8" i="12"/>
  <c r="G100" i="13" s="1"/>
  <c r="G18" i="13"/>
  <c r="Q17" i="12"/>
  <c r="G109" i="13" s="1"/>
  <c r="G31" i="13"/>
  <c r="Q33" i="12"/>
  <c r="G122" i="13" s="1"/>
  <c r="G15" i="13"/>
  <c r="Q14" i="12"/>
  <c r="G106" i="13" s="1"/>
  <c r="G30" i="13"/>
  <c r="Q32" i="12"/>
  <c r="G121" i="13" s="1"/>
  <c r="G23" i="13"/>
  <c r="Q22" i="12"/>
  <c r="G114" i="13" s="1"/>
  <c r="G35" i="13"/>
  <c r="Q37" i="12"/>
  <c r="G126" i="13" s="1"/>
  <c r="G34" i="13"/>
  <c r="Q36" i="12"/>
  <c r="G125" i="13" s="1"/>
  <c r="G17" i="13"/>
  <c r="Q16" i="12"/>
  <c r="G108" i="13" s="1"/>
  <c r="G6" i="13"/>
  <c r="Q5" i="12"/>
  <c r="G97" i="13" s="1"/>
  <c r="G7" i="13"/>
  <c r="Q6" i="12"/>
  <c r="G98" i="13" s="1"/>
  <c r="G16" i="13"/>
  <c r="Q15" i="12"/>
  <c r="G107" i="13" s="1"/>
  <c r="G38" i="13"/>
  <c r="Q40" i="12"/>
  <c r="G129" i="13" s="1"/>
  <c r="G37" i="13"/>
  <c r="Q39" i="12"/>
  <c r="G128" i="13" s="1"/>
  <c r="G33" i="13"/>
  <c r="Q35" i="12"/>
  <c r="G124" i="13" s="1"/>
  <c r="G26" i="13"/>
  <c r="Q25" i="12"/>
  <c r="G117" i="13" s="1"/>
  <c r="G5" i="13"/>
  <c r="Q4" i="12"/>
  <c r="G96" i="13" s="1"/>
  <c r="G4" i="13"/>
  <c r="Q3" i="12"/>
  <c r="G95" i="13" s="1"/>
  <c r="P3" i="12"/>
  <c r="G51" i="13" s="1"/>
  <c r="G29" i="13"/>
  <c r="Q31" i="12"/>
  <c r="G120" i="13" s="1"/>
  <c r="G21" i="13"/>
  <c r="Q20" i="12"/>
  <c r="G112" i="13" s="1"/>
  <c r="G10" i="13"/>
  <c r="Q9" i="12"/>
  <c r="G101" i="13" s="1"/>
  <c r="G11" i="13"/>
  <c r="Q10" i="12"/>
  <c r="G102" i="13" s="1"/>
  <c r="G27" i="13"/>
  <c r="Q26" i="12"/>
  <c r="G118" i="13" s="1"/>
  <c r="G36" i="13"/>
  <c r="Q38" i="12"/>
  <c r="G127" i="13" s="1"/>
  <c r="G22" i="13"/>
  <c r="Q21" i="12"/>
  <c r="G113" i="13" s="1"/>
  <c r="G13" i="13"/>
  <c r="Q12" i="12"/>
  <c r="G104" i="13" s="1"/>
  <c r="G8" i="13"/>
  <c r="Q7" i="12"/>
  <c r="G99" i="13" s="1"/>
  <c r="G32" i="13"/>
  <c r="Q34" i="12"/>
  <c r="G123" i="13" s="1"/>
  <c r="G20" i="13"/>
  <c r="Q19" i="12"/>
  <c r="G111" i="13" s="1"/>
  <c r="G24" i="13"/>
  <c r="Q23" i="12"/>
  <c r="G115" i="13" s="1"/>
  <c r="G25" i="13"/>
  <c r="Q24" i="12"/>
  <c r="G116" i="13" s="1"/>
  <c r="G19" i="13"/>
  <c r="Q18" i="12"/>
  <c r="G110" i="13" s="1"/>
  <c r="P40" i="12"/>
  <c r="G85" i="13" s="1"/>
  <c r="P20" i="12"/>
  <c r="G68" i="13" s="1"/>
  <c r="P26" i="12"/>
  <c r="G74" i="13" s="1"/>
  <c r="P10" i="12"/>
  <c r="G58" i="13" s="1"/>
  <c r="G12" i="13"/>
  <c r="P11" i="12"/>
  <c r="G59" i="13" s="1"/>
  <c r="P33" i="12"/>
  <c r="G78" i="13" s="1"/>
  <c r="P39" i="12"/>
  <c r="G84" i="13" s="1"/>
  <c r="P14" i="12"/>
  <c r="G62" i="13" s="1"/>
  <c r="P38" i="12"/>
  <c r="G83" i="13" s="1"/>
  <c r="P25" i="12"/>
  <c r="G73" i="13" s="1"/>
  <c r="P15" i="12"/>
  <c r="G63" i="13" s="1"/>
  <c r="P22" i="12"/>
  <c r="G70" i="13" s="1"/>
  <c r="P8" i="12"/>
  <c r="G56" i="13" s="1"/>
  <c r="P17" i="12"/>
  <c r="G65" i="13" s="1"/>
  <c r="P19" i="12"/>
  <c r="G67" i="13" s="1"/>
  <c r="P21" i="12"/>
  <c r="G69" i="13" s="1"/>
  <c r="P9" i="12"/>
  <c r="G57" i="13" s="1"/>
  <c r="P31" i="12"/>
  <c r="G76" i="13" s="1"/>
  <c r="P32" i="12"/>
  <c r="G77" i="13" s="1"/>
  <c r="P4" i="12"/>
  <c r="G52" i="13" s="1"/>
  <c r="P34" i="12"/>
  <c r="G79" i="13" s="1"/>
  <c r="P7" i="12"/>
  <c r="G55" i="13" s="1"/>
  <c r="P12" i="12"/>
  <c r="G60" i="13" s="1"/>
  <c r="P13" i="12"/>
  <c r="G61" i="13" s="1"/>
  <c r="D41" i="11"/>
  <c r="E41" i="11"/>
  <c r="F41" i="11"/>
  <c r="C41" i="11"/>
  <c r="C43" i="11"/>
  <c r="G46" i="11"/>
  <c r="G43" i="11"/>
  <c r="C39" i="5"/>
  <c r="C40" i="5"/>
  <c r="C37" i="5"/>
  <c r="C33" i="5"/>
  <c r="C34" i="5"/>
  <c r="C31" i="5"/>
  <c r="C28" i="5"/>
  <c r="C27" i="5"/>
  <c r="C25" i="5"/>
  <c r="C38" i="5"/>
  <c r="C32" i="5"/>
  <c r="C26" i="5"/>
  <c r="C19" i="5"/>
  <c r="C18" i="5"/>
  <c r="C22" i="5"/>
  <c r="C17" i="5"/>
  <c r="C16" i="5"/>
  <c r="F27" i="5"/>
  <c r="H43" i="11" l="1"/>
  <c r="H41" i="11"/>
  <c r="H46" i="11"/>
  <c r="G41" i="11"/>
  <c r="I22" i="1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C16" i="11"/>
  <c r="D16" i="11"/>
  <c r="E16" i="11"/>
  <c r="E40" i="11"/>
  <c r="F16" i="11"/>
  <c r="G16" i="11" l="1"/>
  <c r="C40" i="11"/>
  <c r="H40" i="11" s="1"/>
  <c r="C15" i="11"/>
  <c r="D40" i="11" l="1"/>
  <c r="G40" i="11" s="1"/>
  <c r="F44" i="5"/>
  <c r="F45" i="5"/>
  <c r="G15" i="11" l="1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A18" i="9"/>
  <c r="A19" i="9"/>
  <c r="A20" i="9"/>
  <c r="A17" i="9"/>
  <c r="A16" i="9"/>
  <c r="A15" i="9"/>
  <c r="A14" i="9"/>
  <c r="A13" i="9"/>
  <c r="CQ8" i="9" l="1"/>
  <c r="DP8" i="9"/>
  <c r="CQ25" i="9" l="1"/>
  <c r="D11" i="9"/>
  <c r="BI6" i="5"/>
  <c r="M4" i="5"/>
  <c r="CL6" i="5"/>
  <c r="BT11" i="5"/>
  <c r="AT3" i="5"/>
  <c r="L4" i="5"/>
  <c r="CD11" i="5"/>
  <c r="CF11" i="5"/>
  <c r="BI5" i="5"/>
  <c r="CG6" i="5"/>
  <c r="P2" i="5"/>
  <c r="DF8" i="5"/>
  <c r="X4" i="5"/>
  <c r="AV11" i="5"/>
  <c r="AJ2" i="5"/>
  <c r="X6" i="5"/>
  <c r="L3" i="5"/>
  <c r="CR6" i="5"/>
  <c r="CO8" i="5"/>
  <c r="BI11" i="5"/>
  <c r="Q5" i="5"/>
  <c r="AH3" i="5"/>
  <c r="CF6" i="5"/>
  <c r="AT5" i="5"/>
  <c r="CB5" i="5"/>
  <c r="BD4" i="5"/>
  <c r="AN2" i="5"/>
  <c r="L11" i="5"/>
  <c r="AK7" i="5"/>
  <c r="BI7" i="5"/>
  <c r="BD8" i="5"/>
  <c r="M10" i="5"/>
  <c r="BP11" i="5"/>
  <c r="AV9" i="5"/>
  <c r="I5" i="5"/>
  <c r="BW2" i="5"/>
  <c r="BN2" i="5"/>
  <c r="V4" i="5"/>
  <c r="S10" i="5"/>
  <c r="BW10" i="5"/>
  <c r="BC2" i="5"/>
  <c r="AG9" i="5"/>
  <c r="BH4" i="5"/>
  <c r="BI4" i="5"/>
  <c r="AR6" i="5"/>
  <c r="CG7" i="5"/>
  <c r="AZ10" i="5"/>
  <c r="CH2" i="5"/>
  <c r="CB10" i="5"/>
  <c r="CK2" i="5"/>
  <c r="Q4" i="5"/>
  <c r="AI6" i="5"/>
  <c r="BR9" i="5"/>
  <c r="BJ7" i="5"/>
  <c r="CC9" i="5"/>
  <c r="AD7" i="5"/>
  <c r="V10" i="5"/>
  <c r="BT7" i="5"/>
  <c r="F5" i="5"/>
  <c r="M3" i="5"/>
  <c r="BZ4" i="5"/>
  <c r="CK5" i="5"/>
  <c r="H7" i="5"/>
  <c r="AP10" i="5"/>
  <c r="AK5" i="5"/>
  <c r="BT5" i="5"/>
  <c r="AL11" i="5"/>
  <c r="BY6" i="5"/>
  <c r="AA2" i="5"/>
  <c r="BL10" i="5"/>
  <c r="AO11" i="5"/>
  <c r="AP2" i="5"/>
  <c r="CB7" i="5"/>
  <c r="I3" i="5"/>
  <c r="DC8" i="5"/>
  <c r="G9" i="5"/>
  <c r="AT11" i="5"/>
  <c r="BA7" i="5"/>
  <c r="AB3" i="5"/>
  <c r="CH11" i="5"/>
  <c r="AN7" i="5"/>
  <c r="AO5" i="5"/>
  <c r="AU2" i="5"/>
  <c r="H5" i="5"/>
  <c r="BS9" i="5"/>
  <c r="BM5" i="5"/>
  <c r="K10" i="5"/>
  <c r="BZ9" i="5"/>
  <c r="BX7" i="5"/>
  <c r="O7" i="5"/>
  <c r="BG3" i="5"/>
  <c r="AV10" i="5"/>
  <c r="BP9" i="5"/>
  <c r="BE8" i="5"/>
  <c r="Z2" i="5"/>
  <c r="AO7" i="5"/>
  <c r="BU3" i="5"/>
  <c r="AH10" i="5"/>
  <c r="CI7" i="5"/>
  <c r="BM6" i="5"/>
  <c r="BN7" i="5"/>
  <c r="T4" i="5"/>
  <c r="V2" i="5"/>
  <c r="AX9" i="5"/>
  <c r="AP3" i="5"/>
  <c r="BV2" i="5"/>
  <c r="AI4" i="5"/>
  <c r="CA10" i="5"/>
  <c r="EE8" i="5"/>
  <c r="BU7" i="5"/>
  <c r="AJ7" i="5"/>
  <c r="BJ11" i="5"/>
  <c r="AL5" i="5"/>
  <c r="CN11" i="5"/>
  <c r="AP8" i="5"/>
  <c r="K7" i="5"/>
  <c r="BR6" i="5"/>
  <c r="G10" i="5"/>
  <c r="AN4" i="5"/>
  <c r="BG4" i="5"/>
  <c r="AA5" i="5"/>
  <c r="CA7" i="5"/>
  <c r="BV10" i="5"/>
  <c r="J11" i="5"/>
  <c r="CL3" i="5"/>
  <c r="P5" i="5"/>
  <c r="BS2" i="5"/>
  <c r="BL6" i="5"/>
  <c r="CJ4" i="5"/>
  <c r="CO11" i="5"/>
  <c r="BQ5" i="5"/>
  <c r="U4" i="5"/>
  <c r="F10" i="5"/>
  <c r="AM5" i="5"/>
  <c r="G4" i="5"/>
  <c r="BV11" i="5"/>
  <c r="BB10" i="5"/>
  <c r="AH9" i="5"/>
  <c r="CH9" i="5"/>
  <c r="AN10" i="5"/>
  <c r="BB6" i="5"/>
  <c r="CN6" i="5"/>
  <c r="AS7" i="5"/>
  <c r="AG10" i="5"/>
  <c r="CO2" i="5"/>
  <c r="BT6" i="5"/>
  <c r="CP5" i="5"/>
  <c r="AP5" i="5"/>
  <c r="CB3" i="5"/>
  <c r="BH5" i="5"/>
  <c r="BK6" i="5"/>
  <c r="AY9" i="5"/>
  <c r="AY10" i="5"/>
  <c r="AS9" i="5"/>
  <c r="CR4" i="5"/>
  <c r="CI9" i="5"/>
  <c r="BK11" i="5"/>
  <c r="BQ11" i="5"/>
  <c r="N9" i="5"/>
  <c r="AZ11" i="5"/>
  <c r="K4" i="5"/>
  <c r="BM9" i="5"/>
  <c r="F6" i="5"/>
  <c r="BP6" i="5"/>
  <c r="H9" i="5"/>
  <c r="AU4" i="5"/>
  <c r="CE4" i="5"/>
  <c r="AS8" i="5"/>
  <c r="R11" i="5"/>
  <c r="Y7" i="5"/>
  <c r="BE3" i="5"/>
  <c r="CA4" i="5"/>
  <c r="BB11" i="5"/>
  <c r="BZ5" i="5"/>
  <c r="AW9" i="5"/>
  <c r="AD9" i="5"/>
  <c r="BS7" i="5"/>
  <c r="AQ7" i="5"/>
  <c r="CJ9" i="5"/>
  <c r="AW8" i="5"/>
  <c r="N3" i="5"/>
  <c r="AA10" i="5"/>
  <c r="DB8" i="5"/>
  <c r="AF10" i="5"/>
  <c r="BH11" i="5"/>
  <c r="AK11" i="5"/>
  <c r="BM11" i="5"/>
  <c r="BW8" i="5"/>
  <c r="P9" i="5"/>
  <c r="BX11" i="5"/>
  <c r="AN9" i="5"/>
  <c r="CQ3" i="5"/>
  <c r="CQ9" i="5"/>
  <c r="CP2" i="5"/>
  <c r="W10" i="5"/>
  <c r="CE11" i="5"/>
  <c r="BQ10" i="5"/>
  <c r="AQ2" i="5"/>
  <c r="AZ5" i="5"/>
  <c r="BQ6" i="5"/>
  <c r="AB5" i="5"/>
  <c r="AO4" i="5"/>
  <c r="AH11" i="5"/>
  <c r="T7" i="5"/>
  <c r="N10" i="5"/>
  <c r="BF7" i="5"/>
  <c r="CI2" i="5"/>
  <c r="AD2" i="5"/>
  <c r="AS4" i="5"/>
  <c r="AC4" i="5"/>
  <c r="AK9" i="5"/>
  <c r="AW5" i="5"/>
  <c r="CN4" i="5"/>
  <c r="AG3" i="5"/>
  <c r="CY8" i="5"/>
  <c r="ED8" i="5"/>
  <c r="I7" i="5"/>
  <c r="AB4" i="5"/>
  <c r="S7" i="5"/>
  <c r="BK3" i="5"/>
  <c r="EC8" i="5"/>
  <c r="CJ3" i="5"/>
  <c r="H11" i="5"/>
  <c r="AE2" i="5"/>
  <c r="AE6" i="5"/>
  <c r="CI4" i="5"/>
  <c r="CG4" i="5"/>
  <c r="AU10" i="5"/>
  <c r="CD4" i="5"/>
  <c r="CT8" i="5"/>
  <c r="BG2" i="5"/>
  <c r="DV8" i="5"/>
  <c r="AH2" i="5"/>
  <c r="BR10" i="5"/>
  <c r="BN6" i="5"/>
  <c r="AD10" i="5"/>
  <c r="AU9" i="5"/>
  <c r="H4" i="5"/>
  <c r="L6" i="5"/>
  <c r="AW10" i="5"/>
  <c r="BW6" i="5"/>
  <c r="BT10" i="5"/>
  <c r="BF4" i="5"/>
  <c r="BB9" i="5"/>
  <c r="BW7" i="5"/>
  <c r="BC11" i="5"/>
  <c r="AF5" i="5"/>
  <c r="CO9" i="5"/>
  <c r="AD11" i="5"/>
  <c r="CF10" i="5"/>
  <c r="BM10" i="5"/>
  <c r="BU2" i="5"/>
  <c r="DA8" i="5"/>
  <c r="CP4" i="5"/>
  <c r="BZ2" i="5"/>
  <c r="EH8" i="5"/>
  <c r="CC3" i="5"/>
  <c r="O3" i="5"/>
  <c r="AF9" i="5"/>
  <c r="T10" i="5"/>
  <c r="BX10" i="5"/>
  <c r="R5" i="5"/>
  <c r="AS10" i="5"/>
  <c r="AD4" i="5"/>
  <c r="O10" i="5"/>
  <c r="AF11" i="5"/>
  <c r="CR11" i="5"/>
  <c r="I11" i="5"/>
  <c r="S11" i="5"/>
  <c r="AO9" i="5"/>
  <c r="BV3" i="5"/>
  <c r="BA6" i="5"/>
  <c r="BM2" i="5"/>
  <c r="AQ6" i="5"/>
  <c r="H6" i="5"/>
  <c r="AF2" i="5"/>
  <c r="BP5" i="5"/>
  <c r="BJ5" i="5"/>
  <c r="AH6" i="5"/>
  <c r="BV6" i="5"/>
  <c r="AF4" i="5"/>
  <c r="AM10" i="5"/>
  <c r="Q2" i="5"/>
  <c r="AU11" i="5"/>
  <c r="BI3" i="5"/>
  <c r="BU6" i="5"/>
  <c r="AG4" i="5"/>
  <c r="AA3" i="5"/>
  <c r="CC2" i="5"/>
  <c r="CR8" i="5"/>
  <c r="BH2" i="5"/>
  <c r="AL10" i="5"/>
  <c r="P7" i="5"/>
  <c r="BD2" i="5"/>
  <c r="AR2" i="5"/>
  <c r="BL5" i="5"/>
  <c r="AW7" i="5"/>
  <c r="AE9" i="5"/>
  <c r="BI9" i="5"/>
  <c r="AE7" i="5"/>
  <c r="BE4" i="5"/>
  <c r="S5" i="5"/>
  <c r="L2" i="5"/>
  <c r="BW11" i="5"/>
  <c r="BJ6" i="5"/>
  <c r="Z9" i="5"/>
  <c r="CK8" i="5"/>
  <c r="AX6" i="5"/>
  <c r="I6" i="5"/>
  <c r="BE9" i="5"/>
  <c r="AW4" i="5"/>
  <c r="AO2" i="5"/>
  <c r="CQ11" i="5"/>
  <c r="Q10" i="5"/>
  <c r="BQ7" i="5"/>
  <c r="AD6" i="5"/>
  <c r="AD3" i="5"/>
  <c r="AX10" i="5"/>
  <c r="W6" i="5"/>
  <c r="CE10" i="5"/>
  <c r="G2" i="5"/>
  <c r="AX11" i="5"/>
  <c r="CF3" i="5"/>
  <c r="CD6" i="5"/>
  <c r="K11" i="5"/>
  <c r="CH10" i="5"/>
  <c r="CG5" i="5"/>
  <c r="BL2" i="5"/>
  <c r="BH3" i="5"/>
  <c r="BB5" i="5"/>
  <c r="AA9" i="5"/>
  <c r="AU5" i="5"/>
  <c r="CP3" i="5"/>
  <c r="BE7" i="5"/>
  <c r="BB4" i="5"/>
  <c r="CD3" i="5"/>
  <c r="K5" i="5"/>
  <c r="AV7" i="5"/>
  <c r="AI5" i="5"/>
  <c r="AG7" i="5"/>
  <c r="AC11" i="5"/>
  <c r="BG9" i="5"/>
  <c r="Z5" i="5"/>
  <c r="AF7" i="5"/>
  <c r="CN9" i="5"/>
  <c r="CK9" i="5"/>
  <c r="EJ8" i="5"/>
  <c r="BC9" i="5"/>
  <c r="AI3" i="5"/>
  <c r="AC6" i="5"/>
  <c r="CZ8" i="5"/>
  <c r="J10" i="5"/>
  <c r="CL5" i="5"/>
  <c r="T5" i="5"/>
  <c r="BL7" i="5"/>
  <c r="AB6" i="5"/>
  <c r="AA6" i="5"/>
  <c r="L10" i="5"/>
  <c r="BO2" i="5"/>
  <c r="K2" i="5"/>
  <c r="BX2" i="5"/>
  <c r="R10" i="5"/>
  <c r="F4" i="5"/>
  <c r="BG5" i="5"/>
  <c r="CH7" i="5"/>
  <c r="BD6" i="5"/>
  <c r="BP10" i="5"/>
  <c r="J4" i="5"/>
  <c r="AV2" i="5"/>
  <c r="AK3" i="5"/>
  <c r="BX9" i="5"/>
  <c r="CE9" i="5"/>
  <c r="P11" i="5"/>
  <c r="AM7" i="5"/>
  <c r="BK2" i="5"/>
  <c r="CJ7" i="5"/>
  <c r="AP6" i="5"/>
  <c r="P3" i="5"/>
  <c r="AX7" i="5"/>
  <c r="CH5" i="5"/>
  <c r="AB7" i="5"/>
  <c r="I4" i="5"/>
  <c r="BN3" i="5"/>
  <c r="CE2" i="5"/>
  <c r="S9" i="5"/>
  <c r="G3" i="5"/>
  <c r="BK9" i="5"/>
  <c r="CE7" i="5"/>
  <c r="BU11" i="5"/>
  <c r="J3" i="5"/>
  <c r="BQ8" i="5"/>
  <c r="CF2" i="5"/>
  <c r="BA9" i="5"/>
  <c r="AZ3" i="5"/>
  <c r="BM4" i="5"/>
  <c r="BO6" i="5"/>
  <c r="CP9" i="5"/>
  <c r="CK4" i="5"/>
  <c r="AM4" i="5"/>
  <c r="AY3" i="5"/>
  <c r="CE6" i="5"/>
  <c r="BF9" i="5"/>
  <c r="AR8" i="5"/>
  <c r="AR9" i="5"/>
  <c r="BD11" i="5"/>
  <c r="X10" i="5"/>
  <c r="N6" i="5"/>
  <c r="AV3" i="5"/>
  <c r="CN10" i="5"/>
  <c r="AE4" i="5"/>
  <c r="AZ2" i="5"/>
  <c r="F9" i="5"/>
  <c r="BS4" i="5"/>
  <c r="BA11" i="5"/>
  <c r="N5" i="5"/>
  <c r="AT7" i="5"/>
  <c r="CC5" i="5"/>
  <c r="Y6" i="5"/>
  <c r="F7" i="5"/>
  <c r="CQ5" i="5"/>
  <c r="BN4" i="5"/>
  <c r="DD8" i="5"/>
  <c r="CG3" i="5"/>
  <c r="AI10" i="5"/>
  <c r="M2" i="5"/>
  <c r="CO3" i="5"/>
  <c r="AX4" i="5"/>
  <c r="BV7" i="5"/>
  <c r="BT3" i="5"/>
  <c r="Q9" i="5"/>
  <c r="BN10" i="5"/>
  <c r="BD7" i="5"/>
  <c r="BO8" i="5"/>
  <c r="BT4" i="5"/>
  <c r="AQ8" i="5"/>
  <c r="DQ8" i="5"/>
  <c r="AS11" i="5"/>
  <c r="R2" i="5"/>
  <c r="AY2" i="5"/>
  <c r="BZ7" i="5"/>
  <c r="W2" i="5"/>
  <c r="CJ6" i="5"/>
  <c r="CK3" i="5"/>
  <c r="BQ4" i="5"/>
  <c r="AW11" i="5"/>
  <c r="BD9" i="5"/>
  <c r="DX8" i="5"/>
  <c r="AI11" i="5"/>
  <c r="BR2" i="5"/>
  <c r="AN6" i="5"/>
  <c r="K9" i="5"/>
  <c r="CM8" i="5"/>
  <c r="BP2" i="5"/>
  <c r="BK10" i="5"/>
  <c r="CP10" i="5"/>
  <c r="BY9" i="5"/>
  <c r="BR3" i="5"/>
  <c r="BR11" i="5"/>
  <c r="DZ8" i="5"/>
  <c r="V11" i="5"/>
  <c r="U2" i="5"/>
  <c r="AH4" i="5"/>
  <c r="CN7" i="5"/>
  <c r="CD9" i="5"/>
  <c r="AR5" i="5"/>
  <c r="CF9" i="5"/>
  <c r="CC10" i="5"/>
  <c r="AX2" i="5"/>
  <c r="BE2" i="5"/>
  <c r="AJ9" i="5"/>
  <c r="X3" i="5"/>
  <c r="BS11" i="5"/>
  <c r="BG8" i="5"/>
  <c r="N8" i="5"/>
  <c r="H8" i="5"/>
  <c r="CG10" i="5"/>
  <c r="AR3" i="5"/>
  <c r="T3" i="5"/>
  <c r="F8" i="5"/>
  <c r="G7" i="5"/>
  <c r="Z4" i="5"/>
  <c r="AO6" i="5"/>
  <c r="BY2" i="5"/>
  <c r="AK6" i="5"/>
  <c r="BH7" i="5"/>
  <c r="CM3" i="5"/>
  <c r="BA5" i="5"/>
  <c r="Z7" i="5"/>
  <c r="BR8" i="5"/>
  <c r="AD8" i="5"/>
  <c r="AD5" i="5"/>
  <c r="BF11" i="5"/>
  <c r="AT4" i="5"/>
  <c r="N11" i="5"/>
  <c r="N7" i="5"/>
  <c r="AG11" i="5"/>
  <c r="CJ5" i="5"/>
  <c r="CM2" i="5"/>
  <c r="AT6" i="5"/>
  <c r="BR5" i="5"/>
  <c r="BC3" i="5"/>
  <c r="AB10" i="5"/>
  <c r="DK8" i="5"/>
  <c r="AR4" i="5"/>
  <c r="CL7" i="5"/>
  <c r="AX5" i="5"/>
  <c r="R4" i="5"/>
  <c r="BP3" i="5"/>
  <c r="CF4" i="5"/>
  <c r="DN8" i="5"/>
  <c r="BA4" i="5"/>
  <c r="U9" i="5"/>
  <c r="Q6" i="5"/>
  <c r="AL4" i="5"/>
  <c r="AQ9" i="5"/>
  <c r="CV8" i="5"/>
  <c r="CM11" i="5"/>
  <c r="AS2" i="5"/>
  <c r="AL7" i="5"/>
  <c r="BB7" i="5"/>
  <c r="P6" i="5"/>
  <c r="BO3" i="5"/>
  <c r="AC9" i="5"/>
  <c r="H10" i="5"/>
  <c r="BW3" i="5"/>
  <c r="CJ2" i="5"/>
  <c r="V5" i="5"/>
  <c r="AA4" i="5"/>
  <c r="CB6" i="5"/>
  <c r="AY4" i="5"/>
  <c r="M7" i="5"/>
  <c r="CL9" i="5"/>
  <c r="AG5" i="5"/>
  <c r="AH5" i="5"/>
  <c r="AV5" i="5"/>
  <c r="CM10" i="5"/>
  <c r="AY7" i="5"/>
  <c r="CK6" i="5"/>
  <c r="W5" i="5"/>
  <c r="AM6" i="5"/>
  <c r="U5" i="5"/>
  <c r="Q11" i="5"/>
  <c r="CF8" i="5"/>
  <c r="N2" i="5"/>
  <c r="CJ10" i="5"/>
  <c r="Y11" i="5"/>
  <c r="BO7" i="5"/>
  <c r="BA8" i="5"/>
  <c r="AX3" i="5"/>
  <c r="N4" i="5"/>
  <c r="CR7" i="5"/>
  <c r="F3" i="5"/>
  <c r="BY5" i="5"/>
  <c r="BG7" i="5"/>
  <c r="CD5" i="5"/>
  <c r="CC7" i="5"/>
  <c r="BW5" i="5"/>
  <c r="CQ6" i="5"/>
  <c r="BM7" i="5"/>
  <c r="AJ4" i="5"/>
  <c r="CA9" i="5"/>
  <c r="AS5" i="5"/>
  <c r="AC2" i="5"/>
  <c r="BZ10" i="5"/>
  <c r="BC4" i="5"/>
  <c r="AJ10" i="5"/>
  <c r="CN2" i="5"/>
  <c r="AX8" i="5"/>
  <c r="BQ9" i="5"/>
  <c r="AV4" i="5"/>
  <c r="AY5" i="5"/>
  <c r="H2" i="5"/>
  <c r="G5" i="5"/>
  <c r="CQ8" i="5"/>
  <c r="BO10" i="5"/>
  <c r="CA6" i="5"/>
  <c r="BX5" i="5"/>
  <c r="CH6" i="5"/>
  <c r="AN11" i="5"/>
  <c r="AU8" i="5"/>
  <c r="Q3" i="5"/>
  <c r="BD10" i="5"/>
  <c r="BO11" i="5"/>
  <c r="BE5" i="5"/>
  <c r="BJ4" i="5"/>
  <c r="Y10" i="5"/>
  <c r="BY10" i="5"/>
  <c r="BP4" i="5"/>
  <c r="W7" i="5"/>
  <c r="Z6" i="5"/>
  <c r="CD7" i="5"/>
  <c r="O11" i="5"/>
  <c r="AV6" i="5"/>
  <c r="AZ7" i="5"/>
  <c r="G8" i="5"/>
  <c r="BL8" i="5"/>
  <c r="CD8" i="5"/>
  <c r="BN5" i="5"/>
  <c r="CG11" i="5"/>
  <c r="BE6" i="5"/>
  <c r="AV8" i="5"/>
  <c r="X2" i="5"/>
  <c r="AT10" i="5"/>
  <c r="P4" i="5"/>
  <c r="BC5" i="5"/>
  <c r="DS8" i="5"/>
  <c r="BZ11" i="5"/>
  <c r="BJ3" i="5"/>
  <c r="BX6" i="5"/>
  <c r="BL3" i="5"/>
  <c r="M8" i="5"/>
  <c r="AL8" i="5"/>
  <c r="CI6" i="5"/>
  <c r="AU6" i="5"/>
  <c r="AR11" i="5"/>
  <c r="DI8" i="5"/>
  <c r="DU8" i="5"/>
  <c r="BQ3" i="5"/>
  <c r="G11" i="5"/>
  <c r="EG8" i="5"/>
  <c r="BE10" i="5"/>
  <c r="CX8" i="5"/>
  <c r="J5" i="5"/>
  <c r="AU3" i="5"/>
  <c r="CK11" i="5"/>
  <c r="BX3" i="5"/>
  <c r="BD5" i="5"/>
  <c r="AM8" i="5"/>
  <c r="X8" i="5"/>
  <c r="AF8" i="5"/>
  <c r="J2" i="5"/>
  <c r="T2" i="5"/>
  <c r="CR3" i="5"/>
  <c r="BM3" i="5"/>
  <c r="Z3" i="5"/>
  <c r="CC6" i="5"/>
  <c r="AR7" i="5"/>
  <c r="F2" i="5"/>
  <c r="BS10" i="5"/>
  <c r="U11" i="5"/>
  <c r="AL3" i="5"/>
  <c r="CF7" i="5"/>
  <c r="CP6" i="5"/>
  <c r="BO4" i="5"/>
  <c r="L5" i="5"/>
  <c r="AH7" i="5"/>
  <c r="BW9" i="5"/>
  <c r="BN11" i="5"/>
  <c r="CM4" i="5"/>
  <c r="AC5" i="5"/>
  <c r="L7" i="5"/>
  <c r="DW8" i="5"/>
  <c r="CA11" i="5"/>
  <c r="CB9" i="5"/>
  <c r="CK10" i="5"/>
  <c r="BA10" i="5"/>
  <c r="AT2" i="5"/>
  <c r="CA5" i="5"/>
  <c r="CL8" i="5"/>
  <c r="AA7" i="5"/>
  <c r="BX4" i="5"/>
  <c r="CN3" i="5"/>
  <c r="CD10" i="5"/>
  <c r="CE8" i="5"/>
  <c r="CQ10" i="5"/>
  <c r="AN3" i="5"/>
  <c r="AU7" i="5"/>
  <c r="CI3" i="5"/>
  <c r="O2" i="5"/>
  <c r="BK5" i="5"/>
  <c r="AG6" i="5"/>
  <c r="BS3" i="5"/>
  <c r="BG11" i="5"/>
  <c r="CI5" i="5"/>
  <c r="S6" i="5"/>
  <c r="CB2" i="5"/>
  <c r="BU10" i="5"/>
  <c r="BH6" i="5"/>
  <c r="I9" i="5"/>
  <c r="BG10" i="5"/>
  <c r="AW3" i="5"/>
  <c r="BU4" i="5"/>
  <c r="CR2" i="5"/>
  <c r="AZ4" i="5"/>
  <c r="I10" i="5"/>
  <c r="CF5" i="5"/>
  <c r="AO3" i="5"/>
  <c r="AP4" i="5"/>
  <c r="DO8" i="5"/>
  <c r="BY11" i="5"/>
  <c r="I2" i="5"/>
  <c r="BV8" i="5"/>
  <c r="T6" i="5"/>
  <c r="CO10" i="5"/>
  <c r="BC6" i="5"/>
  <c r="CH4" i="5"/>
  <c r="M6" i="5"/>
  <c r="DT8" i="5"/>
  <c r="AM11" i="5"/>
  <c r="DP8" i="5"/>
  <c r="BA3" i="5"/>
  <c r="CR5" i="5"/>
  <c r="BP7" i="5"/>
  <c r="BV9" i="5"/>
  <c r="AJ3" i="5"/>
  <c r="CC4" i="5"/>
  <c r="BH9" i="5"/>
  <c r="CK7" i="5"/>
  <c r="BO9" i="5"/>
  <c r="R6" i="5"/>
  <c r="CH3" i="5"/>
  <c r="BK7" i="5"/>
  <c r="AJ5" i="5"/>
  <c r="M5" i="5"/>
  <c r="K3" i="5"/>
  <c r="BS5" i="5"/>
  <c r="EI8" i="5"/>
  <c r="CQ2" i="5"/>
  <c r="K6" i="5"/>
  <c r="AT9" i="5"/>
  <c r="AC7" i="5"/>
  <c r="K8" i="5"/>
  <c r="BC8" i="5"/>
  <c r="CI8" i="5"/>
  <c r="X11" i="5"/>
  <c r="O6" i="5"/>
  <c r="BB3" i="5"/>
  <c r="BK4" i="5"/>
  <c r="CM5" i="5"/>
  <c r="CO4" i="5"/>
  <c r="BF5" i="5"/>
  <c r="BJ9" i="5"/>
  <c r="Z11" i="5"/>
  <c r="CB11" i="5"/>
  <c r="CB4" i="5"/>
  <c r="AY6" i="5"/>
  <c r="BV5" i="5"/>
  <c r="R8" i="5"/>
  <c r="V8" i="5"/>
  <c r="AE5" i="5"/>
  <c r="BC7" i="5"/>
  <c r="BC10" i="5"/>
  <c r="CQ4" i="5"/>
  <c r="CM7" i="5"/>
  <c r="CM9" i="5"/>
  <c r="AI9" i="5"/>
  <c r="AW2" i="5"/>
  <c r="BA2" i="5"/>
  <c r="AY8" i="5"/>
  <c r="AE11" i="5"/>
  <c r="CP8" i="5"/>
  <c r="W11" i="5"/>
  <c r="AN5" i="5"/>
  <c r="AK2" i="5"/>
  <c r="Y4" i="5"/>
  <c r="AS3" i="5"/>
  <c r="S4" i="5"/>
  <c r="CI10" i="5"/>
  <c r="X5" i="5"/>
  <c r="S2" i="5"/>
  <c r="AM9" i="5"/>
  <c r="AM3" i="5"/>
  <c r="BT2" i="5"/>
  <c r="BO5" i="5"/>
  <c r="CE3" i="5"/>
  <c r="EB8" i="5"/>
  <c r="T11" i="5"/>
  <c r="BW4" i="5"/>
  <c r="W3" i="5"/>
  <c r="BN9" i="5"/>
  <c r="X7" i="5"/>
  <c r="AZ8" i="5"/>
  <c r="CI11" i="5"/>
  <c r="Z10" i="5"/>
  <c r="AQ10" i="5"/>
  <c r="DY8" i="5"/>
  <c r="BF6" i="5"/>
  <c r="Y2" i="5"/>
  <c r="BL4" i="5"/>
  <c r="CO7" i="5"/>
  <c r="CU8" i="5"/>
  <c r="J9" i="5"/>
  <c r="Y5" i="5"/>
  <c r="AI7" i="5"/>
  <c r="BL11" i="5"/>
  <c r="BI10" i="5"/>
  <c r="CO6" i="5"/>
  <c r="CA3" i="5"/>
  <c r="BS6" i="5"/>
  <c r="AF6" i="5"/>
  <c r="BZ6" i="5"/>
  <c r="W4" i="5"/>
  <c r="BT9" i="5"/>
  <c r="CL4" i="5"/>
  <c r="AB9" i="5"/>
  <c r="Q7" i="5"/>
  <c r="O9" i="5"/>
  <c r="V9" i="5"/>
  <c r="BH10" i="5"/>
  <c r="CP7" i="5"/>
  <c r="M11" i="5"/>
  <c r="AI2" i="5"/>
  <c r="CL11" i="5"/>
  <c r="AS6" i="5"/>
  <c r="BE11" i="5"/>
  <c r="BQ2" i="5"/>
  <c r="AP7" i="5"/>
  <c r="BR4" i="5"/>
  <c r="BJ2" i="5"/>
  <c r="AJ11" i="5"/>
  <c r="W9" i="5"/>
  <c r="AP9" i="5"/>
  <c r="O4" i="5"/>
  <c r="DM8" i="5"/>
  <c r="BD3" i="5"/>
  <c r="CM6" i="5"/>
  <c r="AJ6" i="5"/>
  <c r="BI2" i="5"/>
  <c r="R3" i="5"/>
  <c r="AG2" i="5"/>
  <c r="V6" i="5"/>
  <c r="H3" i="5"/>
  <c r="R9" i="5"/>
  <c r="AT8" i="5"/>
  <c r="BG6" i="5"/>
  <c r="AY11" i="5"/>
  <c r="Y9" i="5"/>
  <c r="CL10" i="5"/>
  <c r="AQ3" i="5"/>
  <c r="CJ11" i="5"/>
  <c r="AA11" i="5"/>
  <c r="AC10" i="5"/>
  <c r="AQ5" i="5"/>
  <c r="AL6" i="5"/>
  <c r="U7" i="5"/>
  <c r="Y8" i="5"/>
  <c r="M9" i="5"/>
  <c r="CN8" i="5"/>
  <c r="CR9" i="5"/>
  <c r="AM2" i="5"/>
  <c r="U10" i="5"/>
  <c r="V7" i="5"/>
  <c r="AK10" i="5"/>
  <c r="BU9" i="5"/>
  <c r="CN5" i="5"/>
  <c r="L8" i="5"/>
  <c r="CA8" i="5"/>
  <c r="F39" i="5"/>
  <c r="V3" i="5"/>
  <c r="AQ4" i="5"/>
  <c r="G6" i="5"/>
  <c r="Z8" i="5"/>
  <c r="AO8" i="5"/>
  <c r="BF2" i="5"/>
  <c r="AK4" i="5"/>
  <c r="AK8" i="5"/>
  <c r="AB2" i="5"/>
  <c r="BT8" i="5"/>
  <c r="AE3" i="5"/>
  <c r="AR10" i="5"/>
  <c r="P8" i="5"/>
  <c r="AC8" i="5"/>
  <c r="U3" i="5"/>
  <c r="T8" i="5"/>
  <c r="BS8" i="5"/>
  <c r="P10" i="5"/>
  <c r="BN8" i="5"/>
  <c r="J6" i="5"/>
  <c r="AF3" i="5"/>
  <c r="BJ10" i="5"/>
  <c r="AB8" i="5"/>
  <c r="BY3" i="5"/>
  <c r="BL9" i="5"/>
  <c r="AH8" i="5"/>
  <c r="CQ7" i="5"/>
  <c r="BJ8" i="5"/>
  <c r="AE10" i="5"/>
  <c r="CB8" i="5"/>
  <c r="BY8" i="5"/>
  <c r="CG8" i="5"/>
  <c r="CG2" i="5"/>
  <c r="CO5" i="5"/>
  <c r="BR7" i="5"/>
  <c r="CC11" i="5"/>
  <c r="U6" i="5"/>
  <c r="I8" i="5"/>
  <c r="BX8" i="5"/>
  <c r="AP11" i="5"/>
  <c r="DG8" i="5"/>
  <c r="BI8" i="5"/>
  <c r="BY7" i="5"/>
  <c r="AG8" i="5"/>
  <c r="CG9" i="5"/>
  <c r="F33" i="5"/>
  <c r="AZ9" i="5"/>
  <c r="R7" i="5"/>
  <c r="BH8" i="5"/>
  <c r="AW6" i="5"/>
  <c r="S3" i="5"/>
  <c r="CP11" i="5"/>
  <c r="AJ8" i="5"/>
  <c r="Y3" i="5"/>
  <c r="BV4" i="5"/>
  <c r="DE8" i="5"/>
  <c r="EA8" i="5"/>
  <c r="CW8" i="5"/>
  <c r="X9" i="5"/>
  <c r="AN8" i="5"/>
  <c r="J8" i="5"/>
  <c r="W8" i="5"/>
  <c r="AC3" i="5"/>
  <c r="J7" i="5"/>
  <c r="CR10" i="5"/>
  <c r="O8" i="5"/>
  <c r="BB8" i="5"/>
  <c r="T9" i="5"/>
  <c r="BY4" i="5"/>
  <c r="BF8" i="5"/>
  <c r="CA2" i="5"/>
  <c r="CC8" i="5"/>
  <c r="AI8" i="5"/>
  <c r="CL2" i="5"/>
  <c r="AA8" i="5"/>
  <c r="U8" i="5"/>
  <c r="AB11" i="5"/>
  <c r="CH8" i="5"/>
  <c r="O5" i="5"/>
  <c r="CD2" i="5"/>
  <c r="DJ8" i="5"/>
  <c r="CE5" i="5"/>
  <c r="AO10" i="5"/>
  <c r="DL8" i="5"/>
  <c r="S8" i="5"/>
  <c r="AE8" i="5"/>
  <c r="DH8" i="5"/>
  <c r="F34" i="5"/>
  <c r="EF8" i="5"/>
  <c r="CJ8" i="5"/>
  <c r="AQ11" i="5"/>
  <c r="F40" i="5"/>
  <c r="BM8" i="5"/>
  <c r="F28" i="5"/>
  <c r="BU5" i="5"/>
  <c r="L9" i="5"/>
  <c r="BF3" i="5"/>
  <c r="AL2" i="5"/>
  <c r="BZ3" i="5"/>
  <c r="BP8" i="5"/>
  <c r="BB2" i="5"/>
  <c r="AL9" i="5"/>
  <c r="BF10" i="5"/>
  <c r="Q8" i="5"/>
  <c r="AZ6" i="5"/>
  <c r="BU8" i="5"/>
  <c r="BK8" i="5"/>
  <c r="BZ8" i="5"/>
  <c r="BX8" i="9" l="1"/>
  <c r="BI8" i="9"/>
  <c r="BS8" i="9"/>
  <c r="AX6" i="9"/>
  <c r="O8" i="9"/>
  <c r="BD10" i="9"/>
  <c r="AL49" i="5"/>
  <c r="AJ9" i="9"/>
  <c r="AZ2" i="9"/>
  <c r="BN8" i="9"/>
  <c r="BX3" i="9"/>
  <c r="AJ2" i="9"/>
  <c r="BD3" i="9"/>
  <c r="L49" i="5"/>
  <c r="J9" i="9"/>
  <c r="BS5" i="9"/>
  <c r="BK8" i="9"/>
  <c r="AO11" i="9"/>
  <c r="CH8" i="9"/>
  <c r="EF48" i="5"/>
  <c r="ED8" i="9"/>
  <c r="DH48" i="5"/>
  <c r="DF8" i="9"/>
  <c r="AC8" i="9"/>
  <c r="Q8" i="9"/>
  <c r="DJ8" i="9"/>
  <c r="DL48" i="5"/>
  <c r="AM10" i="9"/>
  <c r="CC5" i="9"/>
  <c r="DH8" i="9"/>
  <c r="DJ48" i="5"/>
  <c r="CB2" i="9"/>
  <c r="M5" i="9"/>
  <c r="CF8" i="9"/>
  <c r="Z11" i="9"/>
  <c r="S8" i="9"/>
  <c r="Y8" i="9"/>
  <c r="CJ2" i="9"/>
  <c r="AG8" i="9"/>
  <c r="CA8" i="9"/>
  <c r="BY2" i="9"/>
  <c r="BD8" i="9"/>
  <c r="BW4" i="9"/>
  <c r="T49" i="5"/>
  <c r="R9" i="9"/>
  <c r="AZ8" i="9"/>
  <c r="M8" i="9"/>
  <c r="CP10" i="9"/>
  <c r="H7" i="9"/>
  <c r="AA3" i="9"/>
  <c r="U8" i="9"/>
  <c r="H8" i="9"/>
  <c r="AL8" i="9"/>
  <c r="X49" i="5"/>
  <c r="V9" i="9"/>
  <c r="CW48" i="5"/>
  <c r="CW61" i="5" s="1"/>
  <c r="CU27" i="9" s="1"/>
  <c r="CU8" i="9"/>
  <c r="DY8" i="9"/>
  <c r="EA48" i="5"/>
  <c r="DC8" i="9"/>
  <c r="DE48" i="5"/>
  <c r="BT4" i="9"/>
  <c r="W3" i="9"/>
  <c r="AH8" i="9"/>
  <c r="CN11" i="9"/>
  <c r="Q3" i="9"/>
  <c r="AU6" i="9"/>
  <c r="BF8" i="9"/>
  <c r="P7" i="9"/>
  <c r="AZ49" i="5"/>
  <c r="AX9" i="9"/>
  <c r="CG49" i="5"/>
  <c r="CE9" i="9"/>
  <c r="AE8" i="9"/>
  <c r="BW7" i="9"/>
  <c r="BG8" i="9"/>
  <c r="DE8" i="9"/>
  <c r="DG48" i="5"/>
  <c r="AN11" i="9"/>
  <c r="BV8" i="9"/>
  <c r="G8" i="9"/>
  <c r="S6" i="9"/>
  <c r="CA11" i="9"/>
  <c r="BP7" i="9"/>
  <c r="CM5" i="9"/>
  <c r="CE2" i="9"/>
  <c r="CE8" i="9"/>
  <c r="BW8" i="9"/>
  <c r="BZ8" i="9"/>
  <c r="AC10" i="9"/>
  <c r="BH8" i="9"/>
  <c r="CO7" i="9"/>
  <c r="AF8" i="9"/>
  <c r="BJ9" i="9"/>
  <c r="BL49" i="5"/>
  <c r="BW3" i="9"/>
  <c r="Z8" i="9"/>
  <c r="BH10" i="9"/>
  <c r="AD3" i="9"/>
  <c r="H6" i="9"/>
  <c r="BL8" i="9"/>
  <c r="N10" i="9"/>
  <c r="BQ8" i="9"/>
  <c r="R8" i="9"/>
  <c r="S3" i="9"/>
  <c r="AA8" i="9"/>
  <c r="N8" i="9"/>
  <c r="AP10" i="9"/>
  <c r="AC3" i="9"/>
  <c r="BR8" i="9"/>
  <c r="Z2" i="9"/>
  <c r="AI8" i="9"/>
  <c r="AI4" i="9"/>
  <c r="BD2" i="9"/>
  <c r="AM8" i="9"/>
  <c r="X8" i="9"/>
  <c r="E6" i="9"/>
  <c r="AO4" i="9"/>
  <c r="T3" i="9"/>
  <c r="BY8" i="9"/>
  <c r="J8" i="9"/>
  <c r="CL5" i="9"/>
  <c r="BS9" i="9"/>
  <c r="BU49" i="5"/>
  <c r="AI10" i="9"/>
  <c r="T7" i="9"/>
  <c r="S10" i="9"/>
  <c r="AK2" i="9"/>
  <c r="CR49" i="5"/>
  <c r="CP9" i="9"/>
  <c r="CL8" i="9"/>
  <c r="K9" i="9"/>
  <c r="M49" i="5"/>
  <c r="W8" i="9"/>
  <c r="S7" i="9"/>
  <c r="AJ6" i="9"/>
  <c r="AO5" i="9"/>
  <c r="AA10" i="9"/>
  <c r="Y11" i="9"/>
  <c r="CH11" i="9"/>
  <c r="AO3" i="9"/>
  <c r="CJ10" i="9"/>
  <c r="Y49" i="5"/>
  <c r="W9" i="9"/>
  <c r="AW11" i="9"/>
  <c r="BE6" i="9"/>
  <c r="AR8" i="9"/>
  <c r="R49" i="5"/>
  <c r="P9" i="9"/>
  <c r="F3" i="9"/>
  <c r="T6" i="9"/>
  <c r="AE2" i="9"/>
  <c r="P3" i="9"/>
  <c r="BG2" i="9"/>
  <c r="AH6" i="9"/>
  <c r="CK6" i="9"/>
  <c r="BB3" i="9"/>
  <c r="DM48" i="5"/>
  <c r="DM52" i="5" s="1"/>
  <c r="DK8" i="9"/>
  <c r="M4" i="9"/>
  <c r="AP49" i="5"/>
  <c r="AN9" i="9"/>
  <c r="U9" i="9"/>
  <c r="W49" i="5"/>
  <c r="AH11" i="9"/>
  <c r="BH2" i="9"/>
  <c r="BP4" i="9"/>
  <c r="AN7" i="9"/>
  <c r="BO2" i="9"/>
  <c r="BC11" i="9"/>
  <c r="AQ6" i="9"/>
  <c r="CJ11" i="9"/>
  <c r="AG2" i="9"/>
  <c r="K11" i="9"/>
  <c r="CN7" i="9"/>
  <c r="BF10" i="9"/>
  <c r="V49" i="5"/>
  <c r="T9" i="9"/>
  <c r="O49" i="5"/>
  <c r="M9" i="9"/>
  <c r="O7" i="9"/>
  <c r="Z9" i="9"/>
  <c r="AB49" i="5"/>
  <c r="CJ4" i="9"/>
  <c r="BT49" i="5"/>
  <c r="BR9" i="9"/>
  <c r="U4" i="9"/>
  <c r="BX6" i="9"/>
  <c r="AD6" i="9"/>
  <c r="BQ6" i="9"/>
  <c r="BY3" i="9"/>
  <c r="CM6" i="9"/>
  <c r="BG10" i="9"/>
  <c r="BJ11" i="9"/>
  <c r="AG7" i="9"/>
  <c r="W5" i="9"/>
  <c r="J49" i="5"/>
  <c r="H9" i="9"/>
  <c r="CS8" i="9"/>
  <c r="CU48" i="5"/>
  <c r="CU63" i="5" s="1"/>
  <c r="CS29" i="9" s="1"/>
  <c r="CM7" i="9"/>
  <c r="BJ4" i="9"/>
  <c r="W2" i="9"/>
  <c r="BD6" i="9"/>
  <c r="DY48" i="5"/>
  <c r="DW8" i="9"/>
  <c r="AO10" i="9"/>
  <c r="X10" i="9"/>
  <c r="CG11" i="9"/>
  <c r="AX8" i="9"/>
  <c r="V7" i="9"/>
  <c r="BN49" i="5"/>
  <c r="BL9" i="9"/>
  <c r="U3" i="9"/>
  <c r="BU4" i="9"/>
  <c r="R11" i="9"/>
  <c r="EB48" i="5"/>
  <c r="DZ8" i="9"/>
  <c r="CC3" i="9"/>
  <c r="BM5" i="9"/>
  <c r="BR2" i="9"/>
  <c r="AK3" i="9"/>
  <c r="AM49" i="5"/>
  <c r="AK9" i="9"/>
  <c r="Q2" i="9"/>
  <c r="V5" i="9"/>
  <c r="CG10" i="9"/>
  <c r="Q4" i="9"/>
  <c r="AQ3" i="9"/>
  <c r="W4" i="9"/>
  <c r="AI2" i="9"/>
  <c r="AL5" i="9"/>
  <c r="U11" i="9"/>
  <c r="CN8" i="9"/>
  <c r="AC11" i="9"/>
  <c r="AW8" i="9"/>
  <c r="AY2" i="9"/>
  <c r="AU2" i="9"/>
  <c r="AG9" i="9"/>
  <c r="AI49" i="5"/>
  <c r="CK9" i="9"/>
  <c r="CM49" i="5"/>
  <c r="CK7" i="9"/>
  <c r="CO4" i="9"/>
  <c r="BA10" i="9"/>
  <c r="BA7" i="9"/>
  <c r="AC5" i="9"/>
  <c r="T8" i="9"/>
  <c r="P8" i="9"/>
  <c r="BT5" i="9"/>
  <c r="AW6" i="9"/>
  <c r="BZ4" i="9"/>
  <c r="BZ11" i="9"/>
  <c r="X11" i="9"/>
  <c r="BJ49" i="5"/>
  <c r="BH9" i="9"/>
  <c r="BD5" i="9"/>
  <c r="CM4" i="9"/>
  <c r="CK5" i="9"/>
  <c r="BI4" i="9"/>
  <c r="AZ3" i="9"/>
  <c r="M6" i="9"/>
  <c r="V11" i="9"/>
  <c r="CG8" i="9"/>
  <c r="BA8" i="9"/>
  <c r="I8" i="9"/>
  <c r="AA7" i="9"/>
  <c r="AR9" i="9"/>
  <c r="AT49" i="5"/>
  <c r="I6" i="9"/>
  <c r="CO2" i="9"/>
  <c r="EG8" i="9"/>
  <c r="EI48" i="5"/>
  <c r="BQ5" i="9"/>
  <c r="I3" i="9"/>
  <c r="K5" i="9"/>
  <c r="AH5" i="9"/>
  <c r="BI7" i="9"/>
  <c r="CF3" i="9"/>
  <c r="P6" i="9"/>
  <c r="BM9" i="9"/>
  <c r="BO49" i="5"/>
  <c r="CI7" i="9"/>
  <c r="BF9" i="9"/>
  <c r="BH49" i="5"/>
  <c r="CA4" i="9"/>
  <c r="AH3" i="9"/>
  <c r="BT9" i="9"/>
  <c r="BV49" i="5"/>
  <c r="BN7" i="9"/>
  <c r="CP5" i="9"/>
  <c r="AY3" i="9"/>
  <c r="DN8" i="9"/>
  <c r="DP48" i="5"/>
  <c r="AK11" i="9"/>
  <c r="DR8" i="9"/>
  <c r="DT48" i="5"/>
  <c r="K6" i="9"/>
  <c r="CF4" i="9"/>
  <c r="BA6" i="9"/>
  <c r="CM10" i="9"/>
  <c r="R6" i="9"/>
  <c r="BT8" i="9"/>
  <c r="G2" i="9"/>
  <c r="BW11" i="9"/>
  <c r="DO48" i="5"/>
  <c r="DM8" i="9"/>
  <c r="AN4" i="9"/>
  <c r="AM3" i="9"/>
  <c r="CD5" i="9"/>
  <c r="G10" i="9"/>
  <c r="AX4" i="9"/>
  <c r="CP2" i="9"/>
  <c r="BS4" i="9"/>
  <c r="AU3" i="9"/>
  <c r="BE10" i="9"/>
  <c r="G9" i="9"/>
  <c r="I49" i="5"/>
  <c r="BF6" i="9"/>
  <c r="BS10" i="9"/>
  <c r="BZ2" i="9"/>
  <c r="Q6" i="9"/>
  <c r="CG5" i="9"/>
  <c r="BE11" i="9"/>
  <c r="BQ3" i="9"/>
  <c r="AE6" i="9"/>
  <c r="BI5" i="9"/>
  <c r="M2" i="9"/>
  <c r="CG3" i="9"/>
  <c r="AS7" i="9"/>
  <c r="AL3" i="9"/>
  <c r="CO10" i="9"/>
  <c r="CC8" i="9"/>
  <c r="CB10" i="9"/>
  <c r="CL3" i="9"/>
  <c r="BV4" i="9"/>
  <c r="Y7" i="9"/>
  <c r="CJ8" i="9"/>
  <c r="BY5" i="9"/>
  <c r="AR2" i="9"/>
  <c r="AY10" i="9"/>
  <c r="CI10" i="9"/>
  <c r="CB49" i="5"/>
  <c r="BZ9" i="9"/>
  <c r="BY11" i="9"/>
  <c r="DW48" i="5"/>
  <c r="DU8" i="9"/>
  <c r="J7" i="9"/>
  <c r="AA5" i="9"/>
  <c r="CK4" i="9"/>
  <c r="BL11" i="9"/>
  <c r="BW49" i="5"/>
  <c r="BU9" i="9"/>
  <c r="AF7" i="9"/>
  <c r="J5" i="9"/>
  <c r="BM4" i="9"/>
  <c r="CN6" i="9"/>
  <c r="CD7" i="9"/>
  <c r="AJ3" i="9"/>
  <c r="S11" i="9"/>
  <c r="BQ10" i="9"/>
  <c r="D2" i="9"/>
  <c r="AP7" i="9"/>
  <c r="CA6" i="9"/>
  <c r="X3" i="9"/>
  <c r="BK3" i="9"/>
  <c r="CP3" i="9"/>
  <c r="R2" i="9"/>
  <c r="H2" i="9"/>
  <c r="AD8" i="9"/>
  <c r="V8" i="9"/>
  <c r="AK8" i="9"/>
  <c r="BB5" i="9"/>
  <c r="BV3" i="9"/>
  <c r="CI11" i="9"/>
  <c r="AS3" i="9"/>
  <c r="H5" i="9"/>
  <c r="CV8" i="9"/>
  <c r="CX48" i="5"/>
  <c r="CX55" i="5" s="1"/>
  <c r="CV24" i="9" s="1"/>
  <c r="BC10" i="9"/>
  <c r="EG48" i="5"/>
  <c r="EE8" i="9"/>
  <c r="E11" i="9"/>
  <c r="BO3" i="9"/>
  <c r="DU48" i="5"/>
  <c r="DS8" i="9"/>
  <c r="DI48" i="5"/>
  <c r="DG8" i="9"/>
  <c r="AP11" i="9"/>
  <c r="AS6" i="9"/>
  <c r="CG6" i="9"/>
  <c r="AJ8" i="9"/>
  <c r="K8" i="9"/>
  <c r="BJ3" i="9"/>
  <c r="BV6" i="9"/>
  <c r="BH3" i="9"/>
  <c r="BX11" i="9"/>
  <c r="DS48" i="5"/>
  <c r="DQ8" i="9"/>
  <c r="BA5" i="9"/>
  <c r="N4" i="9"/>
  <c r="AR10" i="9"/>
  <c r="V2" i="9"/>
  <c r="AT8" i="9"/>
  <c r="BC6" i="9"/>
  <c r="CE11" i="9"/>
  <c r="BL5" i="9"/>
  <c r="CB8" i="9"/>
  <c r="BJ8" i="9"/>
  <c r="E8" i="9"/>
  <c r="AX7" i="9"/>
  <c r="AT6" i="9"/>
  <c r="M11" i="9"/>
  <c r="CB7" i="9"/>
  <c r="X6" i="9"/>
  <c r="U7" i="9"/>
  <c r="BN4" i="9"/>
  <c r="BW10" i="9"/>
  <c r="W10" i="9"/>
  <c r="BH4" i="9"/>
  <c r="BC5" i="9"/>
  <c r="BM11" i="9"/>
  <c r="BB10" i="9"/>
  <c r="O3" i="9"/>
  <c r="AS8" i="9"/>
  <c r="AL11" i="9"/>
  <c r="CF6" i="9"/>
  <c r="BV5" i="9"/>
  <c r="BY6" i="9"/>
  <c r="BM10" i="9"/>
  <c r="CO8" i="9"/>
  <c r="E5" i="9"/>
  <c r="F2" i="9"/>
  <c r="AW5" i="9"/>
  <c r="AT4" i="9"/>
  <c r="BQ49" i="5"/>
  <c r="BO9" i="9"/>
  <c r="AV8" i="9"/>
  <c r="CL2" i="9"/>
  <c r="AH10" i="9"/>
  <c r="BA4" i="9"/>
  <c r="BX10" i="9"/>
  <c r="AA2" i="9"/>
  <c r="AQ5" i="9"/>
  <c r="CA49" i="5"/>
  <c r="BY9" i="9"/>
  <c r="AH4" i="9"/>
  <c r="BK7" i="9"/>
  <c r="CO6" i="9"/>
  <c r="BU5" i="9"/>
  <c r="CA7" i="9"/>
  <c r="CB5" i="9"/>
  <c r="BE7" i="9"/>
  <c r="BW5" i="9"/>
  <c r="D3" i="9"/>
  <c r="CP7" i="9"/>
  <c r="L4" i="9"/>
  <c r="AV3" i="9"/>
  <c r="AY8" i="9"/>
  <c r="BM7" i="9"/>
  <c r="W11" i="9"/>
  <c r="CH10" i="9"/>
  <c r="L2" i="9"/>
  <c r="CD8" i="9"/>
  <c r="O11" i="9"/>
  <c r="S5" i="9"/>
  <c r="AK6" i="9"/>
  <c r="U5" i="9"/>
  <c r="CI6" i="9"/>
  <c r="AW7" i="9"/>
  <c r="CK10" i="9"/>
  <c r="AT5" i="9"/>
  <c r="AF5" i="9"/>
  <c r="AE5" i="9"/>
  <c r="CL49" i="5"/>
  <c r="CJ9" i="9"/>
  <c r="K7" i="9"/>
  <c r="AW4" i="9"/>
  <c r="BZ6" i="9"/>
  <c r="Y4" i="9"/>
  <c r="T5" i="9"/>
  <c r="CH2" i="9"/>
  <c r="BU3" i="9"/>
  <c r="F10" i="9"/>
  <c r="AC49" i="5"/>
  <c r="AA9" i="9"/>
  <c r="BM3" i="9"/>
  <c r="N6" i="9"/>
  <c r="AZ7" i="9"/>
  <c r="AJ7" i="9"/>
  <c r="AQ2" i="9"/>
  <c r="CK11" i="9"/>
  <c r="CV48" i="5"/>
  <c r="CT8" i="9"/>
  <c r="AQ49" i="5"/>
  <c r="AO9" i="9"/>
  <c r="AJ4" i="9"/>
  <c r="O6" i="9"/>
  <c r="U49" i="5"/>
  <c r="S9" i="9"/>
  <c r="AY4" i="9"/>
  <c r="DN48" i="5"/>
  <c r="DL8" i="9"/>
  <c r="CD4" i="9"/>
  <c r="BN3" i="9"/>
  <c r="P4" i="9"/>
  <c r="AV5" i="9"/>
  <c r="CJ7" i="9"/>
  <c r="AP4" i="9"/>
  <c r="DK48" i="5"/>
  <c r="DI8" i="9"/>
  <c r="Z10" i="9"/>
  <c r="BA3" i="9"/>
  <c r="BP5" i="9"/>
  <c r="AR6" i="9"/>
  <c r="CK2" i="9"/>
  <c r="CH5" i="9"/>
  <c r="AE11" i="9"/>
  <c r="L7" i="9"/>
  <c r="L11" i="9"/>
  <c r="AR4" i="9"/>
  <c r="BD11" i="9"/>
  <c r="AB5" i="9"/>
  <c r="AB8" i="9"/>
  <c r="BP8" i="9"/>
  <c r="X7" i="9"/>
  <c r="AY5" i="9"/>
  <c r="CK3" i="9"/>
  <c r="BF7" i="9"/>
  <c r="AI6" i="9"/>
  <c r="BW2" i="9"/>
  <c r="AM6" i="9"/>
  <c r="X4" i="9"/>
  <c r="E7" i="9"/>
  <c r="D8" i="9"/>
  <c r="R3" i="9"/>
  <c r="AP3" i="9"/>
  <c r="CE10" i="9"/>
  <c r="F8" i="9"/>
  <c r="L8" i="9"/>
  <c r="BE8" i="9"/>
  <c r="BQ11" i="9"/>
  <c r="V3" i="9"/>
  <c r="AJ49" i="5"/>
  <c r="AH9" i="9"/>
  <c r="BC2" i="9"/>
  <c r="AV2" i="9"/>
  <c r="CA10" i="9"/>
  <c r="CF49" i="5"/>
  <c r="CD9" i="9"/>
  <c r="AP5" i="9"/>
  <c r="CB9" i="9"/>
  <c r="CD49" i="5"/>
  <c r="CL7" i="9"/>
  <c r="AF4" i="9"/>
  <c r="S2" i="9"/>
  <c r="T11" i="9"/>
  <c r="DZ48" i="5"/>
  <c r="DX8" i="9"/>
  <c r="BP11" i="9"/>
  <c r="BP3" i="9"/>
  <c r="BY49" i="5"/>
  <c r="BW9" i="9"/>
  <c r="CN10" i="9"/>
  <c r="BI10" i="9"/>
  <c r="BN2" i="9"/>
  <c r="CK8" i="9"/>
  <c r="K49" i="5"/>
  <c r="I9" i="9"/>
  <c r="AL6" i="9"/>
  <c r="BP2" i="9"/>
  <c r="AG11" i="9"/>
  <c r="DX48" i="5"/>
  <c r="DV8" i="9"/>
  <c r="BD49" i="5"/>
  <c r="BB9" i="9"/>
  <c r="AU11" i="9"/>
  <c r="BO4" i="9"/>
  <c r="CI3" i="9"/>
  <c r="CH6" i="9"/>
  <c r="U2" i="9"/>
  <c r="BX7" i="9"/>
  <c r="AW2" i="9"/>
  <c r="P2" i="9"/>
  <c r="AQ11" i="9"/>
  <c r="DQ48" i="5"/>
  <c r="DO8" i="9"/>
  <c r="AO8" i="9"/>
  <c r="BR4" i="9"/>
  <c r="BM8" i="9"/>
  <c r="BB7" i="9"/>
  <c r="BL10" i="9"/>
  <c r="Q49" i="5"/>
  <c r="O9" i="9"/>
  <c r="BR3" i="9"/>
  <c r="BT7" i="9"/>
  <c r="AV4" i="9"/>
  <c r="CM3" i="9"/>
  <c r="K2" i="9"/>
  <c r="AG10" i="9"/>
  <c r="CE3" i="9"/>
  <c r="DD48" i="5"/>
  <c r="DB8" i="9"/>
  <c r="BL4" i="9"/>
  <c r="CO5" i="9"/>
  <c r="D7" i="9"/>
  <c r="W6" i="9"/>
  <c r="CA5" i="9"/>
  <c r="AR7" i="9"/>
  <c r="L5" i="9"/>
  <c r="AY11" i="9"/>
  <c r="BQ4" i="9"/>
  <c r="D9" i="9"/>
  <c r="F49" i="5"/>
  <c r="AX2" i="9"/>
  <c r="AC4" i="9"/>
  <c r="CL10" i="9"/>
  <c r="AT3" i="9"/>
  <c r="L6" i="9"/>
  <c r="V10" i="9"/>
  <c r="BB11" i="9"/>
  <c r="AR49" i="5"/>
  <c r="AP9" i="9"/>
  <c r="AP8" i="9"/>
  <c r="BF49" i="5"/>
  <c r="BD9" i="9"/>
  <c r="CC6" i="9"/>
  <c r="AW3" i="9"/>
  <c r="AK4" i="9"/>
  <c r="CI4" i="9"/>
  <c r="CP49" i="5"/>
  <c r="CN9" i="9"/>
  <c r="BM6" i="9"/>
  <c r="BK4" i="9"/>
  <c r="AX3" i="9"/>
  <c r="AY9" i="9"/>
  <c r="BA49" i="5"/>
  <c r="CD2" i="9"/>
  <c r="BO8" i="9"/>
  <c r="H3" i="9"/>
  <c r="BS11" i="9"/>
  <c r="CC7" i="9"/>
  <c r="BK49" i="5"/>
  <c r="BI9" i="9"/>
  <c r="E3" i="9"/>
  <c r="S49" i="5"/>
  <c r="Q9" i="9"/>
  <c r="CC2" i="9"/>
  <c r="BL3" i="9"/>
  <c r="G4" i="9"/>
  <c r="Z7" i="9"/>
  <c r="CF5" i="9"/>
  <c r="AV7" i="9"/>
  <c r="N3" i="9"/>
  <c r="AN6" i="9"/>
  <c r="CH7" i="9"/>
  <c r="BI2" i="9"/>
  <c r="AK7" i="9"/>
  <c r="N11" i="9"/>
  <c r="CC9" i="9"/>
  <c r="CE49" i="5"/>
  <c r="BV9" i="9"/>
  <c r="BX49" i="5"/>
  <c r="AI3" i="9"/>
  <c r="AT2" i="9"/>
  <c r="H4" i="9"/>
  <c r="BN10" i="9"/>
  <c r="BB6" i="9"/>
  <c r="CF7" i="9"/>
  <c r="BE5" i="9"/>
  <c r="D4" i="9"/>
  <c r="P10" i="9"/>
  <c r="BV2" i="9"/>
  <c r="I2" i="9"/>
  <c r="BM2" i="9"/>
  <c r="J10" i="9"/>
  <c r="Y6" i="9"/>
  <c r="Z6" i="9"/>
  <c r="BJ7" i="9"/>
  <c r="R5" i="9"/>
  <c r="CJ5" i="9"/>
  <c r="H10" i="9"/>
  <c r="CZ48" i="5"/>
  <c r="CX8" i="9"/>
  <c r="AA6" i="9"/>
  <c r="AG3" i="9"/>
  <c r="BC49" i="5"/>
  <c r="BA9" i="9"/>
  <c r="EJ48" i="5"/>
  <c r="EH8" i="9"/>
  <c r="CK49" i="5"/>
  <c r="CI9" i="9"/>
  <c r="CL9" i="9"/>
  <c r="CN49" i="5"/>
  <c r="AD7" i="9"/>
  <c r="X5" i="9"/>
  <c r="BG49" i="5"/>
  <c r="BE9" i="9"/>
  <c r="AA11" i="9"/>
  <c r="AE7" i="9"/>
  <c r="AG5" i="9"/>
  <c r="AT7" i="9"/>
  <c r="I5" i="9"/>
  <c r="CB3" i="9"/>
  <c r="AZ4" i="9"/>
  <c r="BC7" i="9"/>
  <c r="CN3" i="9"/>
  <c r="AS5" i="9"/>
  <c r="Y9" i="9"/>
  <c r="AA49" i="5"/>
  <c r="AZ5" i="9"/>
  <c r="BF3" i="9"/>
  <c r="BJ2" i="9"/>
  <c r="CE5" i="9"/>
  <c r="CF10" i="9"/>
  <c r="I11" i="9"/>
  <c r="CB6" i="9"/>
  <c r="CD3" i="9"/>
  <c r="AV11" i="9"/>
  <c r="E2" i="9"/>
  <c r="CC10" i="9"/>
  <c r="U6" i="9"/>
  <c r="AV10" i="9"/>
  <c r="AB3" i="9"/>
  <c r="AB6" i="9"/>
  <c r="BO7" i="9"/>
  <c r="O10" i="9"/>
  <c r="CO11" i="9"/>
  <c r="AM2" i="9"/>
  <c r="AU4" i="9"/>
  <c r="BE49" i="5"/>
  <c r="BC9" i="9"/>
  <c r="G6" i="9"/>
  <c r="AV6" i="9"/>
  <c r="CI8" i="9"/>
  <c r="Z49" i="5"/>
  <c r="X9" i="9"/>
  <c r="BH6" i="9"/>
  <c r="BU11" i="9"/>
  <c r="J2" i="9"/>
  <c r="Q5" i="9"/>
  <c r="BC4" i="9"/>
  <c r="AC7" i="9"/>
  <c r="BI49" i="5"/>
  <c r="BG9" i="9"/>
  <c r="AE49" i="5"/>
  <c r="AC9" i="9"/>
  <c r="AU7" i="9"/>
  <c r="BJ5" i="9"/>
  <c r="AP2" i="9"/>
  <c r="BB2" i="9"/>
  <c r="N7" i="9"/>
  <c r="AJ10" i="9"/>
  <c r="BF2" i="9"/>
  <c r="CP8" i="9"/>
  <c r="CA2" i="9"/>
  <c r="Y3" i="9"/>
  <c r="AE4" i="9"/>
  <c r="BS6" i="9"/>
  <c r="BG3" i="9"/>
  <c r="AS11" i="9"/>
  <c r="O2" i="9"/>
  <c r="AK10" i="9"/>
  <c r="AD4" i="9"/>
  <c r="BT6" i="9"/>
  <c r="AF6" i="9"/>
  <c r="BH5" i="9"/>
  <c r="BN5" i="9"/>
  <c r="AD2" i="9"/>
  <c r="F6" i="9"/>
  <c r="AO6" i="9"/>
  <c r="BK2" i="9"/>
  <c r="AY6" i="9"/>
  <c r="BT3" i="9"/>
  <c r="AO49" i="5"/>
  <c r="AM9" i="9"/>
  <c r="Q11" i="9"/>
  <c r="G11" i="9"/>
  <c r="CP11" i="9"/>
  <c r="AD11" i="9"/>
  <c r="M10" i="9"/>
  <c r="AB4" i="9"/>
  <c r="AQ10" i="9"/>
  <c r="P5" i="9"/>
  <c r="BV10" i="9"/>
  <c r="R10" i="9"/>
  <c r="AF49" i="5"/>
  <c r="AD9" i="9"/>
  <c r="M3" i="9"/>
  <c r="CA3" i="9"/>
  <c r="EH48" i="5"/>
  <c r="EH53" i="5" s="1"/>
  <c r="EF22" i="9" s="1"/>
  <c r="EF8" i="9"/>
  <c r="BX2" i="9"/>
  <c r="CN4" i="9"/>
  <c r="DA48" i="5"/>
  <c r="DA72" i="5" s="1"/>
  <c r="CY34" i="9" s="1"/>
  <c r="CY8" i="9"/>
  <c r="BS2" i="9"/>
  <c r="BK10" i="9"/>
  <c r="CD10" i="9"/>
  <c r="AB11" i="9"/>
  <c r="CO49" i="5"/>
  <c r="CM9" i="9"/>
  <c r="AD5" i="9"/>
  <c r="BA11" i="9"/>
  <c r="BU7" i="9"/>
  <c r="BB49" i="5"/>
  <c r="AZ9" i="9"/>
  <c r="BD4" i="9"/>
  <c r="BR10" i="9"/>
  <c r="BU6" i="9"/>
  <c r="AU10" i="9"/>
  <c r="J6" i="9"/>
  <c r="F4" i="9"/>
  <c r="AU49" i="5"/>
  <c r="AS9" i="9"/>
  <c r="AB10" i="9"/>
  <c r="BL6" i="9"/>
  <c r="BP10" i="9"/>
  <c r="AF2" i="9"/>
  <c r="DV48" i="5"/>
  <c r="DV61" i="5" s="1"/>
  <c r="DT27" i="9" s="1"/>
  <c r="DT8" i="9"/>
  <c r="BE2" i="9"/>
  <c r="CT48" i="5"/>
  <c r="CT69" i="5" s="1"/>
  <c r="CR8" i="9"/>
  <c r="CB4" i="9"/>
  <c r="AS10" i="9"/>
  <c r="CE4" i="9"/>
  <c r="CG4" i="9"/>
  <c r="AC6" i="9"/>
  <c r="AC2" i="9"/>
  <c r="F11" i="9"/>
  <c r="CH3" i="9"/>
  <c r="EA8" i="9"/>
  <c r="EC48" i="5"/>
  <c r="EC52" i="5" s="1"/>
  <c r="EA21" i="9" s="1"/>
  <c r="BI3" i="9"/>
  <c r="Q7" i="9"/>
  <c r="Z4" i="9"/>
  <c r="G7" i="9"/>
  <c r="ED48" i="5"/>
  <c r="ED60" i="5" s="1"/>
  <c r="EB8" i="9"/>
  <c r="CY48" i="5"/>
  <c r="CY53" i="5" s="1"/>
  <c r="CW22" i="9" s="1"/>
  <c r="CW8" i="9"/>
  <c r="AE3" i="9"/>
  <c r="CL4" i="9"/>
  <c r="AU5" i="9"/>
  <c r="AK49" i="5"/>
  <c r="AI9" i="9"/>
  <c r="AA4" i="9"/>
  <c r="AQ4" i="9"/>
  <c r="AB2" i="9"/>
  <c r="CG2" i="9"/>
  <c r="BD7" i="9"/>
  <c r="L10" i="9"/>
  <c r="R7" i="9"/>
  <c r="AF11" i="9"/>
  <c r="AM4" i="9"/>
  <c r="Z5" i="9"/>
  <c r="BO6" i="9"/>
  <c r="AX5" i="9"/>
  <c r="AO2" i="9"/>
  <c r="BO10" i="9"/>
  <c r="CC11" i="9"/>
  <c r="U10" i="9"/>
  <c r="CN2" i="9"/>
  <c r="CQ49" i="5"/>
  <c r="CO9" i="9"/>
  <c r="CO3" i="9"/>
  <c r="AN49" i="5"/>
  <c r="AL9" i="9"/>
  <c r="BV11" i="9"/>
  <c r="P49" i="5"/>
  <c r="N9" i="9"/>
  <c r="BU8" i="9"/>
  <c r="BK11" i="9"/>
  <c r="AI11" i="9"/>
  <c r="BF11" i="9"/>
  <c r="AD10" i="9"/>
  <c r="DB48" i="5"/>
  <c r="CZ8" i="9"/>
  <c r="Y10" i="9"/>
  <c r="L3" i="9"/>
  <c r="AU8" i="9"/>
  <c r="CJ49" i="5"/>
  <c r="CH9" i="9"/>
  <c r="AO7" i="9"/>
  <c r="BQ7" i="9"/>
  <c r="AD49" i="5"/>
  <c r="AB9" i="9"/>
  <c r="AW49" i="5"/>
  <c r="AU9" i="9"/>
  <c r="BX5" i="9"/>
  <c r="AZ11" i="9"/>
  <c r="BY4" i="9"/>
  <c r="BC3" i="9"/>
  <c r="W7" i="9"/>
  <c r="P11" i="9"/>
  <c r="AQ8" i="9"/>
  <c r="CC4" i="9"/>
  <c r="AS4" i="9"/>
  <c r="H49" i="5"/>
  <c r="F9" i="9"/>
  <c r="BN6" i="9"/>
  <c r="D6" i="9"/>
  <c r="BM49" i="5"/>
  <c r="BK9" i="9"/>
  <c r="I4" i="9"/>
  <c r="AX11" i="9"/>
  <c r="N49" i="5"/>
  <c r="L9" i="9"/>
  <c r="BO11" i="9"/>
  <c r="BI11" i="9"/>
  <c r="CI49" i="5"/>
  <c r="CG9" i="9"/>
  <c r="CP4" i="9"/>
  <c r="AS49" i="5"/>
  <c r="AQ9" i="9"/>
  <c r="AW10" i="9"/>
  <c r="AY49" i="5"/>
  <c r="AW9" i="9"/>
  <c r="BI6" i="9"/>
  <c r="BF5" i="9"/>
  <c r="BZ3" i="9"/>
  <c r="AN5" i="9"/>
  <c r="CN5" i="9"/>
  <c r="BR6" i="9"/>
  <c r="CM2" i="9"/>
  <c r="AE10" i="9"/>
  <c r="AQ7" i="9"/>
  <c r="CL6" i="9"/>
  <c r="AZ6" i="9"/>
  <c r="AL10" i="9"/>
  <c r="CH49" i="5"/>
  <c r="CF9" i="9"/>
  <c r="AH49" i="5"/>
  <c r="AF9" i="9"/>
  <c r="AZ10" i="9"/>
  <c r="BT11" i="9"/>
  <c r="E4" i="9"/>
  <c r="AK5" i="9"/>
  <c r="D10" i="9"/>
  <c r="S4" i="9"/>
  <c r="BO5" i="9"/>
  <c r="CM11" i="9"/>
  <c r="CH4" i="9"/>
  <c r="BJ6" i="9"/>
  <c r="BQ2" i="9"/>
  <c r="N5" i="9"/>
  <c r="CJ3" i="9"/>
  <c r="H11" i="9"/>
  <c r="BT10" i="9"/>
  <c r="BY7" i="9"/>
  <c r="Y5" i="9"/>
  <c r="BE4" i="9"/>
  <c r="AL4" i="9"/>
  <c r="E10" i="9"/>
  <c r="BP6" i="9"/>
  <c r="I7" i="9"/>
  <c r="AN8" i="9"/>
  <c r="CL11" i="9"/>
  <c r="AJ5" i="9"/>
  <c r="BH11" i="9"/>
  <c r="AH7" i="9"/>
  <c r="BS7" i="9"/>
  <c r="EE48" i="5"/>
  <c r="EE70" i="5" s="1"/>
  <c r="EC32" i="9" s="1"/>
  <c r="EC8" i="9"/>
  <c r="BY10" i="9"/>
  <c r="AG4" i="9"/>
  <c r="BT2" i="9"/>
  <c r="AN3" i="9"/>
  <c r="AX49" i="5"/>
  <c r="AV9" i="9"/>
  <c r="T2" i="9"/>
  <c r="R4" i="9"/>
  <c r="BL7" i="9"/>
  <c r="BK6" i="9"/>
  <c r="CG7" i="9"/>
  <c r="AF10" i="9"/>
  <c r="BS3" i="9"/>
  <c r="AM7" i="9"/>
  <c r="X2" i="9"/>
  <c r="BC8" i="9"/>
  <c r="BP49" i="5"/>
  <c r="BN9" i="9"/>
  <c r="AT10" i="9"/>
  <c r="BE3" i="9"/>
  <c r="M7" i="9"/>
  <c r="BV7" i="9"/>
  <c r="BZ49" i="5"/>
  <c r="BX9" i="9"/>
  <c r="I10" i="9"/>
  <c r="BK5" i="9"/>
  <c r="BS49" i="5"/>
  <c r="BQ9" i="9"/>
  <c r="F5" i="9"/>
  <c r="AS2" i="9"/>
  <c r="AM5" i="9"/>
  <c r="AL7" i="9"/>
  <c r="CF11" i="9"/>
  <c r="Z3" i="9"/>
  <c r="AY7" i="9"/>
  <c r="AR11" i="9"/>
  <c r="G49" i="5"/>
  <c r="E9" i="9"/>
  <c r="DC48" i="5"/>
  <c r="DA8" i="9"/>
  <c r="G3" i="9"/>
  <c r="BZ7" i="9"/>
  <c r="AN2" i="9"/>
  <c r="AM11" i="9"/>
  <c r="BJ10" i="9"/>
  <c r="Y2" i="9"/>
  <c r="BW6" i="9"/>
  <c r="AJ11" i="9"/>
  <c r="BR5" i="9"/>
  <c r="AI5" i="9"/>
  <c r="AN10" i="9"/>
  <c r="F7" i="9"/>
  <c r="CI5" i="9"/>
  <c r="BX4" i="9"/>
  <c r="K3" i="9"/>
  <c r="D5" i="9"/>
  <c r="BR7" i="9"/>
  <c r="T10" i="9"/>
  <c r="AB7" i="9"/>
  <c r="CC49" i="5"/>
  <c r="CA9" i="9"/>
  <c r="BH7" i="9"/>
  <c r="BR49" i="5"/>
  <c r="BP9" i="9"/>
  <c r="AG6" i="9"/>
  <c r="O4" i="9"/>
  <c r="CI2" i="9"/>
  <c r="BZ10" i="9"/>
  <c r="CF2" i="9"/>
  <c r="AX10" i="9"/>
  <c r="CE7" i="9"/>
  <c r="AP6" i="9"/>
  <c r="BG4" i="9"/>
  <c r="BF4" i="9"/>
  <c r="AG49" i="5"/>
  <c r="AE9" i="9"/>
  <c r="BA2" i="9"/>
  <c r="BU10" i="9"/>
  <c r="Q10" i="9"/>
  <c r="T4" i="9"/>
  <c r="BL2" i="9"/>
  <c r="BU2" i="9"/>
  <c r="G5" i="9"/>
  <c r="AV49" i="5"/>
  <c r="AT9" i="9"/>
  <c r="BN11" i="9"/>
  <c r="K10" i="9"/>
  <c r="BB8" i="9"/>
  <c r="BG7" i="9"/>
  <c r="AI7" i="9"/>
  <c r="J11" i="9"/>
  <c r="AL2" i="9"/>
  <c r="BB4" i="9"/>
  <c r="BZ5" i="9"/>
  <c r="AR5" i="9"/>
  <c r="CD6" i="9"/>
  <c r="AF3" i="9"/>
  <c r="O5" i="9"/>
  <c r="BG11" i="9"/>
  <c r="CM8" i="9"/>
  <c r="CP6" i="9"/>
  <c r="J3" i="9"/>
  <c r="V6" i="9"/>
  <c r="AH2" i="9"/>
  <c r="AT11" i="9"/>
  <c r="V4" i="9"/>
  <c r="DF48" i="5"/>
  <c r="DF54" i="5" s="1"/>
  <c r="DD23" i="9" s="1"/>
  <c r="DD8" i="9"/>
  <c r="N2" i="9"/>
  <c r="CE6" i="9"/>
  <c r="BG5" i="9"/>
  <c r="CD11" i="9"/>
  <c r="CB11" i="9"/>
  <c r="J4" i="9"/>
  <c r="AR3" i="9"/>
  <c r="BR11" i="9"/>
  <c r="CJ6" i="9"/>
  <c r="K4" i="9"/>
  <c r="BG6" i="9"/>
  <c r="EH60" i="5"/>
  <c r="EF26" i="9" s="1"/>
  <c r="EH71" i="5"/>
  <c r="EF33" i="9" s="1"/>
  <c r="CY70" i="5"/>
  <c r="CW32" i="9" s="1"/>
  <c r="CY52" i="5"/>
  <c r="CY69" i="5"/>
  <c r="CW31" i="9" s="1"/>
  <c r="CY61" i="5"/>
  <c r="CW27" i="9" s="1"/>
  <c r="CY62" i="5"/>
  <c r="CY72" i="5"/>
  <c r="CY64" i="5"/>
  <c r="CW30" i="9" s="1"/>
  <c r="CY56" i="5"/>
  <c r="CY63" i="5"/>
  <c r="CY54" i="5"/>
  <c r="CW23" i="9" s="1"/>
  <c r="CY55" i="5"/>
  <c r="DT69" i="5"/>
  <c r="DT62" i="5"/>
  <c r="DR28" i="9" s="1"/>
  <c r="DT61" i="5"/>
  <c r="DT73" i="5"/>
  <c r="DT53" i="5"/>
  <c r="DR22" i="9" s="1"/>
  <c r="DT52" i="5"/>
  <c r="DT64" i="5"/>
  <c r="DT60" i="5"/>
  <c r="DT70" i="5"/>
  <c r="DR32" i="9" s="1"/>
  <c r="DT72" i="5"/>
  <c r="DR34" i="9" s="1"/>
  <c r="DT71" i="5"/>
  <c r="DT63" i="5"/>
  <c r="DT56" i="5"/>
  <c r="DR25" i="9" s="1"/>
  <c r="DT54" i="5"/>
  <c r="DR23" i="9" s="1"/>
  <c r="DT55" i="5"/>
  <c r="DL72" i="5"/>
  <c r="DJ34" i="9" s="1"/>
  <c r="DL52" i="5"/>
  <c r="DL73" i="5"/>
  <c r="DJ35" i="9" s="1"/>
  <c r="DL54" i="5"/>
  <c r="DJ23" i="9" s="1"/>
  <c r="DN61" i="5"/>
  <c r="DN69" i="5"/>
  <c r="DN62" i="5"/>
  <c r="DL28" i="9" s="1"/>
  <c r="DN52" i="5"/>
  <c r="DN53" i="5"/>
  <c r="DN70" i="5"/>
  <c r="DN60" i="5"/>
  <c r="DL26" i="9" s="1"/>
  <c r="DN73" i="5"/>
  <c r="DN54" i="5"/>
  <c r="DN55" i="5"/>
  <c r="DN71" i="5"/>
  <c r="DL33" i="9" s="1"/>
  <c r="DN63" i="5"/>
  <c r="DN72" i="5"/>
  <c r="DN56" i="5"/>
  <c r="DN64" i="5"/>
  <c r="DL30" i="9" s="1"/>
  <c r="EB69" i="5"/>
  <c r="EB70" i="5"/>
  <c r="EB63" i="5"/>
  <c r="EB53" i="5"/>
  <c r="DZ22" i="9" s="1"/>
  <c r="EB55" i="5"/>
  <c r="EB56" i="5"/>
  <c r="EB62" i="5"/>
  <c r="EB73" i="5"/>
  <c r="DZ35" i="9" s="1"/>
  <c r="EB52" i="5"/>
  <c r="EB64" i="5"/>
  <c r="EB60" i="5"/>
  <c r="EB61" i="5"/>
  <c r="DZ27" i="9" s="1"/>
  <c r="EB72" i="5"/>
  <c r="EB71" i="5"/>
  <c r="EB54" i="5"/>
  <c r="DW73" i="5"/>
  <c r="DU35" i="9" s="1"/>
  <c r="DW61" i="5"/>
  <c r="DW52" i="5"/>
  <c r="DU21" i="9" s="1"/>
  <c r="DW56" i="5"/>
  <c r="DW60" i="5"/>
  <c r="DU26" i="9" s="1"/>
  <c r="DW63" i="5"/>
  <c r="DW54" i="5"/>
  <c r="DU23" i="9" s="1"/>
  <c r="DY61" i="5"/>
  <c r="DY60" i="5"/>
  <c r="DY62" i="5"/>
  <c r="DY55" i="5"/>
  <c r="DY73" i="5"/>
  <c r="DW35" i="9" s="1"/>
  <c r="DY53" i="5"/>
  <c r="DW22" i="9" s="1"/>
  <c r="DY52" i="5"/>
  <c r="DY64" i="5"/>
  <c r="DY70" i="5"/>
  <c r="DW32" i="9" s="1"/>
  <c r="DY69" i="5"/>
  <c r="DW31" i="9" s="1"/>
  <c r="DY63" i="5"/>
  <c r="DY54" i="5"/>
  <c r="DY71" i="5"/>
  <c r="DW33" i="9" s="1"/>
  <c r="DY72" i="5"/>
  <c r="DW34" i="9" s="1"/>
  <c r="DY56" i="5"/>
  <c r="DA60" i="5"/>
  <c r="DA52" i="5"/>
  <c r="DA70" i="5"/>
  <c r="DA71" i="5"/>
  <c r="DX52" i="5"/>
  <c r="DX53" i="5"/>
  <c r="DX70" i="5"/>
  <c r="DV32" i="9" s="1"/>
  <c r="DX55" i="5"/>
  <c r="DX60" i="5"/>
  <c r="DX61" i="5"/>
  <c r="DX69" i="5"/>
  <c r="DX62" i="5"/>
  <c r="DV28" i="9" s="1"/>
  <c r="DX64" i="5"/>
  <c r="DX63" i="5"/>
  <c r="DX54" i="5"/>
  <c r="DV23" i="9" s="1"/>
  <c r="DX71" i="5"/>
  <c r="DV33" i="9" s="1"/>
  <c r="DX72" i="5"/>
  <c r="DX73" i="5"/>
  <c r="DX56" i="5"/>
  <c r="DZ60" i="5"/>
  <c r="DZ61" i="5"/>
  <c r="DZ70" i="5"/>
  <c r="DZ62" i="5"/>
  <c r="DZ71" i="5"/>
  <c r="DX33" i="9" s="1"/>
  <c r="DZ73" i="5"/>
  <c r="DX35" i="9" s="1"/>
  <c r="DZ63" i="5"/>
  <c r="DZ54" i="5"/>
  <c r="DX23" i="9" s="1"/>
  <c r="DS61" i="5"/>
  <c r="DQ27" i="9" s="1"/>
  <c r="DS60" i="5"/>
  <c r="DS72" i="5"/>
  <c r="DS70" i="5"/>
  <c r="DQ32" i="9" s="1"/>
  <c r="DS69" i="5"/>
  <c r="DS62" i="5"/>
  <c r="DQ28" i="9" s="1"/>
  <c r="DS56" i="5"/>
  <c r="DS53" i="5"/>
  <c r="DQ22" i="9" s="1"/>
  <c r="DS52" i="5"/>
  <c r="DS63" i="5"/>
  <c r="DS71" i="5"/>
  <c r="DS73" i="5"/>
  <c r="DS54" i="5"/>
  <c r="DS55" i="5"/>
  <c r="DQ24" i="9" s="1"/>
  <c r="DS64" i="5"/>
  <c r="EG69" i="5"/>
  <c r="EG61" i="5"/>
  <c r="EE27" i="9" s="1"/>
  <c r="EG64" i="5"/>
  <c r="EG52" i="5"/>
  <c r="EG62" i="5"/>
  <c r="EE28" i="9" s="1"/>
  <c r="EG72" i="5"/>
  <c r="EG53" i="5"/>
  <c r="EG73" i="5"/>
  <c r="EG70" i="5"/>
  <c r="EE32" i="9" s="1"/>
  <c r="EG63" i="5"/>
  <c r="EE29" i="9" s="1"/>
  <c r="EG56" i="5"/>
  <c r="EE25" i="9" s="1"/>
  <c r="EG60" i="5"/>
  <c r="EG55" i="5"/>
  <c r="EE24" i="9" s="1"/>
  <c r="EG71" i="5"/>
  <c r="EE33" i="9" s="1"/>
  <c r="EG54" i="5"/>
  <c r="EE23" i="9" s="1"/>
  <c r="DE69" i="5"/>
  <c r="DE70" i="5"/>
  <c r="DC32" i="9" s="1"/>
  <c r="DE52" i="5"/>
  <c r="DE61" i="5"/>
  <c r="DE56" i="5"/>
  <c r="DE62" i="5"/>
  <c r="DE53" i="5"/>
  <c r="DC22" i="9" s="1"/>
  <c r="DE63" i="5"/>
  <c r="DE60" i="5"/>
  <c r="DE72" i="5"/>
  <c r="DC34" i="9" s="1"/>
  <c r="DE71" i="5"/>
  <c r="DC33" i="9" s="1"/>
  <c r="DE64" i="5"/>
  <c r="DE73" i="5"/>
  <c r="DE55" i="5"/>
  <c r="DC24" i="9" s="1"/>
  <c r="DE54" i="5"/>
  <c r="DC23" i="9" s="1"/>
  <c r="DK61" i="5"/>
  <c r="DI27" i="9" s="1"/>
  <c r="DK62" i="5"/>
  <c r="DK72" i="5"/>
  <c r="DI34" i="9" s="1"/>
  <c r="DK53" i="5"/>
  <c r="DK63" i="5"/>
  <c r="DK52" i="5"/>
  <c r="DK70" i="5"/>
  <c r="DK60" i="5"/>
  <c r="DK56" i="5"/>
  <c r="DK69" i="5"/>
  <c r="DK71" i="5"/>
  <c r="DI33" i="9" s="1"/>
  <c r="DK73" i="5"/>
  <c r="DK64" i="5"/>
  <c r="DI30" i="9" s="1"/>
  <c r="DK54" i="5"/>
  <c r="DK55" i="5"/>
  <c r="DI24" i="9" s="1"/>
  <c r="DG62" i="5"/>
  <c r="DE28" i="9" s="1"/>
  <c r="DG64" i="5"/>
  <c r="DG61" i="5"/>
  <c r="DG56" i="5"/>
  <c r="DE25" i="9" s="1"/>
  <c r="DG72" i="5"/>
  <c r="DG52" i="5"/>
  <c r="DE21" i="9" s="1"/>
  <c r="DG53" i="5"/>
  <c r="DG60" i="5"/>
  <c r="DE26" i="9" s="1"/>
  <c r="DG69" i="5"/>
  <c r="DE31" i="9" s="1"/>
  <c r="DG70" i="5"/>
  <c r="DE32" i="9" s="1"/>
  <c r="DG63" i="5"/>
  <c r="DG73" i="5"/>
  <c r="DE35" i="9" s="1"/>
  <c r="DG54" i="5"/>
  <c r="DG55" i="5"/>
  <c r="DE24" i="9" s="1"/>
  <c r="DG71" i="5"/>
  <c r="EF61" i="5"/>
  <c r="ED27" i="9" s="1"/>
  <c r="ED52" i="5"/>
  <c r="EB21" i="9" s="1"/>
  <c r="ED61" i="5"/>
  <c r="EB27" i="9" s="1"/>
  <c r="ED54" i="5"/>
  <c r="EB23" i="9" s="1"/>
  <c r="ED71" i="5"/>
  <c r="EB33" i="9" s="1"/>
  <c r="EC53" i="5"/>
  <c r="EC69" i="5"/>
  <c r="EC61" i="5"/>
  <c r="EA27" i="9" s="1"/>
  <c r="EC70" i="5"/>
  <c r="EC62" i="5"/>
  <c r="EA28" i="9" s="1"/>
  <c r="EC63" i="5"/>
  <c r="EA29" i="9" s="1"/>
  <c r="EC54" i="5"/>
  <c r="EC72" i="5"/>
  <c r="EA34" i="9" s="1"/>
  <c r="EC64" i="5"/>
  <c r="EA30" i="9" s="1"/>
  <c r="EC55" i="5"/>
  <c r="EC56" i="5"/>
  <c r="DD53" i="5"/>
  <c r="DB22" i="9" s="1"/>
  <c r="DD69" i="5"/>
  <c r="DD70" i="5"/>
  <c r="DB32" i="9" s="1"/>
  <c r="DD52" i="5"/>
  <c r="DD63" i="5"/>
  <c r="DD60" i="5"/>
  <c r="DD61" i="5"/>
  <c r="DB27" i="9" s="1"/>
  <c r="DD72" i="5"/>
  <c r="DD62" i="5"/>
  <c r="DB28" i="9" s="1"/>
  <c r="DD64" i="5"/>
  <c r="DD54" i="5"/>
  <c r="DB23" i="9" s="1"/>
  <c r="DD56" i="5"/>
  <c r="DD73" i="5"/>
  <c r="DD71" i="5"/>
  <c r="DB33" i="9" s="1"/>
  <c r="DD55" i="5"/>
  <c r="DB24" i="9" s="1"/>
  <c r="DU69" i="5"/>
  <c r="DU52" i="5"/>
  <c r="DS21" i="9" s="1"/>
  <c r="DU61" i="5"/>
  <c r="DU70" i="5"/>
  <c r="DS32" i="9" s="1"/>
  <c r="DU73" i="5"/>
  <c r="DU56" i="5"/>
  <c r="DS25" i="9" s="1"/>
  <c r="DU64" i="5"/>
  <c r="DU71" i="5"/>
  <c r="DS33" i="9" s="1"/>
  <c r="CX53" i="5"/>
  <c r="CV22" i="9" s="1"/>
  <c r="CX61" i="5"/>
  <c r="CV27" i="9" s="1"/>
  <c r="CX71" i="5"/>
  <c r="CV33" i="9" s="1"/>
  <c r="CX63" i="5"/>
  <c r="EA60" i="5"/>
  <c r="EA71" i="5"/>
  <c r="DY33" i="9" s="1"/>
  <c r="DH52" i="5"/>
  <c r="DH61" i="5"/>
  <c r="DF27" i="9" s="1"/>
  <c r="DH55" i="5"/>
  <c r="DH64" i="5"/>
  <c r="DF30" i="9" s="1"/>
  <c r="DH60" i="5"/>
  <c r="DH62" i="5"/>
  <c r="DH73" i="5"/>
  <c r="DH53" i="5"/>
  <c r="DF22" i="9" s="1"/>
  <c r="DH72" i="5"/>
  <c r="DH71" i="5"/>
  <c r="DF33" i="9" s="1"/>
  <c r="DH56" i="5"/>
  <c r="DH54" i="5"/>
  <c r="DF23" i="9" s="1"/>
  <c r="CV70" i="5"/>
  <c r="CT32" i="9" s="1"/>
  <c r="CV52" i="5"/>
  <c r="CV55" i="5"/>
  <c r="CT24" i="9" s="1"/>
  <c r="CV72" i="5"/>
  <c r="CV69" i="5"/>
  <c r="CT31" i="9" s="1"/>
  <c r="CV61" i="5"/>
  <c r="CT27" i="9" s="1"/>
  <c r="CV73" i="5"/>
  <c r="CT35" i="9" s="1"/>
  <c r="CV62" i="5"/>
  <c r="CT28" i="9" s="1"/>
  <c r="CV60" i="5"/>
  <c r="CV56" i="5"/>
  <c r="CV64" i="5"/>
  <c r="CV53" i="5"/>
  <c r="CV63" i="5"/>
  <c r="CV54" i="5"/>
  <c r="CT23" i="9" s="1"/>
  <c r="CV71" i="5"/>
  <c r="CT33" i="9" s="1"/>
  <c r="DB52" i="5"/>
  <c r="DB70" i="5"/>
  <c r="DB55" i="5"/>
  <c r="DB61" i="5"/>
  <c r="CZ27" i="9" s="1"/>
  <c r="DB60" i="5"/>
  <c r="DB62" i="5"/>
  <c r="CZ28" i="9" s="1"/>
  <c r="DB69" i="5"/>
  <c r="DB53" i="5"/>
  <c r="CZ22" i="9" s="1"/>
  <c r="DB63" i="5"/>
  <c r="CZ29" i="9" s="1"/>
  <c r="DB64" i="5"/>
  <c r="CZ30" i="9" s="1"/>
  <c r="DB54" i="5"/>
  <c r="CZ23" i="9" s="1"/>
  <c r="DB72" i="5"/>
  <c r="CZ34" i="9" s="1"/>
  <c r="DB71" i="5"/>
  <c r="CZ33" i="9" s="1"/>
  <c r="DB73" i="5"/>
  <c r="CZ35" i="9" s="1"/>
  <c r="DB56" i="5"/>
  <c r="CZ25" i="9" s="1"/>
  <c r="DC53" i="5"/>
  <c r="DA22" i="9" s="1"/>
  <c r="EJ61" i="5"/>
  <c r="EJ63" i="5"/>
  <c r="EJ72" i="5"/>
  <c r="EH34" i="9" s="1"/>
  <c r="EJ62" i="5"/>
  <c r="EH28" i="9" s="1"/>
  <c r="EJ60" i="5"/>
  <c r="EJ53" i="5"/>
  <c r="EH22" i="9" s="1"/>
  <c r="EJ73" i="5"/>
  <c r="EH35" i="9" s="1"/>
  <c r="EJ70" i="5"/>
  <c r="EH32" i="9" s="1"/>
  <c r="EJ52" i="5"/>
  <c r="EJ56" i="5"/>
  <c r="EH25" i="9" s="1"/>
  <c r="EJ64" i="5"/>
  <c r="EH30" i="9" s="1"/>
  <c r="EJ69" i="5"/>
  <c r="EH31" i="9" s="1"/>
  <c r="EJ55" i="5"/>
  <c r="EH24" i="9" s="1"/>
  <c r="EJ71" i="5"/>
  <c r="EJ54" i="5"/>
  <c r="EH23" i="9" s="1"/>
  <c r="CT53" i="5"/>
  <c r="CR22" i="9" s="1"/>
  <c r="CT70" i="5"/>
  <c r="CT60" i="5"/>
  <c r="CU64" i="5"/>
  <c r="CS30" i="9" s="1"/>
  <c r="DP60" i="5"/>
  <c r="DP53" i="5"/>
  <c r="DN22" i="9" s="1"/>
  <c r="DP62" i="5"/>
  <c r="DP73" i="5"/>
  <c r="DN35" i="9" s="1"/>
  <c r="DP69" i="5"/>
  <c r="DP61" i="5"/>
  <c r="DN27" i="9" s="1"/>
  <c r="DP70" i="5"/>
  <c r="DP64" i="5"/>
  <c r="DN30" i="9" s="1"/>
  <c r="DP52" i="5"/>
  <c r="DP55" i="5"/>
  <c r="DN24" i="9" s="1"/>
  <c r="DP54" i="5"/>
  <c r="DN23" i="9" s="1"/>
  <c r="DP71" i="5"/>
  <c r="DN33" i="9" s="1"/>
  <c r="DP56" i="5"/>
  <c r="DP72" i="5"/>
  <c r="DN34" i="9" s="1"/>
  <c r="DP63" i="5"/>
  <c r="DN29" i="9" s="1"/>
  <c r="EI70" i="5"/>
  <c r="EG32" i="9" s="1"/>
  <c r="EI60" i="5"/>
  <c r="EG26" i="9" s="1"/>
  <c r="EI72" i="5"/>
  <c r="EG34" i="9" s="1"/>
  <c r="EI69" i="5"/>
  <c r="EI62" i="5"/>
  <c r="EG28" i="9" s="1"/>
  <c r="EI52" i="5"/>
  <c r="EI53" i="5"/>
  <c r="EG22" i="9" s="1"/>
  <c r="EI56" i="5"/>
  <c r="EI61" i="5"/>
  <c r="EG27" i="9" s="1"/>
  <c r="EI63" i="5"/>
  <c r="EI55" i="5"/>
  <c r="EI73" i="5"/>
  <c r="EG35" i="9" s="1"/>
  <c r="EI54" i="5"/>
  <c r="EG23" i="9" s="1"/>
  <c r="EI71" i="5"/>
  <c r="EG33" i="9" s="1"/>
  <c r="EI64" i="5"/>
  <c r="DJ62" i="5"/>
  <c r="DH28" i="9" s="1"/>
  <c r="DJ60" i="5"/>
  <c r="DJ55" i="5"/>
  <c r="DH24" i="9" s="1"/>
  <c r="DJ71" i="5"/>
  <c r="DH33" i="9" s="1"/>
  <c r="CZ61" i="5"/>
  <c r="CX27" i="9" s="1"/>
  <c r="CZ52" i="5"/>
  <c r="CX21" i="9" s="1"/>
  <c r="CZ71" i="5"/>
  <c r="CX33" i="9" s="1"/>
  <c r="CZ63" i="5"/>
  <c r="CX29" i="9" s="1"/>
  <c r="DQ70" i="5"/>
  <c r="DO32" i="9" s="1"/>
  <c r="DQ60" i="5"/>
  <c r="DQ73" i="5"/>
  <c r="DO35" i="9" s="1"/>
  <c r="DQ62" i="5"/>
  <c r="DQ69" i="5"/>
  <c r="DQ53" i="5"/>
  <c r="DO22" i="9" s="1"/>
  <c r="DQ61" i="5"/>
  <c r="DO27" i="9" s="1"/>
  <c r="DQ52" i="5"/>
  <c r="DQ55" i="5"/>
  <c r="DO24" i="9" s="1"/>
  <c r="DQ56" i="5"/>
  <c r="DO25" i="9" s="1"/>
  <c r="DQ63" i="5"/>
  <c r="DO29" i="9" s="1"/>
  <c r="DQ71" i="5"/>
  <c r="DO33" i="9" s="1"/>
  <c r="DQ64" i="5"/>
  <c r="DO30" i="9" s="1"/>
  <c r="DQ54" i="5"/>
  <c r="DO23" i="9" s="1"/>
  <c r="DQ72" i="5"/>
  <c r="DO34" i="9" s="1"/>
  <c r="DO69" i="5"/>
  <c r="DO62" i="5"/>
  <c r="DM28" i="9" s="1"/>
  <c r="DO61" i="5"/>
  <c r="DM27" i="9" s="1"/>
  <c r="DO63" i="5"/>
  <c r="DM29" i="9" s="1"/>
  <c r="DO53" i="5"/>
  <c r="DM22" i="9" s="1"/>
  <c r="DO52" i="5"/>
  <c r="DO60" i="5"/>
  <c r="DM26" i="9" s="1"/>
  <c r="DO70" i="5"/>
  <c r="DM32" i="9" s="1"/>
  <c r="DO54" i="5"/>
  <c r="DM23" i="9" s="1"/>
  <c r="DO71" i="5"/>
  <c r="DM33" i="9" s="1"/>
  <c r="DO72" i="5"/>
  <c r="DM34" i="9" s="1"/>
  <c r="DO64" i="5"/>
  <c r="DM30" i="9" s="1"/>
  <c r="DO56" i="5"/>
  <c r="DM25" i="9" s="1"/>
  <c r="DO73" i="5"/>
  <c r="DM35" i="9" s="1"/>
  <c r="DO55" i="5"/>
  <c r="DM24" i="9" s="1"/>
  <c r="DM62" i="5"/>
  <c r="DK28" i="9" s="1"/>
  <c r="DM61" i="5"/>
  <c r="DK27" i="9" s="1"/>
  <c r="DM69" i="5"/>
  <c r="DM53" i="5"/>
  <c r="DK22" i="9" s="1"/>
  <c r="DM70" i="5"/>
  <c r="DK32" i="9" s="1"/>
  <c r="DM63" i="5"/>
  <c r="DK29" i="9" s="1"/>
  <c r="DM64" i="5"/>
  <c r="DK30" i="9" s="1"/>
  <c r="DM73" i="5"/>
  <c r="DK35" i="9" s="1"/>
  <c r="DM56" i="5"/>
  <c r="DK25" i="9" s="1"/>
  <c r="DM71" i="5"/>
  <c r="DK33" i="9" s="1"/>
  <c r="DM72" i="5"/>
  <c r="DK34" i="9" s="1"/>
  <c r="DI61" i="5"/>
  <c r="DG27" i="9" s="1"/>
  <c r="DI52" i="5"/>
  <c r="DI56" i="5"/>
  <c r="DG25" i="9" s="1"/>
  <c r="CW73" i="5"/>
  <c r="CU35" i="9" s="1"/>
  <c r="DW27" i="9"/>
  <c r="CY33" i="9"/>
  <c r="DI22" i="9"/>
  <c r="DZ34" i="9"/>
  <c r="CW34" i="9"/>
  <c r="EH29" i="9"/>
  <c r="DR27" i="9"/>
  <c r="DB34" i="9"/>
  <c r="EE35" i="9"/>
  <c r="DE33" i="9"/>
  <c r="DE27" i="9"/>
  <c r="DE23" i="9"/>
  <c r="DP33" i="9"/>
  <c r="DR33" i="9"/>
  <c r="DQ33" i="9"/>
  <c r="EH33" i="9"/>
  <c r="CQ33" i="9"/>
  <c r="DZ33" i="9"/>
  <c r="DP23" i="9"/>
  <c r="EA23" i="9"/>
  <c r="DW23" i="9"/>
  <c r="DQ23" i="9"/>
  <c r="CQ23" i="9"/>
  <c r="DL23" i="9"/>
  <c r="DI23" i="9"/>
  <c r="DZ23" i="9"/>
  <c r="DF26" i="9"/>
  <c r="DR26" i="9"/>
  <c r="DL32" i="9"/>
  <c r="DF21" i="9"/>
  <c r="DL22" i="9"/>
  <c r="DZ26" i="9"/>
  <c r="DZ28" i="9"/>
  <c r="DR29" i="9"/>
  <c r="DR30" i="9"/>
  <c r="DF24" i="9"/>
  <c r="DW28" i="9"/>
  <c r="DW30" i="9"/>
  <c r="CT25" i="9"/>
  <c r="DW29" i="9"/>
  <c r="DZ25" i="9"/>
  <c r="DR35" i="9"/>
  <c r="DL34" i="9"/>
  <c r="DZ24" i="9"/>
  <c r="DX28" i="9"/>
  <c r="DL29" i="9"/>
  <c r="EE30" i="9"/>
  <c r="DV22" i="9"/>
  <c r="CQ31" i="9"/>
  <c r="CQ22" i="9"/>
  <c r="CQ28" i="9"/>
  <c r="CQ24" i="9"/>
  <c r="DI32" i="9"/>
  <c r="CQ21" i="9"/>
  <c r="EB26" i="9"/>
  <c r="EE34" i="9"/>
  <c r="EE21" i="9"/>
  <c r="DE30" i="9"/>
  <c r="DE29" i="9"/>
  <c r="EE26" i="9"/>
  <c r="DV31" i="9"/>
  <c r="EH21" i="9"/>
  <c r="DX32" i="9"/>
  <c r="DW24" i="9"/>
  <c r="DE34" i="9"/>
  <c r="DQ25" i="9"/>
  <c r="DI28" i="9"/>
  <c r="DR24" i="9"/>
  <c r="DX29" i="9"/>
  <c r="DF28" i="9"/>
  <c r="DV21" i="9"/>
  <c r="DQ31" i="9"/>
  <c r="DZ31" i="9"/>
  <c r="CT34" i="9"/>
  <c r="DV29" i="9"/>
  <c r="DS31" i="9"/>
  <c r="EG30" i="9"/>
  <c r="CQ35" i="9"/>
  <c r="CQ29" i="9"/>
  <c r="DV27" i="9"/>
  <c r="DX27" i="9"/>
  <c r="DF35" i="9"/>
  <c r="DS35" i="9"/>
  <c r="DL35" i="9"/>
  <c r="DL25" i="9"/>
  <c r="DS27" i="9"/>
  <c r="CW24" i="9"/>
  <c r="DQ29" i="9"/>
  <c r="CZ24" i="9"/>
  <c r="DI29" i="9"/>
  <c r="DV35" i="9"/>
  <c r="DZ29" i="9"/>
  <c r="DZ30" i="9"/>
  <c r="CQ32" i="9"/>
  <c r="CQ30" i="9"/>
  <c r="CQ34" i="9"/>
  <c r="DL31" i="9"/>
  <c r="DF25" i="9"/>
  <c r="DF34" i="9"/>
  <c r="DQ21" i="9"/>
  <c r="DL27" i="9"/>
  <c r="DS30" i="9"/>
  <c r="DL24" i="9"/>
  <c r="DP21" i="9"/>
  <c r="DB35" i="9"/>
  <c r="CT29" i="9"/>
  <c r="DP27" i="9"/>
  <c r="DW25" i="9"/>
  <c r="CW28" i="9"/>
  <c r="DQ30" i="9"/>
  <c r="DU29" i="9"/>
  <c r="DI25" i="9"/>
  <c r="DV24" i="9"/>
  <c r="DV34" i="9"/>
  <c r="DZ32" i="9"/>
  <c r="EA32" i="9"/>
  <c r="DP35" i="9"/>
  <c r="DP25" i="9"/>
  <c r="DU27" i="9"/>
  <c r="DN32" i="9"/>
  <c r="CT22" i="9"/>
  <c r="EA24" i="9"/>
  <c r="EA25" i="9"/>
  <c r="EA22" i="9"/>
  <c r="CR32" i="9"/>
  <c r="DP29" i="9"/>
  <c r="CV29" i="9"/>
  <c r="DB25" i="9"/>
  <c r="DO28" i="9"/>
  <c r="CT30" i="9"/>
  <c r="DP22" i="9"/>
  <c r="CW29" i="9"/>
  <c r="CW25" i="9"/>
  <c r="DQ35" i="9"/>
  <c r="DQ34" i="9"/>
  <c r="DN25" i="9"/>
  <c r="DU25" i="9"/>
  <c r="DC28" i="9"/>
  <c r="DC35" i="9"/>
  <c r="DP30" i="9"/>
  <c r="DP34" i="9"/>
  <c r="EG25" i="9"/>
  <c r="CZ32" i="9"/>
  <c r="DE22" i="9"/>
  <c r="EE22" i="9"/>
  <c r="DC25" i="9"/>
  <c r="DC27" i="9"/>
  <c r="DB30" i="9"/>
  <c r="DB29" i="9"/>
  <c r="DP32" i="9"/>
  <c r="DR31" i="9"/>
  <c r="DN28" i="9"/>
  <c r="DI35" i="9"/>
  <c r="DV30" i="9"/>
  <c r="DV25" i="9"/>
  <c r="DC30" i="9"/>
  <c r="DC29" i="9"/>
  <c r="DP24" i="9"/>
  <c r="DP28" i="9"/>
  <c r="EG24" i="9"/>
  <c r="EG29" i="9"/>
  <c r="CQ27" i="9"/>
  <c r="EH27" i="9"/>
  <c r="CY32" i="9"/>
  <c r="DL21" i="9"/>
  <c r="AP18" i="5"/>
  <c r="BZ37" i="5"/>
  <c r="BF31" i="5"/>
  <c r="BY22" i="5"/>
  <c r="BY32" i="5"/>
  <c r="AC37" i="5"/>
  <c r="BV17" i="5"/>
  <c r="BV19" i="5"/>
  <c r="Y25" i="5"/>
  <c r="S37" i="5"/>
  <c r="BY31" i="5"/>
  <c r="U31" i="5"/>
  <c r="AK17" i="5"/>
  <c r="AK38" i="5"/>
  <c r="AQ32" i="5"/>
  <c r="AQ38" i="5"/>
  <c r="V37" i="5"/>
  <c r="AQ37" i="5"/>
  <c r="H31" i="5"/>
  <c r="BD25" i="5"/>
  <c r="O22" i="5"/>
  <c r="O32" i="5"/>
  <c r="BR22" i="5"/>
  <c r="BR18" i="5"/>
  <c r="CL19" i="5"/>
  <c r="CL18" i="5"/>
  <c r="W19" i="5"/>
  <c r="W32" i="5"/>
  <c r="BL26" i="5"/>
  <c r="BL32" i="5"/>
  <c r="W31" i="5"/>
  <c r="BW38" i="5"/>
  <c r="CE31" i="5"/>
  <c r="S26" i="5"/>
  <c r="S38" i="5"/>
  <c r="AS37" i="5"/>
  <c r="Y17" i="5"/>
  <c r="Y19" i="5"/>
  <c r="CQ32" i="5"/>
  <c r="CQ38" i="5"/>
  <c r="CB17" i="5"/>
  <c r="CB22" i="5"/>
  <c r="CO17" i="5"/>
  <c r="CO38" i="5"/>
  <c r="BK26" i="5"/>
  <c r="BK17" i="5"/>
  <c r="BB31" i="5"/>
  <c r="K31" i="5"/>
  <c r="CH25" i="5"/>
  <c r="CC26" i="5"/>
  <c r="CC22" i="5"/>
  <c r="CH22" i="5"/>
  <c r="CH17" i="5"/>
  <c r="AP16" i="5"/>
  <c r="AP22" i="5"/>
  <c r="AZ32" i="5"/>
  <c r="AZ16" i="5"/>
  <c r="BU17" i="5"/>
  <c r="BU26" i="5"/>
  <c r="AW25" i="5"/>
  <c r="BS37" i="5"/>
  <c r="CI37" i="5"/>
  <c r="AN37" i="5"/>
  <c r="CN31" i="5"/>
  <c r="BX32" i="5"/>
  <c r="BX17" i="5"/>
  <c r="CM19" i="5"/>
  <c r="CM32" i="5"/>
  <c r="BO16" i="5"/>
  <c r="BO22" i="5"/>
  <c r="Z37" i="5"/>
  <c r="BM37" i="5"/>
  <c r="CR31" i="5"/>
  <c r="BX25" i="5"/>
  <c r="BQ37" i="5"/>
  <c r="BJ25" i="5"/>
  <c r="P17" i="5"/>
  <c r="P32" i="5"/>
  <c r="BP16" i="5"/>
  <c r="BP17" i="5"/>
  <c r="BJ38" i="5"/>
  <c r="BJ26" i="5"/>
  <c r="AV18" i="5"/>
  <c r="AV22" i="5"/>
  <c r="BC18" i="5"/>
  <c r="BC19" i="5"/>
  <c r="AJ19" i="5"/>
  <c r="AJ18" i="5"/>
  <c r="F31" i="5"/>
  <c r="N32" i="5"/>
  <c r="N19" i="5"/>
  <c r="AY38" i="5"/>
  <c r="AY32" i="5"/>
  <c r="AA38" i="5"/>
  <c r="AA26" i="5"/>
  <c r="BO31" i="5"/>
  <c r="AL32" i="5"/>
  <c r="AL18" i="5"/>
  <c r="BA22" i="5"/>
  <c r="BA38" i="5"/>
  <c r="CF19" i="5"/>
  <c r="CF18" i="5"/>
  <c r="R32" i="5"/>
  <c r="R16" i="5"/>
  <c r="AR17" i="5"/>
  <c r="AR38" i="5"/>
  <c r="BC31" i="5"/>
  <c r="AT26" i="5"/>
  <c r="AT18" i="5"/>
  <c r="CM31" i="5"/>
  <c r="Z18" i="5"/>
  <c r="Z32" i="5"/>
  <c r="X37" i="5"/>
  <c r="AH22" i="5"/>
  <c r="AH38" i="5"/>
  <c r="BR37" i="5"/>
  <c r="BQ17" i="5"/>
  <c r="BQ16" i="5"/>
  <c r="CK25" i="5"/>
  <c r="BT32" i="5"/>
  <c r="BT16" i="5"/>
  <c r="BT25" i="5"/>
  <c r="AX22" i="5"/>
  <c r="AX38" i="5"/>
  <c r="CG37" i="5"/>
  <c r="BN22" i="5"/>
  <c r="BN26" i="5"/>
  <c r="BS22" i="5"/>
  <c r="BS38" i="5"/>
  <c r="AE19" i="5"/>
  <c r="AE16" i="5"/>
  <c r="AV31" i="5"/>
  <c r="AY25" i="5"/>
  <c r="AM16" i="5"/>
  <c r="AM32" i="5"/>
  <c r="CK26" i="5"/>
  <c r="CK18" i="5"/>
  <c r="CK38" i="5"/>
  <c r="BM32" i="5"/>
  <c r="BM16" i="5"/>
  <c r="BM26" i="5"/>
  <c r="AZ31" i="5"/>
  <c r="J37" i="5"/>
  <c r="G31" i="5"/>
  <c r="I16" i="5"/>
  <c r="I38" i="5"/>
  <c r="AK25" i="5"/>
  <c r="J38" i="5"/>
  <c r="J26" i="5"/>
  <c r="F16" i="5"/>
  <c r="F19" i="5"/>
  <c r="AI37" i="5"/>
  <c r="CD25" i="5"/>
  <c r="BB26" i="5"/>
  <c r="BB19" i="5"/>
  <c r="CP31" i="5"/>
  <c r="BH31" i="5"/>
  <c r="CF31" i="5"/>
  <c r="AD37" i="5"/>
  <c r="AW26" i="5"/>
  <c r="AW19" i="5"/>
  <c r="BE17" i="5"/>
  <c r="BE18" i="5"/>
  <c r="AA37" i="5"/>
  <c r="AG38" i="5"/>
  <c r="AG18" i="5"/>
  <c r="BI37" i="5"/>
  <c r="AF32" i="5"/>
  <c r="AF16" i="5"/>
  <c r="BV25" i="5"/>
  <c r="AD22" i="5"/>
  <c r="AD18" i="5"/>
  <c r="CP38" i="5"/>
  <c r="CP18" i="5"/>
  <c r="BF32" i="5"/>
  <c r="BF16" i="5"/>
  <c r="H38" i="5"/>
  <c r="H17" i="5"/>
  <c r="CD17" i="5"/>
  <c r="CD22" i="5"/>
  <c r="CG18" i="5"/>
  <c r="CG38" i="5"/>
  <c r="CI32" i="5"/>
  <c r="CI18" i="5"/>
  <c r="CJ31" i="5"/>
  <c r="BK25" i="5"/>
  <c r="AB32" i="5"/>
  <c r="AB18" i="5"/>
  <c r="AG37" i="5"/>
  <c r="CN18" i="5"/>
  <c r="CN22" i="5"/>
  <c r="AC18" i="5"/>
  <c r="AC19" i="5"/>
  <c r="AS18" i="5"/>
  <c r="AS19" i="5"/>
  <c r="AO26" i="5"/>
  <c r="AO17" i="5"/>
  <c r="CQ25" i="5"/>
  <c r="N37" i="5"/>
  <c r="CA19" i="5"/>
  <c r="CA18" i="5"/>
  <c r="BE31" i="5"/>
  <c r="CE19" i="5"/>
  <c r="CE16" i="5"/>
  <c r="AU18" i="5"/>
  <c r="AU19" i="5"/>
  <c r="K26" i="5"/>
  <c r="K17" i="5"/>
  <c r="CR19" i="5"/>
  <c r="CR38" i="5"/>
  <c r="CB25" i="5"/>
  <c r="G17" i="5"/>
  <c r="G16" i="5"/>
  <c r="U16" i="5"/>
  <c r="U32" i="5"/>
  <c r="CJ18" i="5"/>
  <c r="CJ26" i="5"/>
  <c r="CL37" i="5"/>
  <c r="BG16" i="5"/>
  <c r="BG32" i="5"/>
  <c r="AN19" i="5"/>
  <c r="AN16" i="5"/>
  <c r="AI38" i="5"/>
  <c r="AI18" i="5"/>
  <c r="AP25" i="5"/>
  <c r="T22" i="5"/>
  <c r="T32" i="5"/>
  <c r="BU31" i="5"/>
  <c r="AB37" i="5"/>
  <c r="I25" i="5"/>
  <c r="BZ32" i="5"/>
  <c r="BZ18" i="5"/>
  <c r="Q19" i="5"/>
  <c r="Q32" i="5"/>
  <c r="BI38" i="5"/>
  <c r="BI16" i="5"/>
  <c r="BH22" i="5"/>
  <c r="BH32" i="5"/>
  <c r="V26" i="5"/>
  <c r="V17" i="5"/>
  <c r="V16" i="5"/>
  <c r="BD26" i="5"/>
  <c r="BD32" i="5"/>
  <c r="AH25" i="5"/>
  <c r="L25" i="5"/>
  <c r="X26" i="5"/>
  <c r="X16" i="5"/>
  <c r="L38" i="5"/>
  <c r="L26" i="5"/>
  <c r="AT31" i="5"/>
  <c r="M22" i="5"/>
  <c r="M18" i="5"/>
  <c r="BZ31" i="5"/>
  <c r="BF25" i="5"/>
  <c r="BY16" i="5"/>
  <c r="BY18" i="5"/>
  <c r="AC25" i="5"/>
  <c r="BV22" i="5"/>
  <c r="BV32" i="5"/>
  <c r="Y31" i="5"/>
  <c r="BY37" i="5"/>
  <c r="AF31" i="5"/>
  <c r="AE31" i="5"/>
  <c r="AK22" i="5"/>
  <c r="AK18" i="5"/>
  <c r="AQ17" i="5"/>
  <c r="AQ26" i="5"/>
  <c r="AQ31" i="5"/>
  <c r="H37" i="5"/>
  <c r="R37" i="5"/>
  <c r="BD37" i="5"/>
  <c r="O16" i="5"/>
  <c r="O18" i="5"/>
  <c r="BR16" i="5"/>
  <c r="BR26" i="5"/>
  <c r="CL32" i="5"/>
  <c r="CL22" i="5"/>
  <c r="W18" i="5"/>
  <c r="W17" i="5"/>
  <c r="CA25" i="5"/>
  <c r="BL18" i="5"/>
  <c r="BL17" i="5"/>
  <c r="W37" i="5"/>
  <c r="BW32" i="5"/>
  <c r="BW22" i="5"/>
  <c r="CE37" i="5"/>
  <c r="AM31" i="5"/>
  <c r="S32" i="5"/>
  <c r="S22" i="5"/>
  <c r="AS31" i="5"/>
  <c r="Y26" i="5"/>
  <c r="Y16" i="5"/>
  <c r="CQ17" i="5"/>
  <c r="CQ19" i="5"/>
  <c r="CB32" i="5"/>
  <c r="CB16" i="5"/>
  <c r="CO18" i="5"/>
  <c r="CO19" i="5"/>
  <c r="BK16" i="5"/>
  <c r="BK19" i="5"/>
  <c r="K25" i="5"/>
  <c r="CC32" i="5"/>
  <c r="CC19" i="5"/>
  <c r="AJ37" i="5"/>
  <c r="BA37" i="5"/>
  <c r="CH26" i="5"/>
  <c r="CH18" i="5"/>
  <c r="AP17" i="5"/>
  <c r="AP26" i="5"/>
  <c r="AO25" i="5"/>
  <c r="AZ38" i="5"/>
  <c r="AZ19" i="5"/>
  <c r="BU32" i="5"/>
  <c r="BU18" i="5"/>
  <c r="BS25" i="5"/>
  <c r="AN25" i="5"/>
  <c r="BX26" i="5"/>
  <c r="BX38" i="5"/>
  <c r="CM22" i="5"/>
  <c r="CM18" i="5"/>
  <c r="BO18" i="5"/>
  <c r="BO38" i="5"/>
  <c r="BO17" i="5"/>
  <c r="AL25" i="5"/>
  <c r="BX31" i="5"/>
  <c r="AU25" i="5"/>
  <c r="BQ31" i="5"/>
  <c r="BL25" i="5"/>
  <c r="P18" i="5"/>
  <c r="P38" i="5"/>
  <c r="BP19" i="5"/>
  <c r="BP22" i="5"/>
  <c r="BJ17" i="5"/>
  <c r="BJ32" i="5"/>
  <c r="Q25" i="5"/>
  <c r="AV26" i="5"/>
  <c r="AV16" i="5"/>
  <c r="BC17" i="5"/>
  <c r="BC26" i="5"/>
  <c r="AJ26" i="5"/>
  <c r="AJ16" i="5"/>
  <c r="F37" i="5"/>
  <c r="N17" i="5"/>
  <c r="N16" i="5"/>
  <c r="AX25" i="5"/>
  <c r="AY18" i="5"/>
  <c r="AA32" i="5"/>
  <c r="AA22" i="5"/>
  <c r="BW37" i="5"/>
  <c r="BO37" i="5"/>
  <c r="AL16" i="5"/>
  <c r="AL19" i="5"/>
  <c r="BA18" i="5"/>
  <c r="BA19" i="5"/>
  <c r="CF22" i="5"/>
  <c r="CF17" i="5"/>
  <c r="BP25" i="5"/>
  <c r="R18" i="5"/>
  <c r="R38" i="5"/>
  <c r="AR18" i="5"/>
  <c r="AR16" i="5"/>
  <c r="BC37" i="5"/>
  <c r="AT38" i="5"/>
  <c r="AT17" i="5"/>
  <c r="Z26" i="5"/>
  <c r="Z38" i="5"/>
  <c r="T37" i="5"/>
  <c r="AR25" i="5"/>
  <c r="AH16" i="5"/>
  <c r="AH26" i="5"/>
  <c r="BR25" i="5"/>
  <c r="BQ26" i="5"/>
  <c r="BQ18" i="5"/>
  <c r="CK31" i="5"/>
  <c r="BT19" i="5"/>
  <c r="BT17" i="5"/>
  <c r="BT31" i="5"/>
  <c r="AX26" i="5"/>
  <c r="AX16" i="5"/>
  <c r="CO25" i="5"/>
  <c r="CG25" i="5"/>
  <c r="BN18" i="5"/>
  <c r="BN17" i="5"/>
  <c r="BS17" i="5"/>
  <c r="BS16" i="5"/>
  <c r="AE18" i="5"/>
  <c r="AE32" i="5"/>
  <c r="AV37" i="5"/>
  <c r="AY31" i="5"/>
  <c r="AM22" i="5"/>
  <c r="CK32" i="5"/>
  <c r="CK19" i="5"/>
  <c r="BM38" i="5"/>
  <c r="BM18" i="5"/>
  <c r="BN25" i="5"/>
  <c r="I17" i="5"/>
  <c r="I26" i="5"/>
  <c r="P25" i="5"/>
  <c r="J17" i="5"/>
  <c r="J19" i="5"/>
  <c r="F18" i="5"/>
  <c r="F17" i="5"/>
  <c r="AI25" i="5"/>
  <c r="CD31" i="5"/>
  <c r="BB32" i="5"/>
  <c r="BB38" i="5"/>
  <c r="CF37" i="5"/>
  <c r="AD31" i="5"/>
  <c r="AW16" i="5"/>
  <c r="AW17" i="5"/>
  <c r="BE19" i="5"/>
  <c r="BE22" i="5"/>
  <c r="AA25" i="5"/>
  <c r="AG16" i="5"/>
  <c r="AG22" i="5"/>
  <c r="AF22" i="5"/>
  <c r="AF38" i="5"/>
  <c r="BV37" i="5"/>
  <c r="AD32" i="5"/>
  <c r="AD17" i="5"/>
  <c r="O25" i="5"/>
  <c r="CC37" i="5"/>
  <c r="CP17" i="5"/>
  <c r="CP19" i="5"/>
  <c r="BF38" i="5"/>
  <c r="BF26" i="5"/>
  <c r="H26" i="5"/>
  <c r="H19" i="5"/>
  <c r="CD19" i="5"/>
  <c r="CD38" i="5"/>
  <c r="CG16" i="5"/>
  <c r="CG22" i="5"/>
  <c r="CI26" i="5"/>
  <c r="CI19" i="5"/>
  <c r="BK31" i="5"/>
  <c r="AB22" i="5"/>
  <c r="AB38" i="5"/>
  <c r="AG25" i="5"/>
  <c r="CN32" i="5"/>
  <c r="CN17" i="5"/>
  <c r="AC32" i="5"/>
  <c r="AC22" i="5"/>
  <c r="AS17" i="5"/>
  <c r="AS32" i="5"/>
  <c r="AO16" i="5"/>
  <c r="AO19" i="5"/>
  <c r="N31" i="5"/>
  <c r="CA38" i="5"/>
  <c r="CA26" i="5"/>
  <c r="BE37" i="5"/>
  <c r="CE26" i="5"/>
  <c r="CE22" i="5"/>
  <c r="AU32" i="5"/>
  <c r="AU38" i="5"/>
  <c r="K38" i="5"/>
  <c r="K22" i="5"/>
  <c r="CR32" i="5"/>
  <c r="CR26" i="5"/>
  <c r="G26" i="5"/>
  <c r="G32" i="5"/>
  <c r="U18" i="5"/>
  <c r="U38" i="5"/>
  <c r="CJ38" i="5"/>
  <c r="CJ16" i="5"/>
  <c r="CL25" i="5"/>
  <c r="BG26" i="5"/>
  <c r="BG17" i="5"/>
  <c r="AN22" i="5"/>
  <c r="AN32" i="5"/>
  <c r="AI19" i="5"/>
  <c r="AI22" i="5"/>
  <c r="AP31" i="5"/>
  <c r="T26" i="5"/>
  <c r="T38" i="5"/>
  <c r="BU37" i="5"/>
  <c r="BG25" i="5"/>
  <c r="I31" i="5"/>
  <c r="BZ17" i="5"/>
  <c r="BZ19" i="5"/>
  <c r="M25" i="5"/>
  <c r="Q38" i="5"/>
  <c r="Q18" i="5"/>
  <c r="BI22" i="5"/>
  <c r="BI18" i="5"/>
  <c r="BH18" i="5"/>
  <c r="BH38" i="5"/>
  <c r="V32" i="5"/>
  <c r="V38" i="5"/>
  <c r="BD17" i="5"/>
  <c r="BD38" i="5"/>
  <c r="AH31" i="5"/>
  <c r="L31" i="5"/>
  <c r="X19" i="5"/>
  <c r="X32" i="5"/>
  <c r="L22" i="5"/>
  <c r="L17" i="5"/>
  <c r="M16" i="5"/>
  <c r="BF37" i="5"/>
  <c r="BY17" i="5"/>
  <c r="BY38" i="5"/>
  <c r="AC31" i="5"/>
  <c r="BV26" i="5"/>
  <c r="BV18" i="5"/>
  <c r="Y37" i="5"/>
  <c r="S25" i="5"/>
  <c r="AF25" i="5"/>
  <c r="U37" i="5"/>
  <c r="AE37" i="5"/>
  <c r="AK19" i="5"/>
  <c r="AK26" i="5"/>
  <c r="AQ16" i="5"/>
  <c r="AQ18" i="5"/>
  <c r="V25" i="5"/>
  <c r="R31" i="5"/>
  <c r="BD31" i="5"/>
  <c r="O17" i="5"/>
  <c r="O26" i="5"/>
  <c r="BR17" i="5"/>
  <c r="BR38" i="5"/>
  <c r="CL16" i="5"/>
  <c r="CL26" i="5"/>
  <c r="W16" i="5"/>
  <c r="W26" i="5"/>
  <c r="CA31" i="5"/>
  <c r="BL22" i="5"/>
  <c r="BL38" i="5"/>
  <c r="W25" i="5"/>
  <c r="BW18" i="5"/>
  <c r="BW26" i="5"/>
  <c r="BW17" i="5"/>
  <c r="AM25" i="5"/>
  <c r="S18" i="5"/>
  <c r="S19" i="5"/>
  <c r="Y32" i="5"/>
  <c r="Y22" i="5"/>
  <c r="CQ16" i="5"/>
  <c r="CQ26" i="5"/>
  <c r="CB38" i="5"/>
  <c r="CB26" i="5"/>
  <c r="CO22" i="5"/>
  <c r="CO26" i="5"/>
  <c r="BK22" i="5"/>
  <c r="BK38" i="5"/>
  <c r="BB37" i="5"/>
  <c r="CH31" i="5"/>
  <c r="CC38" i="5"/>
  <c r="CC16" i="5"/>
  <c r="AJ31" i="5"/>
  <c r="BA25" i="5"/>
  <c r="CH38" i="5"/>
  <c r="CH16" i="5"/>
  <c r="AP32" i="5"/>
  <c r="AO31" i="5"/>
  <c r="AZ17" i="5"/>
  <c r="AZ22" i="5"/>
  <c r="BU38" i="5"/>
  <c r="BU22" i="5"/>
  <c r="AW31" i="5"/>
  <c r="CI25" i="5"/>
  <c r="CN37" i="5"/>
  <c r="BX22" i="5"/>
  <c r="BX18" i="5"/>
  <c r="CM38" i="5"/>
  <c r="CM16" i="5"/>
  <c r="BO19" i="5"/>
  <c r="AL31" i="5"/>
  <c r="Z31" i="5"/>
  <c r="BM31" i="5"/>
  <c r="CR37" i="5"/>
  <c r="BX37" i="5"/>
  <c r="AU31" i="5"/>
  <c r="BQ25" i="5"/>
  <c r="BL31" i="5"/>
  <c r="BJ31" i="5"/>
  <c r="P19" i="5"/>
  <c r="P26" i="5"/>
  <c r="BP32" i="5"/>
  <c r="BP18" i="5"/>
  <c r="BJ16" i="5"/>
  <c r="BJ18" i="5"/>
  <c r="Q31" i="5"/>
  <c r="AV38" i="5"/>
  <c r="AV17" i="5"/>
  <c r="BC22" i="5"/>
  <c r="BC16" i="5"/>
  <c r="AJ32" i="5"/>
  <c r="AJ38" i="5"/>
  <c r="N26" i="5"/>
  <c r="N22" i="5"/>
  <c r="AX31" i="5"/>
  <c r="AY19" i="5"/>
  <c r="AY16" i="5"/>
  <c r="AA17" i="5"/>
  <c r="AA18" i="5"/>
  <c r="BW31" i="5"/>
  <c r="BO25" i="5"/>
  <c r="AL17" i="5"/>
  <c r="AL22" i="5"/>
  <c r="BA17" i="5"/>
  <c r="BA16" i="5"/>
  <c r="CF32" i="5"/>
  <c r="CF26" i="5"/>
  <c r="BP31" i="5"/>
  <c r="R19" i="5"/>
  <c r="R22" i="5"/>
  <c r="AR19" i="5"/>
  <c r="AR26" i="5"/>
  <c r="BC25" i="5"/>
  <c r="AT16" i="5"/>
  <c r="AT32" i="5"/>
  <c r="CM25" i="5"/>
  <c r="Z16" i="5"/>
  <c r="Z22" i="5"/>
  <c r="T31" i="5"/>
  <c r="AR31" i="5"/>
  <c r="X25" i="5"/>
  <c r="AH17" i="5"/>
  <c r="AH32" i="5"/>
  <c r="BQ38" i="5"/>
  <c r="BQ22" i="5"/>
  <c r="CK37" i="5"/>
  <c r="BT22" i="5"/>
  <c r="BT18" i="5"/>
  <c r="AX19" i="5"/>
  <c r="AX17" i="5"/>
  <c r="CO31" i="5"/>
  <c r="BN16" i="5"/>
  <c r="BN38" i="5"/>
  <c r="BS18" i="5"/>
  <c r="BS19" i="5"/>
  <c r="AE22" i="5"/>
  <c r="AE26" i="5"/>
  <c r="AY37" i="5"/>
  <c r="AM38" i="5"/>
  <c r="AM18" i="5"/>
  <c r="CK16" i="5"/>
  <c r="BM17" i="5"/>
  <c r="AZ37" i="5"/>
  <c r="J25" i="5"/>
  <c r="G37" i="5"/>
  <c r="BN31" i="5"/>
  <c r="I19" i="5"/>
  <c r="I18" i="5"/>
  <c r="P37" i="5"/>
  <c r="AK37" i="5"/>
  <c r="J16" i="5"/>
  <c r="J22" i="5"/>
  <c r="F32" i="5"/>
  <c r="F26" i="5"/>
  <c r="CD37" i="5"/>
  <c r="BB22" i="5"/>
  <c r="BB16" i="5"/>
  <c r="CP37" i="5"/>
  <c r="BH25" i="5"/>
  <c r="AD25" i="5"/>
  <c r="AW18" i="5"/>
  <c r="AW38" i="5"/>
  <c r="BE26" i="5"/>
  <c r="BE16" i="5"/>
  <c r="AA31" i="5"/>
  <c r="AG19" i="5"/>
  <c r="AG26" i="5"/>
  <c r="BI25" i="5"/>
  <c r="AF17" i="5"/>
  <c r="AF19" i="5"/>
  <c r="AD19" i="5"/>
  <c r="AD26" i="5"/>
  <c r="O31" i="5"/>
  <c r="CC25" i="5"/>
  <c r="CP26" i="5"/>
  <c r="CP16" i="5"/>
  <c r="BF17" i="5"/>
  <c r="BF19" i="5"/>
  <c r="H16" i="5"/>
  <c r="H22" i="5"/>
  <c r="CD26" i="5"/>
  <c r="CD16" i="5"/>
  <c r="CG17" i="5"/>
  <c r="CG19" i="5"/>
  <c r="CI17" i="5"/>
  <c r="CI22" i="5"/>
  <c r="CJ37" i="5"/>
  <c r="BK37" i="5"/>
  <c r="AB17" i="5"/>
  <c r="AB16" i="5"/>
  <c r="CN26" i="5"/>
  <c r="CN19" i="5"/>
  <c r="AC26" i="5"/>
  <c r="AC38" i="5"/>
  <c r="AS38" i="5"/>
  <c r="AS22" i="5"/>
  <c r="AO38" i="5"/>
  <c r="AO32" i="5"/>
  <c r="CQ31" i="5"/>
  <c r="CA17" i="5"/>
  <c r="CA16" i="5"/>
  <c r="CE32" i="5"/>
  <c r="CE17" i="5"/>
  <c r="AU26" i="5"/>
  <c r="AU17" i="5"/>
  <c r="K18" i="5"/>
  <c r="K32" i="5"/>
  <c r="CR22" i="5"/>
  <c r="CR17" i="5"/>
  <c r="CB37" i="5"/>
  <c r="G38" i="5"/>
  <c r="G19" i="5"/>
  <c r="U22" i="5"/>
  <c r="U19" i="5"/>
  <c r="CJ32" i="5"/>
  <c r="CJ19" i="5"/>
  <c r="BG38" i="5"/>
  <c r="BG19" i="5"/>
  <c r="AN17" i="5"/>
  <c r="AN38" i="5"/>
  <c r="AI16" i="5"/>
  <c r="AI26" i="5"/>
  <c r="T16" i="5"/>
  <c r="T18" i="5"/>
  <c r="BG37" i="5"/>
  <c r="AB31" i="5"/>
  <c r="I37" i="5"/>
  <c r="BZ16" i="5"/>
  <c r="BZ22" i="5"/>
  <c r="M37" i="5"/>
  <c r="Q22" i="5"/>
  <c r="Q16" i="5"/>
  <c r="BI19" i="5"/>
  <c r="BI17" i="5"/>
  <c r="BH16" i="5"/>
  <c r="BH26" i="5"/>
  <c r="V19" i="5"/>
  <c r="BD19" i="5"/>
  <c r="BD18" i="5"/>
  <c r="AH37" i="5"/>
  <c r="L37" i="5"/>
  <c r="X22" i="5"/>
  <c r="X17" i="5"/>
  <c r="L18" i="5"/>
  <c r="L19" i="5"/>
  <c r="AT25" i="5"/>
  <c r="M38" i="5"/>
  <c r="M32" i="5"/>
  <c r="BY19" i="5"/>
  <c r="AK16" i="5"/>
  <c r="AQ25" i="5"/>
  <c r="BR32" i="5"/>
  <c r="W38" i="5"/>
  <c r="AS25" i="5"/>
  <c r="CB19" i="5"/>
  <c r="CO16" i="5"/>
  <c r="BK18" i="5"/>
  <c r="CC17" i="5"/>
  <c r="BA31" i="5"/>
  <c r="CH19" i="5"/>
  <c r="AP19" i="5"/>
  <c r="BS31" i="5"/>
  <c r="AN31" i="5"/>
  <c r="BX19" i="5"/>
  <c r="CM26" i="5"/>
  <c r="BO26" i="5"/>
  <c r="AL37" i="5"/>
  <c r="BL37" i="5"/>
  <c r="BP26" i="5"/>
  <c r="BJ19" i="5"/>
  <c r="F25" i="5"/>
  <c r="N38" i="5"/>
  <c r="AY17" i="5"/>
  <c r="AA16" i="5"/>
  <c r="AL26" i="5"/>
  <c r="CF16" i="5"/>
  <c r="R26" i="5"/>
  <c r="AT19" i="5"/>
  <c r="CM37" i="5"/>
  <c r="X31" i="5"/>
  <c r="BQ32" i="5"/>
  <c r="BT26" i="5"/>
  <c r="BT37" i="5"/>
  <c r="AX32" i="5"/>
  <c r="BS32" i="5"/>
  <c r="AM26" i="5"/>
  <c r="BM19" i="5"/>
  <c r="BN37" i="5"/>
  <c r="P31" i="5"/>
  <c r="BH37" i="5"/>
  <c r="AW22" i="5"/>
  <c r="AG17" i="5"/>
  <c r="BI31" i="5"/>
  <c r="CD32" i="5"/>
  <c r="CG32" i="5"/>
  <c r="CJ25" i="5"/>
  <c r="CN16" i="5"/>
  <c r="CA32" i="5"/>
  <c r="CE18" i="5"/>
  <c r="K16" i="5"/>
  <c r="G18" i="5"/>
  <c r="CL31" i="5"/>
  <c r="AI32" i="5"/>
  <c r="AP37" i="5"/>
  <c r="BU25" i="5"/>
  <c r="BG31" i="5"/>
  <c r="BZ38" i="5"/>
  <c r="Q26" i="5"/>
  <c r="BH17" i="5"/>
  <c r="V18" i="5"/>
  <c r="L16" i="5"/>
  <c r="M19" i="5"/>
  <c r="BY26" i="5"/>
  <c r="BV16" i="5"/>
  <c r="U25" i="5"/>
  <c r="V31" i="5"/>
  <c r="CA37" i="5"/>
  <c r="BL16" i="5"/>
  <c r="BW16" i="5"/>
  <c r="S16" i="5"/>
  <c r="CB18" i="5"/>
  <c r="CO32" i="5"/>
  <c r="BK32" i="5"/>
  <c r="CH32" i="5"/>
  <c r="AW37" i="5"/>
  <c r="CI31" i="5"/>
  <c r="CN25" i="5"/>
  <c r="BM25" i="5"/>
  <c r="AU37" i="5"/>
  <c r="P22" i="5"/>
  <c r="BJ22" i="5"/>
  <c r="AY26" i="5"/>
  <c r="AA19" i="5"/>
  <c r="BW25" i="5"/>
  <c r="AL38" i="5"/>
  <c r="R17" i="5"/>
  <c r="AR22" i="5"/>
  <c r="AR37" i="5"/>
  <c r="AH18" i="5"/>
  <c r="BR31" i="5"/>
  <c r="BT38" i="5"/>
  <c r="BS26" i="5"/>
  <c r="AM19" i="5"/>
  <c r="BM22" i="5"/>
  <c r="J31" i="5"/>
  <c r="F22" i="5"/>
  <c r="AW32" i="5"/>
  <c r="AG32" i="5"/>
  <c r="AF26" i="5"/>
  <c r="BV31" i="5"/>
  <c r="CC31" i="5"/>
  <c r="H32" i="5"/>
  <c r="CN38" i="5"/>
  <c r="AS26" i="5"/>
  <c r="CR18" i="5"/>
  <c r="G22" i="5"/>
  <c r="U26" i="5"/>
  <c r="AN26" i="5"/>
  <c r="AI17" i="5"/>
  <c r="T17" i="5"/>
  <c r="BZ26" i="5"/>
  <c r="BI32" i="5"/>
  <c r="X18" i="5"/>
  <c r="M17" i="5"/>
  <c r="BV38" i="5"/>
  <c r="BY25" i="5"/>
  <c r="AF37" i="5"/>
  <c r="AE25" i="5"/>
  <c r="AQ19" i="5"/>
  <c r="H25" i="5"/>
  <c r="R25" i="5"/>
  <c r="O19" i="5"/>
  <c r="CL17" i="5"/>
  <c r="BL19" i="5"/>
  <c r="CE25" i="5"/>
  <c r="AM37" i="5"/>
  <c r="S17" i="5"/>
  <c r="Y18" i="5"/>
  <c r="CQ18" i="5"/>
  <c r="K37" i="5"/>
  <c r="AJ25" i="5"/>
  <c r="AO37" i="5"/>
  <c r="AZ26" i="5"/>
  <c r="BU16" i="5"/>
  <c r="CM17" i="5"/>
  <c r="BO32" i="5"/>
  <c r="P16" i="5"/>
  <c r="Q37" i="5"/>
  <c r="AV19" i="5"/>
  <c r="BC32" i="5"/>
  <c r="AJ17" i="5"/>
  <c r="AX37" i="5"/>
  <c r="AY22" i="5"/>
  <c r="BA32" i="5"/>
  <c r="BP37" i="5"/>
  <c r="AR32" i="5"/>
  <c r="Z19" i="5"/>
  <c r="AH19" i="5"/>
  <c r="CO37" i="5"/>
  <c r="CG31" i="5"/>
  <c r="BN19" i="5"/>
  <c r="AE38" i="5"/>
  <c r="AV25" i="5"/>
  <c r="CK22" i="5"/>
  <c r="I32" i="5"/>
  <c r="J32" i="5"/>
  <c r="F38" i="5"/>
  <c r="AI31" i="5"/>
  <c r="BB17" i="5"/>
  <c r="CP25" i="5"/>
  <c r="BE38" i="5"/>
  <c r="AF18" i="5"/>
  <c r="AD16" i="5"/>
  <c r="CP32" i="5"/>
  <c r="BF22" i="5"/>
  <c r="H18" i="5"/>
  <c r="CI16" i="5"/>
  <c r="AB26" i="5"/>
  <c r="AG31" i="5"/>
  <c r="AC16" i="5"/>
  <c r="AS16" i="5"/>
  <c r="AO22" i="5"/>
  <c r="N25" i="5"/>
  <c r="BE25" i="5"/>
  <c r="AU16" i="5"/>
  <c r="CR16" i="5"/>
  <c r="U17" i="5"/>
  <c r="CJ17" i="5"/>
  <c r="BG18" i="5"/>
  <c r="AN18" i="5"/>
  <c r="T19" i="5"/>
  <c r="BD22" i="5"/>
  <c r="X38" i="5"/>
  <c r="AT37" i="5"/>
  <c r="BZ25" i="5"/>
  <c r="S31" i="5"/>
  <c r="AK32" i="5"/>
  <c r="AQ22" i="5"/>
  <c r="O38" i="5"/>
  <c r="BR19" i="5"/>
  <c r="CL38" i="5"/>
  <c r="W22" i="5"/>
  <c r="BW19" i="5"/>
  <c r="Y38" i="5"/>
  <c r="CQ22" i="5"/>
  <c r="BB25" i="5"/>
  <c r="CH37" i="5"/>
  <c r="CC18" i="5"/>
  <c r="AP38" i="5"/>
  <c r="AZ18" i="5"/>
  <c r="BU19" i="5"/>
  <c r="BX16" i="5"/>
  <c r="Z25" i="5"/>
  <c r="CR25" i="5"/>
  <c r="BJ37" i="5"/>
  <c r="BP38" i="5"/>
  <c r="AV32" i="5"/>
  <c r="BC38" i="5"/>
  <c r="AJ22" i="5"/>
  <c r="N18" i="5"/>
  <c r="BA26" i="5"/>
  <c r="CF38" i="5"/>
  <c r="AT22" i="5"/>
  <c r="Z17" i="5"/>
  <c r="T25" i="5"/>
  <c r="BQ19" i="5"/>
  <c r="AX18" i="5"/>
  <c r="BN32" i="5"/>
  <c r="AE17" i="5"/>
  <c r="AM17" i="5"/>
  <c r="CK17" i="5"/>
  <c r="AZ25" i="5"/>
  <c r="G25" i="5"/>
  <c r="I22" i="5"/>
  <c r="AK31" i="5"/>
  <c r="J18" i="5"/>
  <c r="BB18" i="5"/>
  <c r="CF25" i="5"/>
  <c r="BE32" i="5"/>
  <c r="AD38" i="5"/>
  <c r="O37" i="5"/>
  <c r="CP22" i="5"/>
  <c r="BF18" i="5"/>
  <c r="CD18" i="5"/>
  <c r="CG26" i="5"/>
  <c r="CI38" i="5"/>
  <c r="AB19" i="5"/>
  <c r="AC17" i="5"/>
  <c r="AO18" i="5"/>
  <c r="CQ37" i="5"/>
  <c r="CA22" i="5"/>
  <c r="CE38" i="5"/>
  <c r="AU22" i="5"/>
  <c r="K19" i="5"/>
  <c r="CB31" i="5"/>
  <c r="CJ22" i="5"/>
  <c r="BG22" i="5"/>
  <c r="AB25" i="5"/>
  <c r="M31" i="5"/>
  <c r="Q17" i="5"/>
  <c r="BI26" i="5"/>
  <c r="BH19" i="5"/>
  <c r="V22" i="5"/>
  <c r="BD16" i="5"/>
  <c r="L32" i="5"/>
  <c r="M26" i="5"/>
  <c r="CY71" i="5" l="1"/>
  <c r="CW33" i="9" s="1"/>
  <c r="CY73" i="5"/>
  <c r="CW35" i="9" s="1"/>
  <c r="CY60" i="5"/>
  <c r="AQ20" i="5"/>
  <c r="DV72" i="5"/>
  <c r="DT34" i="9" s="1"/>
  <c r="EC73" i="5"/>
  <c r="EA35" i="9" s="1"/>
  <c r="EC71" i="5"/>
  <c r="EA33" i="9" s="1"/>
  <c r="EC60" i="5"/>
  <c r="DF52" i="5"/>
  <c r="DD21" i="9" s="1"/>
  <c r="DF60" i="5"/>
  <c r="DF62" i="5"/>
  <c r="DF55" i="5"/>
  <c r="DF53" i="5"/>
  <c r="DD22" i="9" s="1"/>
  <c r="DF61" i="5"/>
  <c r="DD27" i="9" s="1"/>
  <c r="DF72" i="5"/>
  <c r="DD34" i="9" s="1"/>
  <c r="DF71" i="5"/>
  <c r="DD33" i="9" s="1"/>
  <c r="DF56" i="5"/>
  <c r="DD25" i="9" s="1"/>
  <c r="DF73" i="5"/>
  <c r="DD35" i="9" s="1"/>
  <c r="DF69" i="5"/>
  <c r="DD31" i="9" s="1"/>
  <c r="DF64" i="5"/>
  <c r="DD30" i="9" s="1"/>
  <c r="DC69" i="5"/>
  <c r="DA31" i="9" s="1"/>
  <c r="DC60" i="5"/>
  <c r="DC56" i="5"/>
  <c r="DA25" i="9" s="1"/>
  <c r="DC62" i="5"/>
  <c r="DC73" i="5"/>
  <c r="DA35" i="9" s="1"/>
  <c r="DC64" i="5"/>
  <c r="DA30" i="9" s="1"/>
  <c r="DC71" i="5"/>
  <c r="DA33" i="9" s="1"/>
  <c r="DC52" i="5"/>
  <c r="DA21" i="9" s="1"/>
  <c r="DC55" i="5"/>
  <c r="DA24" i="9" s="1"/>
  <c r="DC61" i="5"/>
  <c r="DA27" i="9" s="1"/>
  <c r="DC70" i="5"/>
  <c r="DA32" i="9" s="1"/>
  <c r="EE53" i="5"/>
  <c r="EE64" i="5"/>
  <c r="EC30" i="9" s="1"/>
  <c r="EE72" i="5"/>
  <c r="EC34" i="9" s="1"/>
  <c r="EE56" i="5"/>
  <c r="EC25" i="9" s="1"/>
  <c r="EE60" i="5"/>
  <c r="EE61" i="5"/>
  <c r="EC27" i="9" s="1"/>
  <c r="EE63" i="5"/>
  <c r="EC29" i="9" s="1"/>
  <c r="EE71" i="5"/>
  <c r="EE62" i="5"/>
  <c r="EC28" i="9" s="1"/>
  <c r="EE54" i="5"/>
  <c r="EC23" i="9" s="1"/>
  <c r="EE52" i="5"/>
  <c r="EC21" i="9" s="1"/>
  <c r="EE73" i="5"/>
  <c r="EC35" i="9" s="1"/>
  <c r="EF70" i="5"/>
  <c r="ED32" i="9" s="1"/>
  <c r="EF56" i="5"/>
  <c r="ED25" i="9" s="1"/>
  <c r="EF54" i="5"/>
  <c r="ED23" i="9" s="1"/>
  <c r="EF60" i="5"/>
  <c r="EF69" i="5"/>
  <c r="ED31" i="9" s="1"/>
  <c r="EF72" i="5"/>
  <c r="ED34" i="9" s="1"/>
  <c r="EF55" i="5"/>
  <c r="ED24" i="9" s="1"/>
  <c r="EF53" i="5"/>
  <c r="ED22" i="9" s="1"/>
  <c r="EF71" i="5"/>
  <c r="ED33" i="9" s="1"/>
  <c r="EF62" i="5"/>
  <c r="ED28" i="9" s="1"/>
  <c r="EF52" i="5"/>
  <c r="EF64" i="5"/>
  <c r="ED30" i="9" s="1"/>
  <c r="EF63" i="5"/>
  <c r="ED29" i="9" s="1"/>
  <c r="CU62" i="5"/>
  <c r="CS28" i="9" s="1"/>
  <c r="DV56" i="5"/>
  <c r="DT25" i="9" s="1"/>
  <c r="DC72" i="5"/>
  <c r="DA34" i="9" s="1"/>
  <c r="DF63" i="5"/>
  <c r="DD29" i="9" s="1"/>
  <c r="DC54" i="5"/>
  <c r="DA23" i="9" s="1"/>
  <c r="DF70" i="5"/>
  <c r="DD32" i="9" s="1"/>
  <c r="DV63" i="5"/>
  <c r="DT29" i="9" s="1"/>
  <c r="DV60" i="5"/>
  <c r="DV73" i="5"/>
  <c r="DT35" i="9" s="1"/>
  <c r="DV71" i="5"/>
  <c r="DT33" i="9" s="1"/>
  <c r="DV69" i="5"/>
  <c r="DV70" i="5"/>
  <c r="DT32" i="9" s="1"/>
  <c r="DV53" i="5"/>
  <c r="DT22" i="9" s="1"/>
  <c r="DV62" i="5"/>
  <c r="DT28" i="9" s="1"/>
  <c r="DV55" i="5"/>
  <c r="DV64" i="5"/>
  <c r="DT30" i="9" s="1"/>
  <c r="DV54" i="5"/>
  <c r="DT23" i="9" s="1"/>
  <c r="CU53" i="5"/>
  <c r="CS22" i="9" s="1"/>
  <c r="CU60" i="5"/>
  <c r="CS26" i="9" s="1"/>
  <c r="CU73" i="5"/>
  <c r="CS35" i="9" s="1"/>
  <c r="CU70" i="5"/>
  <c r="CS32" i="9" s="1"/>
  <c r="CU52" i="5"/>
  <c r="CS21" i="9" s="1"/>
  <c r="CU56" i="5"/>
  <c r="CS25" i="9" s="1"/>
  <c r="CU72" i="5"/>
  <c r="CS34" i="9" s="1"/>
  <c r="CU55" i="5"/>
  <c r="CS24" i="9" s="1"/>
  <c r="CU71" i="5"/>
  <c r="CS33" i="9" s="1"/>
  <c r="CU61" i="5"/>
  <c r="CS27" i="9" s="1"/>
  <c r="CU54" i="5"/>
  <c r="CW60" i="5"/>
  <c r="CU26" i="9" s="1"/>
  <c r="CW55" i="5"/>
  <c r="CU24" i="9" s="1"/>
  <c r="CW71" i="5"/>
  <c r="CU33" i="9" s="1"/>
  <c r="CW72" i="5"/>
  <c r="CW62" i="5"/>
  <c r="CU28" i="9" s="1"/>
  <c r="CW52" i="5"/>
  <c r="CW64" i="5"/>
  <c r="CW56" i="5"/>
  <c r="CU25" i="9" s="1"/>
  <c r="CW69" i="5"/>
  <c r="CU31" i="9" s="1"/>
  <c r="CW63" i="5"/>
  <c r="CU29" i="9" s="1"/>
  <c r="CW53" i="5"/>
  <c r="CU22" i="9" s="1"/>
  <c r="CW54" i="5"/>
  <c r="CU23" i="9" s="1"/>
  <c r="CW70" i="5"/>
  <c r="CU32" i="9" s="1"/>
  <c r="EE69" i="5"/>
  <c r="EC31" i="9" s="1"/>
  <c r="EE55" i="5"/>
  <c r="EC24" i="9" s="1"/>
  <c r="CU69" i="5"/>
  <c r="DV52" i="5"/>
  <c r="DC63" i="5"/>
  <c r="DA29" i="9" s="1"/>
  <c r="EF73" i="5"/>
  <c r="ED35" i="9" s="1"/>
  <c r="EH52" i="5"/>
  <c r="EF21" i="9" s="1"/>
  <c r="EH56" i="5"/>
  <c r="EF25" i="9" s="1"/>
  <c r="EH72" i="5"/>
  <c r="EF34" i="9" s="1"/>
  <c r="EH55" i="5"/>
  <c r="EF24" i="9" s="1"/>
  <c r="EH62" i="5"/>
  <c r="EF28" i="9" s="1"/>
  <c r="EH63" i="5"/>
  <c r="EF29" i="9" s="1"/>
  <c r="EH69" i="5"/>
  <c r="EH54" i="5"/>
  <c r="EF23" i="9" s="1"/>
  <c r="CZ69" i="5"/>
  <c r="CZ64" i="5"/>
  <c r="CX30" i="9" s="1"/>
  <c r="CZ56" i="5"/>
  <c r="CX25" i="9" s="1"/>
  <c r="CZ60" i="5"/>
  <c r="CX26" i="9" s="1"/>
  <c r="CZ53" i="5"/>
  <c r="CZ54" i="5"/>
  <c r="CX23" i="9" s="1"/>
  <c r="CZ73" i="5"/>
  <c r="CX35" i="9" s="1"/>
  <c r="DI53" i="5"/>
  <c r="DI60" i="5"/>
  <c r="DI54" i="5"/>
  <c r="DG23" i="9" s="1"/>
  <c r="DI55" i="5"/>
  <c r="DG24" i="9" s="1"/>
  <c r="DI69" i="5"/>
  <c r="DI63" i="5"/>
  <c r="DG29" i="9" s="1"/>
  <c r="DI73" i="5"/>
  <c r="DG35" i="9" s="1"/>
  <c r="DI72" i="5"/>
  <c r="DG34" i="9" s="1"/>
  <c r="EA52" i="5"/>
  <c r="EA53" i="5"/>
  <c r="DY22" i="9" s="1"/>
  <c r="EA73" i="5"/>
  <c r="DY35" i="9" s="1"/>
  <c r="EA56" i="5"/>
  <c r="DY25" i="9" s="1"/>
  <c r="DJ52" i="5"/>
  <c r="DJ53" i="5"/>
  <c r="DH22" i="9" s="1"/>
  <c r="DJ63" i="5"/>
  <c r="DH29" i="9" s="1"/>
  <c r="DJ56" i="5"/>
  <c r="DH25" i="9" s="1"/>
  <c r="DJ70" i="5"/>
  <c r="DH32" i="9" s="1"/>
  <c r="DJ72" i="5"/>
  <c r="DH34" i="9" s="1"/>
  <c r="DJ54" i="5"/>
  <c r="DH23" i="9" s="1"/>
  <c r="DL53" i="5"/>
  <c r="DJ22" i="9" s="1"/>
  <c r="DL63" i="5"/>
  <c r="DJ29" i="9" s="1"/>
  <c r="DL69" i="5"/>
  <c r="DL61" i="5"/>
  <c r="DJ27" i="9" s="1"/>
  <c r="DL55" i="5"/>
  <c r="DJ24" i="9" s="1"/>
  <c r="DL60" i="5"/>
  <c r="DJ26" i="9" s="1"/>
  <c r="DL64" i="5"/>
  <c r="DI64" i="5"/>
  <c r="DG30" i="9" s="1"/>
  <c r="DI62" i="5"/>
  <c r="DG28" i="9" s="1"/>
  <c r="CZ55" i="5"/>
  <c r="CX24" i="9" s="1"/>
  <c r="CZ70" i="5"/>
  <c r="CX32" i="9" s="1"/>
  <c r="DJ64" i="5"/>
  <c r="DH30" i="9" s="1"/>
  <c r="DJ61" i="5"/>
  <c r="DH27" i="9" s="1"/>
  <c r="CT63" i="5"/>
  <c r="CR29" i="9" s="1"/>
  <c r="EA63" i="5"/>
  <c r="CX54" i="5"/>
  <c r="CV23" i="9" s="1"/>
  <c r="DA64" i="5"/>
  <c r="CY30" i="9" s="1"/>
  <c r="DL62" i="5"/>
  <c r="DJ28" i="9" s="1"/>
  <c r="DL56" i="5"/>
  <c r="EH70" i="5"/>
  <c r="EF32" i="9" s="1"/>
  <c r="EH61" i="5"/>
  <c r="EF27" i="9" s="1"/>
  <c r="ED70" i="5"/>
  <c r="EB32" i="9" s="1"/>
  <c r="ED56" i="5"/>
  <c r="ED63" i="5"/>
  <c r="EB29" i="9" s="1"/>
  <c r="ED72" i="5"/>
  <c r="EB34" i="9" s="1"/>
  <c r="ED69" i="5"/>
  <c r="ED62" i="5"/>
  <c r="ED64" i="5"/>
  <c r="EB30" i="9" s="1"/>
  <c r="ED73" i="5"/>
  <c r="EB35" i="9" s="1"/>
  <c r="CT56" i="5"/>
  <c r="CR25" i="9" s="1"/>
  <c r="CT61" i="5"/>
  <c r="CT64" i="5"/>
  <c r="CR30" i="9" s="1"/>
  <c r="CT71" i="5"/>
  <c r="CR33" i="9" s="1"/>
  <c r="CT73" i="5"/>
  <c r="CR35" i="9" s="1"/>
  <c r="CT52" i="5"/>
  <c r="CT54" i="5"/>
  <c r="CR23" i="9" s="1"/>
  <c r="CT72" i="5"/>
  <c r="CR34" i="9" s="1"/>
  <c r="DA62" i="5"/>
  <c r="DA63" i="5"/>
  <c r="CY29" i="9" s="1"/>
  <c r="DA73" i="5"/>
  <c r="CY35" i="9" s="1"/>
  <c r="DA69" i="5"/>
  <c r="DA56" i="5"/>
  <c r="CY25" i="9" s="1"/>
  <c r="DA53" i="5"/>
  <c r="DA61" i="5"/>
  <c r="CY27" i="9" s="1"/>
  <c r="DA54" i="5"/>
  <c r="CY23" i="9" s="1"/>
  <c r="CX60" i="5"/>
  <c r="CX70" i="5"/>
  <c r="CX56" i="5"/>
  <c r="CV25" i="9" s="1"/>
  <c r="CX69" i="5"/>
  <c r="CX62" i="5"/>
  <c r="CV28" i="9" s="1"/>
  <c r="CX73" i="5"/>
  <c r="CV35" i="9" s="1"/>
  <c r="CX72" i="5"/>
  <c r="CV34" i="9" s="1"/>
  <c r="DI71" i="5"/>
  <c r="DG33" i="9" s="1"/>
  <c r="DI70" i="5"/>
  <c r="DG32" i="9" s="1"/>
  <c r="CZ72" i="5"/>
  <c r="CX34" i="9" s="1"/>
  <c r="CZ62" i="5"/>
  <c r="CX28" i="9" s="1"/>
  <c r="DJ73" i="5"/>
  <c r="DH35" i="9" s="1"/>
  <c r="DJ69" i="5"/>
  <c r="DH31" i="9" s="1"/>
  <c r="CT55" i="5"/>
  <c r="CR24" i="9" s="1"/>
  <c r="CT62" i="5"/>
  <c r="CR28" i="9" s="1"/>
  <c r="EA64" i="5"/>
  <c r="DY30" i="9" s="1"/>
  <c r="CX64" i="5"/>
  <c r="CV30" i="9" s="1"/>
  <c r="CX52" i="5"/>
  <c r="CV21" i="9" s="1"/>
  <c r="ED55" i="5"/>
  <c r="EB24" i="9" s="1"/>
  <c r="ED53" i="5"/>
  <c r="EB22" i="9" s="1"/>
  <c r="DA55" i="5"/>
  <c r="CY24" i="9" s="1"/>
  <c r="DL71" i="5"/>
  <c r="DJ33" i="9" s="1"/>
  <c r="DL70" i="5"/>
  <c r="DJ32" i="9" s="1"/>
  <c r="EH73" i="5"/>
  <c r="EF35" i="9" s="1"/>
  <c r="EH64" i="5"/>
  <c r="EF30" i="9" s="1"/>
  <c r="BD48" i="5"/>
  <c r="BD70" i="5" s="1"/>
  <c r="BB32" i="9" s="1"/>
  <c r="AO20" i="5"/>
  <c r="CD20" i="5"/>
  <c r="BF20" i="5"/>
  <c r="BB20" i="5"/>
  <c r="J20" i="5"/>
  <c r="AX20" i="5"/>
  <c r="N20" i="5"/>
  <c r="BX48" i="5"/>
  <c r="BX52" i="5" s="1"/>
  <c r="AZ20" i="5"/>
  <c r="CC20" i="5"/>
  <c r="AN20" i="5"/>
  <c r="BG20" i="5"/>
  <c r="CR48" i="5"/>
  <c r="AU48" i="5"/>
  <c r="AU60" i="5" s="1"/>
  <c r="AS48" i="5"/>
  <c r="AS61" i="5" s="1"/>
  <c r="AC48" i="5"/>
  <c r="CI48" i="5"/>
  <c r="CI60" i="5" s="1"/>
  <c r="H20" i="5"/>
  <c r="AD48" i="5"/>
  <c r="AD52" i="5" s="1"/>
  <c r="AF20" i="5"/>
  <c r="P48" i="5"/>
  <c r="P55" i="5" s="1"/>
  <c r="N24" i="9" s="1"/>
  <c r="BU48" i="5"/>
  <c r="BU62" i="5" s="1"/>
  <c r="CQ20" i="5"/>
  <c r="Y20" i="5"/>
  <c r="X20" i="5"/>
  <c r="CR20" i="5"/>
  <c r="AH20" i="5"/>
  <c r="CB20" i="5"/>
  <c r="S48" i="5"/>
  <c r="BW48" i="5"/>
  <c r="BW56" i="5" s="1"/>
  <c r="BU25" i="9" s="1"/>
  <c r="BL48" i="5"/>
  <c r="BL55" i="5" s="1"/>
  <c r="BJ24" i="9" s="1"/>
  <c r="BV48" i="5"/>
  <c r="L48" i="5"/>
  <c r="L64" i="5" s="1"/>
  <c r="J30" i="9" s="1"/>
  <c r="V20" i="5"/>
  <c r="G20" i="5"/>
  <c r="K48" i="5"/>
  <c r="K63" i="5" s="1"/>
  <c r="I29" i="9" s="1"/>
  <c r="CE20" i="5"/>
  <c r="CN48" i="5"/>
  <c r="CF48" i="5"/>
  <c r="CF60" i="5" s="1"/>
  <c r="AA48" i="5"/>
  <c r="AA72" i="5" s="1"/>
  <c r="Y34" i="9" s="1"/>
  <c r="BK20" i="5"/>
  <c r="CO48" i="5"/>
  <c r="AK48" i="5"/>
  <c r="AK53" i="5" s="1"/>
  <c r="AI22" i="9" s="1"/>
  <c r="L20" i="5"/>
  <c r="BD20" i="5"/>
  <c r="BH48" i="5"/>
  <c r="BH73" i="5" s="1"/>
  <c r="BF35" i="9" s="1"/>
  <c r="Q48" i="5"/>
  <c r="Q62" i="5" s="1"/>
  <c r="O28" i="9" s="1"/>
  <c r="BZ48" i="5"/>
  <c r="BZ73" i="5" s="1"/>
  <c r="T20" i="5"/>
  <c r="T48" i="5"/>
  <c r="T60" i="5" s="1"/>
  <c r="AI48" i="5"/>
  <c r="AI54" i="5" s="1"/>
  <c r="AG23" i="9" s="1"/>
  <c r="K20" i="5"/>
  <c r="CA48" i="5"/>
  <c r="CA52" i="5" s="1"/>
  <c r="BY21" i="9" s="1"/>
  <c r="AB48" i="5"/>
  <c r="AB62" i="5" s="1"/>
  <c r="Z28" i="9" s="1"/>
  <c r="CD48" i="5"/>
  <c r="CD62" i="5" s="1"/>
  <c r="H48" i="5"/>
  <c r="CP48" i="5"/>
  <c r="CP63" i="5" s="1"/>
  <c r="CN29" i="9" s="1"/>
  <c r="BE48" i="5"/>
  <c r="AW20" i="5"/>
  <c r="BB48" i="5"/>
  <c r="J48" i="5"/>
  <c r="J62" i="5" s="1"/>
  <c r="H28" i="9" s="1"/>
  <c r="I20" i="5"/>
  <c r="CK48" i="5"/>
  <c r="CK63" i="5" s="1"/>
  <c r="CI29" i="9" s="1"/>
  <c r="AM20" i="5"/>
  <c r="BS20" i="5"/>
  <c r="BN48" i="5"/>
  <c r="BT20" i="5"/>
  <c r="Z48" i="5"/>
  <c r="Z56" i="5" s="1"/>
  <c r="X25" i="9" s="1"/>
  <c r="AT48" i="5"/>
  <c r="AT55" i="5" s="1"/>
  <c r="AR24" i="9" s="1"/>
  <c r="BA48" i="5"/>
  <c r="BA69" i="5" s="1"/>
  <c r="AA20" i="5"/>
  <c r="AY48" i="5"/>
  <c r="AY55" i="5" s="1"/>
  <c r="AW24" i="9" s="1"/>
  <c r="BC48" i="5"/>
  <c r="BJ20" i="5"/>
  <c r="BJ48" i="5"/>
  <c r="BJ71" i="5" s="1"/>
  <c r="BP20" i="5"/>
  <c r="CM48" i="5"/>
  <c r="CM52" i="5" s="1"/>
  <c r="BX20" i="5"/>
  <c r="AP20" i="5"/>
  <c r="CH48" i="5"/>
  <c r="CC48" i="5"/>
  <c r="CC64" i="5" s="1"/>
  <c r="CA30" i="9" s="1"/>
  <c r="CQ48" i="5"/>
  <c r="CQ62" i="5" s="1"/>
  <c r="CO28" i="9" s="1"/>
  <c r="S20" i="5"/>
  <c r="BW20" i="5"/>
  <c r="W48" i="5"/>
  <c r="W62" i="5" s="1"/>
  <c r="U28" i="9" s="1"/>
  <c r="CL48" i="5"/>
  <c r="CL64" i="5" s="1"/>
  <c r="CJ30" i="9" s="1"/>
  <c r="AQ48" i="5"/>
  <c r="AQ72" i="5" s="1"/>
  <c r="AO34" i="9" s="1"/>
  <c r="BV20" i="5"/>
  <c r="M48" i="5"/>
  <c r="M52" i="5" s="1"/>
  <c r="BH20" i="5"/>
  <c r="BI20" i="5"/>
  <c r="Q20" i="5"/>
  <c r="CJ48" i="5"/>
  <c r="CJ69" i="5" s="1"/>
  <c r="U20" i="5"/>
  <c r="AO48" i="5"/>
  <c r="AO69" i="5" s="1"/>
  <c r="CG48" i="5"/>
  <c r="CG60" i="5" s="1"/>
  <c r="AG48" i="5"/>
  <c r="AG52" i="5" s="1"/>
  <c r="AW48" i="5"/>
  <c r="AW61" i="5" s="1"/>
  <c r="AU27" i="9" s="1"/>
  <c r="AD60" i="5"/>
  <c r="F20" i="5"/>
  <c r="BM20" i="5"/>
  <c r="AE20" i="5"/>
  <c r="BS48" i="5"/>
  <c r="BS53" i="5" s="1"/>
  <c r="BQ22" i="9" s="1"/>
  <c r="BN20" i="5"/>
  <c r="AX48" i="5"/>
  <c r="AX71" i="5" s="1"/>
  <c r="AV33" i="9" s="1"/>
  <c r="BQ20" i="5"/>
  <c r="AH48" i="5"/>
  <c r="AR48" i="5"/>
  <c r="AR20" i="5"/>
  <c r="R20" i="5"/>
  <c r="BA20" i="5"/>
  <c r="AL48" i="5"/>
  <c r="AL71" i="5" s="1"/>
  <c r="AJ33" i="9" s="1"/>
  <c r="AY20" i="5"/>
  <c r="N48" i="5"/>
  <c r="N55" i="5" s="1"/>
  <c r="L24" i="9" s="1"/>
  <c r="AJ48" i="5"/>
  <c r="AJ54" i="5" s="1"/>
  <c r="AH23" i="9" s="1"/>
  <c r="AV48" i="5"/>
  <c r="AV71" i="5" s="1"/>
  <c r="AT33" i="9" s="1"/>
  <c r="P20" i="5"/>
  <c r="AU52" i="5"/>
  <c r="AS21" i="9" s="1"/>
  <c r="BO20" i="5"/>
  <c r="CM20" i="5"/>
  <c r="BU20" i="5"/>
  <c r="CH20" i="5"/>
  <c r="BK48" i="5"/>
  <c r="BK62" i="5" s="1"/>
  <c r="CO20" i="5"/>
  <c r="CB48" i="5"/>
  <c r="CB53" i="5" s="1"/>
  <c r="BZ22" i="9" s="1"/>
  <c r="Y48" i="5"/>
  <c r="Y52" i="5" s="1"/>
  <c r="BL20" i="5"/>
  <c r="W20" i="5"/>
  <c r="BR48" i="5"/>
  <c r="BR69" i="5" s="1"/>
  <c r="O20" i="5"/>
  <c r="O48" i="5"/>
  <c r="AK20" i="5"/>
  <c r="BY20" i="5"/>
  <c r="BY48" i="5"/>
  <c r="BY64" i="5" s="1"/>
  <c r="BW30" i="9" s="1"/>
  <c r="M20" i="5"/>
  <c r="X48" i="5"/>
  <c r="X60" i="5" s="1"/>
  <c r="V26" i="9" s="1"/>
  <c r="V48" i="5"/>
  <c r="BI48" i="5"/>
  <c r="BI72" i="5" s="1"/>
  <c r="BG34" i="9" s="1"/>
  <c r="BZ20" i="5"/>
  <c r="BZ61" i="5"/>
  <c r="BX27" i="9" s="1"/>
  <c r="AI20" i="5"/>
  <c r="AN48" i="5"/>
  <c r="BG48" i="5"/>
  <c r="BG55" i="5" s="1"/>
  <c r="BE24" i="9" s="1"/>
  <c r="CJ20" i="5"/>
  <c r="U48" i="5"/>
  <c r="U60" i="5" s="1"/>
  <c r="G48" i="5"/>
  <c r="G61" i="5" s="1"/>
  <c r="E27" i="9" s="1"/>
  <c r="AU20" i="5"/>
  <c r="CE48" i="5"/>
  <c r="CE54" i="5" s="1"/>
  <c r="CC23" i="9" s="1"/>
  <c r="CA20" i="5"/>
  <c r="AO53" i="5"/>
  <c r="AM22" i="9" s="1"/>
  <c r="AS20" i="5"/>
  <c r="AC20" i="5"/>
  <c r="CN20" i="5"/>
  <c r="AB20" i="5"/>
  <c r="CI20" i="5"/>
  <c r="CG20" i="5"/>
  <c r="BF48" i="5"/>
  <c r="BF61" i="5" s="1"/>
  <c r="BD27" i="9" s="1"/>
  <c r="CP20" i="5"/>
  <c r="AD20" i="5"/>
  <c r="AF48" i="5"/>
  <c r="AF70" i="5" s="1"/>
  <c r="AD32" i="9" s="1"/>
  <c r="AG20" i="5"/>
  <c r="BE20" i="5"/>
  <c r="AD69" i="5"/>
  <c r="CD52" i="5"/>
  <c r="CB21" i="9" s="1"/>
  <c r="F48" i="5"/>
  <c r="F71" i="5" s="1"/>
  <c r="I48" i="5"/>
  <c r="I54" i="5" s="1"/>
  <c r="G23" i="9" s="1"/>
  <c r="BM48" i="5"/>
  <c r="BM61" i="5" s="1"/>
  <c r="BK27" i="9" s="1"/>
  <c r="CK20" i="5"/>
  <c r="AM48" i="5"/>
  <c r="AM53" i="5" s="1"/>
  <c r="AK22" i="9" s="1"/>
  <c r="AE48" i="5"/>
  <c r="AE61" i="5" s="1"/>
  <c r="AC27" i="9" s="1"/>
  <c r="BT48" i="5"/>
  <c r="BT56" i="5" s="1"/>
  <c r="BR25" i="9" s="1"/>
  <c r="BQ48" i="5"/>
  <c r="BQ69" i="5" s="1"/>
  <c r="Z20" i="5"/>
  <c r="AT20" i="5"/>
  <c r="R48" i="5"/>
  <c r="CF20" i="5"/>
  <c r="AL20" i="5"/>
  <c r="AJ20" i="5"/>
  <c r="BC20" i="5"/>
  <c r="AV20" i="5"/>
  <c r="BP48" i="5"/>
  <c r="BP63" i="5" s="1"/>
  <c r="BN29" i="9" s="1"/>
  <c r="BO48" i="5"/>
  <c r="BO69" i="5" s="1"/>
  <c r="BS69" i="5"/>
  <c r="AW52" i="5"/>
  <c r="AU21" i="9" s="1"/>
  <c r="AZ48" i="5"/>
  <c r="AP48" i="5"/>
  <c r="AP62" i="5" s="1"/>
  <c r="AN28" i="9" s="1"/>
  <c r="CQ61" i="5"/>
  <c r="CO27" i="9" s="1"/>
  <c r="CL20" i="5"/>
  <c r="BR20" i="5"/>
  <c r="CJ55" i="5"/>
  <c r="CH24" i="9" s="1"/>
  <c r="AU63" i="5"/>
  <c r="AS29" i="9" s="1"/>
  <c r="DU53" i="5"/>
  <c r="DS22" i="9" s="1"/>
  <c r="DU63" i="5"/>
  <c r="DU72" i="5"/>
  <c r="DS34" i="9" s="1"/>
  <c r="DU62" i="5"/>
  <c r="DS28" i="9" s="1"/>
  <c r="DU60" i="5"/>
  <c r="DU55" i="5"/>
  <c r="DS24" i="9" s="1"/>
  <c r="DU54" i="5"/>
  <c r="DW70" i="5"/>
  <c r="DU32" i="9" s="1"/>
  <c r="DW64" i="5"/>
  <c r="DU30" i="9" s="1"/>
  <c r="DW72" i="5"/>
  <c r="DU34" i="9" s="1"/>
  <c r="DW69" i="5"/>
  <c r="DW55" i="5"/>
  <c r="DU24" i="9" s="1"/>
  <c r="DW62" i="5"/>
  <c r="DW53" i="5"/>
  <c r="DU22" i="9" s="1"/>
  <c r="DW71" i="5"/>
  <c r="DU33" i="9" s="1"/>
  <c r="DH69" i="5"/>
  <c r="DH70" i="5"/>
  <c r="DF32" i="9" s="1"/>
  <c r="DH63" i="5"/>
  <c r="DF29" i="9" s="1"/>
  <c r="DM55" i="5"/>
  <c r="DM54" i="5"/>
  <c r="DK23" i="9" s="1"/>
  <c r="DM60" i="5"/>
  <c r="DM65" i="5" s="1"/>
  <c r="DM78" i="5" s="1"/>
  <c r="DZ52" i="5"/>
  <c r="DX21" i="9" s="1"/>
  <c r="DZ53" i="5"/>
  <c r="DX22" i="9" s="1"/>
  <c r="DZ56" i="5"/>
  <c r="DX25" i="9" s="1"/>
  <c r="DZ55" i="5"/>
  <c r="DX24" i="9" s="1"/>
  <c r="DZ69" i="5"/>
  <c r="DX31" i="9" s="1"/>
  <c r="DZ72" i="5"/>
  <c r="DX34" i="9" s="1"/>
  <c r="DZ64" i="5"/>
  <c r="EA61" i="5"/>
  <c r="DY27" i="9" s="1"/>
  <c r="EA70" i="5"/>
  <c r="DY32" i="9" s="1"/>
  <c r="EA55" i="5"/>
  <c r="DY24" i="9" s="1"/>
  <c r="EA62" i="5"/>
  <c r="DY28" i="9" s="1"/>
  <c r="EA69" i="5"/>
  <c r="EA54" i="5"/>
  <c r="DY23" i="9" s="1"/>
  <c r="EA72" i="5"/>
  <c r="DY34" i="9" s="1"/>
  <c r="BR64" i="5"/>
  <c r="BP30" i="9" s="1"/>
  <c r="AD64" i="5"/>
  <c r="AB30" i="9" s="1"/>
  <c r="AV56" i="5"/>
  <c r="AT25" i="9" s="1"/>
  <c r="CI73" i="5"/>
  <c r="CG35" i="9" s="1"/>
  <c r="L60" i="5"/>
  <c r="AL62" i="5"/>
  <c r="AJ28" i="9" s="1"/>
  <c r="AJ72" i="5"/>
  <c r="AH34" i="9" s="1"/>
  <c r="CP70" i="5"/>
  <c r="CN32" i="9" s="1"/>
  <c r="CI53" i="5"/>
  <c r="CG22" i="9" s="1"/>
  <c r="CC52" i="5"/>
  <c r="BZ56" i="5"/>
  <c r="BX25" i="9" s="1"/>
  <c r="DQ74" i="5"/>
  <c r="DQ80" i="5" s="1"/>
  <c r="DB57" i="5"/>
  <c r="DB77" i="5" s="1"/>
  <c r="CZ17" i="9" s="1"/>
  <c r="BR60" i="5"/>
  <c r="BP26" i="9" s="1"/>
  <c r="CF61" i="5"/>
  <c r="CD27" i="9" s="1"/>
  <c r="S62" i="5"/>
  <c r="Q28" i="9" s="1"/>
  <c r="BK70" i="5"/>
  <c r="BI32" i="9" s="1"/>
  <c r="J64" i="5"/>
  <c r="H30" i="9" s="1"/>
  <c r="CF73" i="5"/>
  <c r="AS63" i="5"/>
  <c r="AQ29" i="9" s="1"/>
  <c r="BG62" i="5"/>
  <c r="BE28" i="9" s="1"/>
  <c r="BE52" i="5"/>
  <c r="J72" i="5"/>
  <c r="H34" i="9" s="1"/>
  <c r="CD73" i="5"/>
  <c r="CB35" i="9" s="1"/>
  <c r="CF56" i="5"/>
  <c r="CD25" i="9" s="1"/>
  <c r="BU72" i="5"/>
  <c r="BS34" i="9" s="1"/>
  <c r="DG65" i="5"/>
  <c r="DG78" i="5" s="1"/>
  <c r="DS74" i="5"/>
  <c r="DS80" i="5" s="1"/>
  <c r="DX57" i="5"/>
  <c r="DX77" i="5" s="1"/>
  <c r="DA74" i="5"/>
  <c r="DA80" i="5" s="1"/>
  <c r="BY72" i="5"/>
  <c r="BW34" i="9" s="1"/>
  <c r="AD56" i="5"/>
  <c r="BL63" i="5"/>
  <c r="BJ29" i="9" s="1"/>
  <c r="J52" i="5"/>
  <c r="H21" i="9" s="1"/>
  <c r="BX73" i="5"/>
  <c r="BV35" i="9" s="1"/>
  <c r="CF70" i="5"/>
  <c r="CD32" i="9" s="1"/>
  <c r="BV60" i="5"/>
  <c r="CD56" i="5"/>
  <c r="CB25" i="9" s="1"/>
  <c r="J60" i="5"/>
  <c r="CF72" i="5"/>
  <c r="CD34" i="9" s="1"/>
  <c r="CF64" i="5"/>
  <c r="CD30" i="9" s="1"/>
  <c r="AS56" i="5"/>
  <c r="AQ25" i="9" s="1"/>
  <c r="AS62" i="5"/>
  <c r="AQ28" i="9" s="1"/>
  <c r="K61" i="5"/>
  <c r="BK61" i="5"/>
  <c r="BI27" i="9" s="1"/>
  <c r="BT55" i="5"/>
  <c r="BR24" i="9" s="1"/>
  <c r="AZ64" i="5"/>
  <c r="AX30" i="9" s="1"/>
  <c r="BU64" i="5"/>
  <c r="BS30" i="9" s="1"/>
  <c r="X64" i="5"/>
  <c r="V30" i="9" s="1"/>
  <c r="AG61" i="5"/>
  <c r="AE27" i="9" s="1"/>
  <c r="BX56" i="5"/>
  <c r="BV25" i="9" s="1"/>
  <c r="Z60" i="5"/>
  <c r="L55" i="5"/>
  <c r="J24" i="9" s="1"/>
  <c r="AD70" i="5"/>
  <c r="AB32" i="9" s="1"/>
  <c r="BK69" i="5"/>
  <c r="P70" i="5"/>
  <c r="CP61" i="5"/>
  <c r="CN27" i="9" s="1"/>
  <c r="BH60" i="5"/>
  <c r="Z70" i="5"/>
  <c r="X32" i="9" s="1"/>
  <c r="K73" i="5"/>
  <c r="I35" i="9" s="1"/>
  <c r="DO74" i="5"/>
  <c r="DO80" i="5" s="1"/>
  <c r="DP74" i="5"/>
  <c r="DP80" i="5" s="1"/>
  <c r="DP65" i="5"/>
  <c r="DP66" i="5" s="1"/>
  <c r="DP79" i="5" s="1"/>
  <c r="DK74" i="5"/>
  <c r="DK80" i="5" s="1"/>
  <c r="AP72" i="5"/>
  <c r="AN34" i="9" s="1"/>
  <c r="CN69" i="5"/>
  <c r="BX72" i="5"/>
  <c r="BV34" i="9" s="1"/>
  <c r="AY70" i="5"/>
  <c r="AW32" i="9" s="1"/>
  <c r="AD61" i="5"/>
  <c r="AB27" i="9" s="1"/>
  <c r="P60" i="5"/>
  <c r="AN70" i="5"/>
  <c r="AL32" i="9" s="1"/>
  <c r="M56" i="5"/>
  <c r="K25" i="9" s="1"/>
  <c r="AS72" i="5"/>
  <c r="AQ34" i="9" s="1"/>
  <c r="CD70" i="5"/>
  <c r="CB32" i="9" s="1"/>
  <c r="J69" i="5"/>
  <c r="U70" i="5"/>
  <c r="S32" i="9" s="1"/>
  <c r="AX69" i="5"/>
  <c r="AA70" i="5"/>
  <c r="Y32" i="9" s="1"/>
  <c r="K55" i="5"/>
  <c r="I24" i="9" s="1"/>
  <c r="DM74" i="5"/>
  <c r="DM80" i="5" s="1"/>
  <c r="DO65" i="5"/>
  <c r="DO57" i="5"/>
  <c r="DO77" i="5" s="1"/>
  <c r="DQ65" i="5"/>
  <c r="DM31" i="9"/>
  <c r="DQ57" i="5"/>
  <c r="DQ77" i="5" s="1"/>
  <c r="DJ74" i="5"/>
  <c r="DJ80" i="5" s="1"/>
  <c r="EJ57" i="5"/>
  <c r="EJ77" i="5" s="1"/>
  <c r="EH17" i="9" s="1"/>
  <c r="EJ65" i="5"/>
  <c r="DB74" i="5"/>
  <c r="DB80" i="5" s="1"/>
  <c r="CV65" i="5"/>
  <c r="CV74" i="5"/>
  <c r="CV80" i="5" s="1"/>
  <c r="DH65" i="5"/>
  <c r="DD57" i="5"/>
  <c r="DD77" i="5" s="1"/>
  <c r="EC74" i="5"/>
  <c r="EC80" i="5" s="1"/>
  <c r="DG57" i="5"/>
  <c r="DG77" i="5" s="1"/>
  <c r="DE17" i="9" s="1"/>
  <c r="EG65" i="5"/>
  <c r="EG57" i="5"/>
  <c r="EG77" i="5" s="1"/>
  <c r="DX74" i="5"/>
  <c r="DX80" i="5" s="1"/>
  <c r="DV20" i="9" s="1"/>
  <c r="DY74" i="5"/>
  <c r="DY80" i="5" s="1"/>
  <c r="DW20" i="9" s="1"/>
  <c r="DY65" i="5"/>
  <c r="EB57" i="5"/>
  <c r="EB77" i="5" s="1"/>
  <c r="EB74" i="5"/>
  <c r="EB80" i="5" s="1"/>
  <c r="DZ20" i="9" s="1"/>
  <c r="DN57" i="5"/>
  <c r="DN77" i="5" s="1"/>
  <c r="DL17" i="9" s="1"/>
  <c r="CY65" i="5"/>
  <c r="EI57" i="5"/>
  <c r="EI77" i="5" s="1"/>
  <c r="EI65" i="5"/>
  <c r="EJ74" i="5"/>
  <c r="EJ80" i="5" s="1"/>
  <c r="EH20" i="9" s="1"/>
  <c r="DC74" i="5"/>
  <c r="DC80" i="5" s="1"/>
  <c r="DH57" i="5"/>
  <c r="DH77" i="5" s="1"/>
  <c r="DF17" i="9" s="1"/>
  <c r="DG74" i="5"/>
  <c r="DG80" i="5" s="1"/>
  <c r="DK57" i="5"/>
  <c r="DK77" i="5" s="1"/>
  <c r="DE57" i="5"/>
  <c r="DE77" i="5" s="1"/>
  <c r="DS65" i="5"/>
  <c r="DN65" i="5"/>
  <c r="DT57" i="5"/>
  <c r="DT77" i="5" s="1"/>
  <c r="CY57" i="5"/>
  <c r="CY77" i="5" s="1"/>
  <c r="DP57" i="5"/>
  <c r="DP77" i="5" s="1"/>
  <c r="DB65" i="5"/>
  <c r="DD65" i="5"/>
  <c r="DD74" i="5"/>
  <c r="DD80" i="5" s="1"/>
  <c r="DG66" i="5"/>
  <c r="DG79" i="5" s="1"/>
  <c r="DS57" i="5"/>
  <c r="DS77" i="5" s="1"/>
  <c r="DQ17" i="9" s="1"/>
  <c r="DX65" i="5"/>
  <c r="EB65" i="5"/>
  <c r="DN74" i="5"/>
  <c r="DN80" i="5" s="1"/>
  <c r="DL20" i="9" s="1"/>
  <c r="DT74" i="5"/>
  <c r="DT80" i="5" s="1"/>
  <c r="DR20" i="9" s="1"/>
  <c r="EI74" i="5"/>
  <c r="EI80" i="5" s="1"/>
  <c r="CV57" i="5"/>
  <c r="CV77" i="5" s="1"/>
  <c r="EC65" i="5"/>
  <c r="EC57" i="5"/>
  <c r="EC77" i="5" s="1"/>
  <c r="DK65" i="5"/>
  <c r="DE65" i="5"/>
  <c r="DE74" i="5"/>
  <c r="DE80" i="5" s="1"/>
  <c r="EG74" i="5"/>
  <c r="EG80" i="5" s="1"/>
  <c r="DY57" i="5"/>
  <c r="DY77" i="5" s="1"/>
  <c r="DT65" i="5"/>
  <c r="CY74" i="5"/>
  <c r="CY80" i="5" s="1"/>
  <c r="CB28" i="9"/>
  <c r="F53" i="5"/>
  <c r="D22" i="9" s="1"/>
  <c r="CH31" i="9"/>
  <c r="BH33" i="9"/>
  <c r="AQ27" i="9"/>
  <c r="AB31" i="9"/>
  <c r="CQ20" i="9"/>
  <c r="CQ17" i="9"/>
  <c r="BX35" i="9"/>
  <c r="N32" i="9"/>
  <c r="BO31" i="9"/>
  <c r="ED21" i="9"/>
  <c r="DK31" i="9"/>
  <c r="CZ21" i="9"/>
  <c r="DP17" i="9"/>
  <c r="F63" i="5"/>
  <c r="D29" i="9" s="1"/>
  <c r="F62" i="5"/>
  <c r="D28" i="9" s="1"/>
  <c r="DB21" i="9"/>
  <c r="DM21" i="9"/>
  <c r="EA26" i="9"/>
  <c r="CR26" i="9"/>
  <c r="DQ26" i="9"/>
  <c r="DD26" i="9"/>
  <c r="DV26" i="9"/>
  <c r="DO26" i="9"/>
  <c r="EG21" i="9"/>
  <c r="DW21" i="9"/>
  <c r="CT21" i="9"/>
  <c r="DG31" i="9"/>
  <c r="DZ21" i="9"/>
  <c r="DB31" i="9"/>
  <c r="DI26" i="9"/>
  <c r="CY31" i="9"/>
  <c r="CY26" i="9"/>
  <c r="DP31" i="9"/>
  <c r="DR21" i="9"/>
  <c r="CW26" i="9"/>
  <c r="CZ31" i="9"/>
  <c r="DT21" i="9"/>
  <c r="DA26" i="9"/>
  <c r="DC26" i="9"/>
  <c r="DW26" i="9"/>
  <c r="DH26" i="9"/>
  <c r="CU21" i="9"/>
  <c r="CQ26" i="9"/>
  <c r="DX26" i="9"/>
  <c r="DO21" i="9"/>
  <c r="AB25" i="9"/>
  <c r="DO31" i="9"/>
  <c r="DY31" i="9"/>
  <c r="DN21" i="9"/>
  <c r="DC31" i="9"/>
  <c r="DG21" i="9"/>
  <c r="DI21" i="9"/>
  <c r="DT31" i="9"/>
  <c r="EH26" i="9"/>
  <c r="DB26" i="9"/>
  <c r="EF31" i="9"/>
  <c r="DI31" i="9"/>
  <c r="CZ26" i="9"/>
  <c r="DP26" i="9"/>
  <c r="DK21" i="9"/>
  <c r="CY21" i="9"/>
  <c r="EG31" i="9"/>
  <c r="DY26" i="9"/>
  <c r="EE31" i="9"/>
  <c r="DN26" i="9"/>
  <c r="CV31" i="9"/>
  <c r="EA31" i="9"/>
  <c r="CW21" i="9"/>
  <c r="DS26" i="9"/>
  <c r="DJ21" i="9"/>
  <c r="CR31" i="9"/>
  <c r="CT26" i="9"/>
  <c r="DN31" i="9"/>
  <c r="DC21" i="9"/>
  <c r="BS28" i="9"/>
  <c r="F61" i="5"/>
  <c r="D27" i="9" s="1"/>
  <c r="BI28" i="9"/>
  <c r="CD35" i="9"/>
  <c r="BQ56" i="5" l="1"/>
  <c r="BO25" i="9" s="1"/>
  <c r="AP70" i="5"/>
  <c r="AN32" i="9" s="1"/>
  <c r="AG64" i="5"/>
  <c r="AE30" i="9" s="1"/>
  <c r="U61" i="5"/>
  <c r="S27" i="9" s="1"/>
  <c r="AL70" i="5"/>
  <c r="AJ32" i="9" s="1"/>
  <c r="W52" i="5"/>
  <c r="AU70" i="5"/>
  <c r="BA61" i="5"/>
  <c r="AY27" i="9" s="1"/>
  <c r="BR55" i="5"/>
  <c r="BP24" i="9" s="1"/>
  <c r="AG69" i="5"/>
  <c r="AS60" i="5"/>
  <c r="AQ26" i="9" s="1"/>
  <c r="AS71" i="5"/>
  <c r="AQ33" i="9" s="1"/>
  <c r="F70" i="5"/>
  <c r="D32" i="9" s="1"/>
  <c r="F69" i="5"/>
  <c r="DU74" i="5"/>
  <c r="DU80" i="5" s="1"/>
  <c r="DS20" i="9" s="1"/>
  <c r="L63" i="5"/>
  <c r="AA73" i="5"/>
  <c r="Y35" i="9" s="1"/>
  <c r="Z53" i="5"/>
  <c r="X22" i="9" s="1"/>
  <c r="BZ70" i="5"/>
  <c r="AS69" i="5"/>
  <c r="AP63" i="5"/>
  <c r="AN29" i="9" s="1"/>
  <c r="BU56" i="5"/>
  <c r="BS25" i="9" s="1"/>
  <c r="L52" i="5"/>
  <c r="AJ64" i="5"/>
  <c r="AH30" i="9" s="1"/>
  <c r="BK60" i="5"/>
  <c r="AS52" i="5"/>
  <c r="AQ21" i="9" s="1"/>
  <c r="BJ69" i="5"/>
  <c r="BH31" i="9" s="1"/>
  <c r="BU55" i="5"/>
  <c r="BS24" i="9" s="1"/>
  <c r="BU63" i="5"/>
  <c r="BS29" i="9" s="1"/>
  <c r="BU70" i="5"/>
  <c r="BU73" i="5"/>
  <c r="BS35" i="9" s="1"/>
  <c r="BK63" i="5"/>
  <c r="BI29" i="9" s="1"/>
  <c r="AU72" i="5"/>
  <c r="AS34" i="9" s="1"/>
  <c r="AD63" i="5"/>
  <c r="AB29" i="9" s="1"/>
  <c r="AU64" i="5"/>
  <c r="AS30" i="9" s="1"/>
  <c r="Y54" i="5"/>
  <c r="W23" i="9" s="1"/>
  <c r="CI71" i="5"/>
  <c r="CG33" i="9" s="1"/>
  <c r="BU53" i="5"/>
  <c r="BS22" i="9" s="1"/>
  <c r="P61" i="5"/>
  <c r="N27" i="9" s="1"/>
  <c r="BU69" i="5"/>
  <c r="AS70" i="5"/>
  <c r="AQ32" i="9" s="1"/>
  <c r="AS53" i="5"/>
  <c r="AQ22" i="9" s="1"/>
  <c r="AD62" i="5"/>
  <c r="AB28" i="9" s="1"/>
  <c r="AS55" i="5"/>
  <c r="AQ24" i="9" s="1"/>
  <c r="AS54" i="5"/>
  <c r="AQ23" i="9" s="1"/>
  <c r="AS73" i="5"/>
  <c r="AQ35" i="9" s="1"/>
  <c r="F64" i="5"/>
  <c r="D30" i="9" s="1"/>
  <c r="F54" i="5"/>
  <c r="D23" i="9" s="1"/>
  <c r="CW57" i="5"/>
  <c r="CW77" i="5" s="1"/>
  <c r="CP60" i="5"/>
  <c r="BX53" i="5"/>
  <c r="BV22" i="9" s="1"/>
  <c r="BX63" i="5"/>
  <c r="BV29" i="9" s="1"/>
  <c r="BH62" i="5"/>
  <c r="BF28" i="9" s="1"/>
  <c r="AP64" i="5"/>
  <c r="AN30" i="9" s="1"/>
  <c r="BX61" i="5"/>
  <c r="BV27" i="9" s="1"/>
  <c r="DK26" i="9"/>
  <c r="F73" i="5"/>
  <c r="D35" i="9" s="1"/>
  <c r="DM66" i="5"/>
  <c r="DM79" i="5" s="1"/>
  <c r="J56" i="5"/>
  <c r="H25" i="9" s="1"/>
  <c r="M61" i="5"/>
  <c r="K27" i="9" s="1"/>
  <c r="BX70" i="5"/>
  <c r="BV32" i="9" s="1"/>
  <c r="AP69" i="5"/>
  <c r="AN31" i="9" s="1"/>
  <c r="W61" i="5"/>
  <c r="U27" i="9" s="1"/>
  <c r="J63" i="5"/>
  <c r="H29" i="9" s="1"/>
  <c r="BX64" i="5"/>
  <c r="J61" i="5"/>
  <c r="H27" i="9" s="1"/>
  <c r="AV69" i="5"/>
  <c r="AT31" i="9" s="1"/>
  <c r="BG73" i="5"/>
  <c r="F72" i="5"/>
  <c r="D34" i="9" s="1"/>
  <c r="F60" i="5"/>
  <c r="DP78" i="5"/>
  <c r="AQ69" i="5"/>
  <c r="CD61" i="5"/>
  <c r="CB27" i="9" s="1"/>
  <c r="AX64" i="5"/>
  <c r="AV30" i="9" s="1"/>
  <c r="AQ60" i="5"/>
  <c r="AG53" i="5"/>
  <c r="AE22" i="9" s="1"/>
  <c r="BO70" i="5"/>
  <c r="BM32" i="9" s="1"/>
  <c r="K64" i="5"/>
  <c r="I30" i="9" s="1"/>
  <c r="CD69" i="5"/>
  <c r="BT70" i="5"/>
  <c r="BR32" i="9" s="1"/>
  <c r="BG69" i="5"/>
  <c r="AQ55" i="5"/>
  <c r="AO24" i="9" s="1"/>
  <c r="X72" i="5"/>
  <c r="V34" i="9" s="1"/>
  <c r="CF55" i="5"/>
  <c r="CD24" i="9" s="1"/>
  <c r="P73" i="5"/>
  <c r="N35" i="9" s="1"/>
  <c r="W70" i="5"/>
  <c r="U32" i="9" s="1"/>
  <c r="BI63" i="5"/>
  <c r="BG29" i="9" s="1"/>
  <c r="W60" i="5"/>
  <c r="AU56" i="5"/>
  <c r="AS25" i="9" s="1"/>
  <c r="CC60" i="5"/>
  <c r="AG73" i="5"/>
  <c r="AE35" i="9" s="1"/>
  <c r="AV55" i="5"/>
  <c r="AT24" i="9" s="1"/>
  <c r="AG55" i="5"/>
  <c r="AE24" i="9" s="1"/>
  <c r="J53" i="5"/>
  <c r="H22" i="9" s="1"/>
  <c r="BR62" i="5"/>
  <c r="BP28" i="9" s="1"/>
  <c r="G63" i="5"/>
  <c r="E29" i="9" s="1"/>
  <c r="AX72" i="5"/>
  <c r="AV34" i="9" s="1"/>
  <c r="AX70" i="5"/>
  <c r="AV32" i="9" s="1"/>
  <c r="AP61" i="5"/>
  <c r="AN27" i="9" s="1"/>
  <c r="AP53" i="5"/>
  <c r="AN22" i="9" s="1"/>
  <c r="CM64" i="5"/>
  <c r="CK30" i="9" s="1"/>
  <c r="J73" i="5"/>
  <c r="H35" i="9" s="1"/>
  <c r="AJ55" i="5"/>
  <c r="AL69" i="5"/>
  <c r="AJ31" i="9" s="1"/>
  <c r="BK52" i="5"/>
  <c r="BI21" i="9" s="1"/>
  <c r="J55" i="5"/>
  <c r="H24" i="9" s="1"/>
  <c r="BJ70" i="5"/>
  <c r="BH32" i="9" s="1"/>
  <c r="CD60" i="5"/>
  <c r="CM70" i="5"/>
  <c r="CK32" i="9" s="1"/>
  <c r="CQ72" i="5"/>
  <c r="CO34" i="9" s="1"/>
  <c r="AU54" i="5"/>
  <c r="AS23" i="9" s="1"/>
  <c r="AG63" i="5"/>
  <c r="AE29" i="9" s="1"/>
  <c r="AU71" i="5"/>
  <c r="AS33" i="9" s="1"/>
  <c r="BO64" i="5"/>
  <c r="BM30" i="9" s="1"/>
  <c r="X69" i="5"/>
  <c r="J70" i="5"/>
  <c r="H32" i="9" s="1"/>
  <c r="AO73" i="5"/>
  <c r="AM35" i="9" s="1"/>
  <c r="CC71" i="5"/>
  <c r="CA33" i="9" s="1"/>
  <c r="CD53" i="5"/>
  <c r="CB22" i="9" s="1"/>
  <c r="AV64" i="5"/>
  <c r="AT30" i="9" s="1"/>
  <c r="AT64" i="5"/>
  <c r="AR30" i="9" s="1"/>
  <c r="AT60" i="5"/>
  <c r="AR26" i="9" s="1"/>
  <c r="AT70" i="5"/>
  <c r="AR32" i="9" s="1"/>
  <c r="AP56" i="5"/>
  <c r="AN25" i="9" s="1"/>
  <c r="BR70" i="5"/>
  <c r="BP32" i="9" s="1"/>
  <c r="BS70" i="5"/>
  <c r="BQ32" i="9" s="1"/>
  <c r="BQ72" i="5"/>
  <c r="BO34" i="9" s="1"/>
  <c r="AP52" i="5"/>
  <c r="BR61" i="5"/>
  <c r="BP27" i="9" s="1"/>
  <c r="BO73" i="5"/>
  <c r="BM35" i="9" s="1"/>
  <c r="M73" i="5"/>
  <c r="K35" i="9" s="1"/>
  <c r="X63" i="5"/>
  <c r="V29" i="9" s="1"/>
  <c r="AF61" i="5"/>
  <c r="AD27" i="9" s="1"/>
  <c r="M70" i="5"/>
  <c r="K32" i="9" s="1"/>
  <c r="BG64" i="5"/>
  <c r="BE30" i="9" s="1"/>
  <c r="W69" i="5"/>
  <c r="AG56" i="5"/>
  <c r="AE25" i="9" s="1"/>
  <c r="BK53" i="5"/>
  <c r="AL52" i="5"/>
  <c r="AU55" i="5"/>
  <c r="AS24" i="9" s="1"/>
  <c r="BR54" i="5"/>
  <c r="BP23" i="9" s="1"/>
  <c r="AU73" i="5"/>
  <c r="AS35" i="9" s="1"/>
  <c r="CM61" i="5"/>
  <c r="CK27" i="9" s="1"/>
  <c r="AA53" i="5"/>
  <c r="Y22" i="9" s="1"/>
  <c r="AG70" i="5"/>
  <c r="AK73" i="5"/>
  <c r="AI35" i="9" s="1"/>
  <c r="P53" i="5"/>
  <c r="N22" i="9" s="1"/>
  <c r="EA74" i="5"/>
  <c r="EA80" i="5" s="1"/>
  <c r="DZ74" i="5"/>
  <c r="DZ80" i="5" s="1"/>
  <c r="CU65" i="5"/>
  <c r="L56" i="5"/>
  <c r="J25" i="9" s="1"/>
  <c r="AI73" i="5"/>
  <c r="AG35" i="9" s="1"/>
  <c r="Q56" i="5"/>
  <c r="O25" i="9" s="1"/>
  <c r="BP69" i="5"/>
  <c r="L62" i="5"/>
  <c r="J28" i="9" s="1"/>
  <c r="CB69" i="5"/>
  <c r="BZ31" i="9" s="1"/>
  <c r="X70" i="5"/>
  <c r="V32" i="9" s="1"/>
  <c r="L70" i="5"/>
  <c r="J32" i="9" s="1"/>
  <c r="CK61" i="5"/>
  <c r="CI27" i="9" s="1"/>
  <c r="Q70" i="5"/>
  <c r="O32" i="9" s="1"/>
  <c r="CL61" i="5"/>
  <c r="CJ27" i="9" s="1"/>
  <c r="CQ70" i="5"/>
  <c r="CO32" i="9" s="1"/>
  <c r="CQ56" i="5"/>
  <c r="CO25" i="9" s="1"/>
  <c r="CQ69" i="5"/>
  <c r="AB70" i="5"/>
  <c r="Z32" i="9" s="1"/>
  <c r="AP55" i="5"/>
  <c r="AN24" i="9" s="1"/>
  <c r="CI69" i="5"/>
  <c r="CG31" i="9" s="1"/>
  <c r="BA70" i="5"/>
  <c r="AY32" i="9" s="1"/>
  <c r="CM60" i="5"/>
  <c r="AQ53" i="5"/>
  <c r="CM54" i="5"/>
  <c r="CK23" i="9" s="1"/>
  <c r="CD54" i="5"/>
  <c r="CB23" i="9" s="1"/>
  <c r="BL73" i="5"/>
  <c r="BJ35" i="9" s="1"/>
  <c r="DZ57" i="5"/>
  <c r="L53" i="5"/>
  <c r="J22" i="9" s="1"/>
  <c r="CJ60" i="5"/>
  <c r="CJ62" i="5"/>
  <c r="CH28" i="9" s="1"/>
  <c r="CG61" i="5"/>
  <c r="CE27" i="9" s="1"/>
  <c r="BA60" i="5"/>
  <c r="AY26" i="9" s="1"/>
  <c r="L73" i="5"/>
  <c r="J35" i="9" s="1"/>
  <c r="CI63" i="5"/>
  <c r="CG29" i="9" s="1"/>
  <c r="X55" i="5"/>
  <c r="V24" i="9" s="1"/>
  <c r="BP72" i="5"/>
  <c r="BN34" i="9" s="1"/>
  <c r="L69" i="5"/>
  <c r="AB69" i="5"/>
  <c r="BP70" i="5"/>
  <c r="BN32" i="9" s="1"/>
  <c r="CI61" i="5"/>
  <c r="CG27" i="9" s="1"/>
  <c r="X61" i="5"/>
  <c r="V27" i="9" s="1"/>
  <c r="L61" i="5"/>
  <c r="J27" i="9" s="1"/>
  <c r="CI56" i="5"/>
  <c r="CG25" i="9" s="1"/>
  <c r="CQ55" i="5"/>
  <c r="CO24" i="9" s="1"/>
  <c r="BA54" i="5"/>
  <c r="AY23" i="9" s="1"/>
  <c r="AB55" i="5"/>
  <c r="Z24" i="9" s="1"/>
  <c r="CI55" i="5"/>
  <c r="CG24" i="9" s="1"/>
  <c r="DJ65" i="5"/>
  <c r="DJ66" i="5" s="1"/>
  <c r="DJ79" i="5" s="1"/>
  <c r="EH74" i="5"/>
  <c r="EH80" i="5" s="1"/>
  <c r="CZ65" i="5"/>
  <c r="CJ53" i="5"/>
  <c r="CH22" i="9" s="1"/>
  <c r="AI52" i="5"/>
  <c r="AG21" i="9" s="1"/>
  <c r="L72" i="5"/>
  <c r="J34" i="9" s="1"/>
  <c r="CI70" i="5"/>
  <c r="CG32" i="9" s="1"/>
  <c r="X56" i="5"/>
  <c r="V25" i="9" s="1"/>
  <c r="X73" i="5"/>
  <c r="V35" i="9" s="1"/>
  <c r="Q63" i="5"/>
  <c r="O29" i="9" s="1"/>
  <c r="CI62" i="5"/>
  <c r="CG28" i="9" s="1"/>
  <c r="CI52" i="5"/>
  <c r="CQ52" i="5"/>
  <c r="CO21" i="9" s="1"/>
  <c r="CB73" i="5"/>
  <c r="BZ35" i="9" s="1"/>
  <c r="Q72" i="5"/>
  <c r="O34" i="9" s="1"/>
  <c r="CQ60" i="5"/>
  <c r="CO26" i="9" s="1"/>
  <c r="CI72" i="5"/>
  <c r="CG34" i="9" s="1"/>
  <c r="CJ56" i="5"/>
  <c r="CH25" i="9" s="1"/>
  <c r="CK53" i="5"/>
  <c r="CI22" i="9" s="1"/>
  <c r="BM72" i="5"/>
  <c r="BK34" i="9" s="1"/>
  <c r="BG71" i="5"/>
  <c r="BE33" i="9" s="1"/>
  <c r="X54" i="5"/>
  <c r="V23" i="9" s="1"/>
  <c r="BK54" i="5"/>
  <c r="BI23" i="9" s="1"/>
  <c r="AV63" i="5"/>
  <c r="AT29" i="9" s="1"/>
  <c r="AU61" i="5"/>
  <c r="AS27" i="9" s="1"/>
  <c r="M55" i="5"/>
  <c r="K24" i="9" s="1"/>
  <c r="W56" i="5"/>
  <c r="U25" i="9" s="1"/>
  <c r="BA71" i="5"/>
  <c r="AY33" i="9" s="1"/>
  <c r="BA55" i="5"/>
  <c r="AY24" i="9" s="1"/>
  <c r="AD53" i="5"/>
  <c r="AB56" i="5"/>
  <c r="Z25" i="9" s="1"/>
  <c r="CI54" i="5"/>
  <c r="CG23" i="9" s="1"/>
  <c r="CB71" i="5"/>
  <c r="BZ33" i="9" s="1"/>
  <c r="M64" i="5"/>
  <c r="K30" i="9" s="1"/>
  <c r="W55" i="5"/>
  <c r="U24" i="9" s="1"/>
  <c r="BA56" i="5"/>
  <c r="AY25" i="9" s="1"/>
  <c r="BA72" i="5"/>
  <c r="AY34" i="9" s="1"/>
  <c r="BM63" i="5"/>
  <c r="BK29" i="9" s="1"/>
  <c r="BQ55" i="5"/>
  <c r="BO24" i="9" s="1"/>
  <c r="X71" i="5"/>
  <c r="V33" i="9" s="1"/>
  <c r="M62" i="5"/>
  <c r="K28" i="9" s="1"/>
  <c r="W71" i="5"/>
  <c r="U33" i="9" s="1"/>
  <c r="BA52" i="5"/>
  <c r="AY21" i="9" s="1"/>
  <c r="BA64" i="5"/>
  <c r="AY30" i="9" s="1"/>
  <c r="BR71" i="5"/>
  <c r="BP33" i="9" s="1"/>
  <c r="BR72" i="5"/>
  <c r="BP34" i="9" s="1"/>
  <c r="BQ64" i="5"/>
  <c r="BO30" i="9" s="1"/>
  <c r="CG69" i="5"/>
  <c r="AW53" i="5"/>
  <c r="AU22" i="9" s="1"/>
  <c r="X53" i="5"/>
  <c r="V22" i="9" s="1"/>
  <c r="BR73" i="5"/>
  <c r="BP35" i="9" s="1"/>
  <c r="CB61" i="5"/>
  <c r="BZ27" i="9" s="1"/>
  <c r="BK56" i="5"/>
  <c r="BI25" i="9" s="1"/>
  <c r="BR52" i="5"/>
  <c r="BP21" i="9" s="1"/>
  <c r="CG54" i="5"/>
  <c r="CE23" i="9" s="1"/>
  <c r="CJ72" i="5"/>
  <c r="CH34" i="9" s="1"/>
  <c r="AQ56" i="5"/>
  <c r="AO25" i="9" s="1"/>
  <c r="W72" i="5"/>
  <c r="U34" i="9" s="1"/>
  <c r="CM63" i="5"/>
  <c r="CD55" i="5"/>
  <c r="CB24" i="9" s="1"/>
  <c r="AB71" i="5"/>
  <c r="Z33" i="9" s="1"/>
  <c r="L54" i="5"/>
  <c r="J23" i="9" s="1"/>
  <c r="P72" i="5"/>
  <c r="N34" i="9" s="1"/>
  <c r="AS64" i="5"/>
  <c r="AQ30" i="9" s="1"/>
  <c r="BP55" i="5"/>
  <c r="BN24" i="9" s="1"/>
  <c r="CG73" i="5"/>
  <c r="CE35" i="9" s="1"/>
  <c r="CM62" i="5"/>
  <c r="CK28" i="9" s="1"/>
  <c r="CM55" i="5"/>
  <c r="CK24" i="9" s="1"/>
  <c r="BQ71" i="5"/>
  <c r="BO33" i="9" s="1"/>
  <c r="CG72" i="5"/>
  <c r="CE34" i="9" s="1"/>
  <c r="CJ54" i="5"/>
  <c r="CH23" i="9" s="1"/>
  <c r="CM56" i="5"/>
  <c r="CK25" i="9" s="1"/>
  <c r="BJ60" i="5"/>
  <c r="BH26" i="9" s="1"/>
  <c r="AB72" i="5"/>
  <c r="Z34" i="9" s="1"/>
  <c r="L71" i="5"/>
  <c r="J33" i="9" s="1"/>
  <c r="P54" i="5"/>
  <c r="N23" i="9" s="1"/>
  <c r="BX55" i="5"/>
  <c r="BV24" i="9" s="1"/>
  <c r="DK16" i="9"/>
  <c r="DW57" i="5"/>
  <c r="DW77" i="5" s="1"/>
  <c r="DU17" i="9" s="1"/>
  <c r="AP60" i="5"/>
  <c r="AP73" i="5"/>
  <c r="AN35" i="9" s="1"/>
  <c r="BR63" i="5"/>
  <c r="BP29" i="9" s="1"/>
  <c r="AG62" i="5"/>
  <c r="AE28" i="9" s="1"/>
  <c r="AV72" i="5"/>
  <c r="AT34" i="9" s="1"/>
  <c r="CQ71" i="5"/>
  <c r="CO33" i="9" s="1"/>
  <c r="BR56" i="5"/>
  <c r="BP25" i="9" s="1"/>
  <c r="AP71" i="5"/>
  <c r="AN33" i="9" s="1"/>
  <c r="BO71" i="5"/>
  <c r="BM33" i="9" s="1"/>
  <c r="BQ54" i="5"/>
  <c r="BO23" i="9" s="1"/>
  <c r="BQ63" i="5"/>
  <c r="BO29" i="9" s="1"/>
  <c r="BM64" i="5"/>
  <c r="BK30" i="9" s="1"/>
  <c r="AK52" i="5"/>
  <c r="AI21" i="9" s="1"/>
  <c r="AI69" i="5"/>
  <c r="AG31" i="9" s="1"/>
  <c r="AF71" i="5"/>
  <c r="AD33" i="9" s="1"/>
  <c r="AB61" i="5"/>
  <c r="Z27" i="9" s="1"/>
  <c r="BU60" i="5"/>
  <c r="BK71" i="5"/>
  <c r="BI33" i="9" s="1"/>
  <c r="BU61" i="5"/>
  <c r="BS27" i="9" s="1"/>
  <c r="BX60" i="5"/>
  <c r="BT60" i="5"/>
  <c r="BR26" i="9" s="1"/>
  <c r="BS64" i="5"/>
  <c r="BQ30" i="9" s="1"/>
  <c r="AW64" i="5"/>
  <c r="AU30" i="9" s="1"/>
  <c r="AG54" i="5"/>
  <c r="CC69" i="5"/>
  <c r="CA31" i="9" s="1"/>
  <c r="AO63" i="5"/>
  <c r="AM29" i="9" s="1"/>
  <c r="CJ63" i="5"/>
  <c r="CH29" i="9" s="1"/>
  <c r="M72" i="5"/>
  <c r="K34" i="9" s="1"/>
  <c r="M63" i="5"/>
  <c r="K29" i="9" s="1"/>
  <c r="W73" i="5"/>
  <c r="U35" i="9" s="1"/>
  <c r="W53" i="5"/>
  <c r="U22" i="9" s="1"/>
  <c r="CQ64" i="5"/>
  <c r="CM71" i="5"/>
  <c r="CK33" i="9" s="1"/>
  <c r="BX69" i="5"/>
  <c r="AT54" i="5"/>
  <c r="AR23" i="9" s="1"/>
  <c r="Z55" i="5"/>
  <c r="X24" i="9" s="1"/>
  <c r="CK72" i="5"/>
  <c r="CI34" i="9" s="1"/>
  <c r="J54" i="5"/>
  <c r="H23" i="9" s="1"/>
  <c r="CP54" i="5"/>
  <c r="CN23" i="9" s="1"/>
  <c r="CD63" i="5"/>
  <c r="CB29" i="9" s="1"/>
  <c r="AB73" i="5"/>
  <c r="Z35" i="9" s="1"/>
  <c r="AB64" i="5"/>
  <c r="Z30" i="9" s="1"/>
  <c r="AU53" i="5"/>
  <c r="AI64" i="5"/>
  <c r="AG30" i="9" s="1"/>
  <c r="BZ71" i="5"/>
  <c r="BX33" i="9" s="1"/>
  <c r="BU52" i="5"/>
  <c r="BS21" i="9" s="1"/>
  <c r="AU69" i="5"/>
  <c r="BU54" i="5"/>
  <c r="BS23" i="9" s="1"/>
  <c r="AD54" i="5"/>
  <c r="AB23" i="9" s="1"/>
  <c r="CI64" i="5"/>
  <c r="CG30" i="9" s="1"/>
  <c r="AB53" i="5"/>
  <c r="BX54" i="5"/>
  <c r="BV23" i="9" s="1"/>
  <c r="DI74" i="5"/>
  <c r="DI80" i="5" s="1"/>
  <c r="AP54" i="5"/>
  <c r="AN23" i="9" s="1"/>
  <c r="BT63" i="5"/>
  <c r="BR29" i="9" s="1"/>
  <c r="BM54" i="5"/>
  <c r="BK23" i="9" s="1"/>
  <c r="BS62" i="5"/>
  <c r="BQ28" i="9" s="1"/>
  <c r="AW71" i="5"/>
  <c r="AU33" i="9" s="1"/>
  <c r="AG72" i="5"/>
  <c r="AE34" i="9" s="1"/>
  <c r="AO72" i="5"/>
  <c r="AM34" i="9" s="1"/>
  <c r="AO64" i="5"/>
  <c r="AM30" i="9" s="1"/>
  <c r="AT63" i="5"/>
  <c r="AR29" i="9" s="1"/>
  <c r="CK71" i="5"/>
  <c r="CI33" i="9" s="1"/>
  <c r="J71" i="5"/>
  <c r="H33" i="9" s="1"/>
  <c r="AT52" i="5"/>
  <c r="AR21" i="9" s="1"/>
  <c r="BT53" i="5"/>
  <c r="BR22" i="9" s="1"/>
  <c r="AD73" i="5"/>
  <c r="AB35" i="9" s="1"/>
  <c r="AG60" i="5"/>
  <c r="AU62" i="5"/>
  <c r="AS28" i="9" s="1"/>
  <c r="BQ60" i="5"/>
  <c r="BO26" i="9" s="1"/>
  <c r="BQ53" i="5"/>
  <c r="BO22" i="9" s="1"/>
  <c r="BQ70" i="5"/>
  <c r="BO32" i="9" s="1"/>
  <c r="CJ52" i="5"/>
  <c r="CH21" i="9" s="1"/>
  <c r="AB52" i="5"/>
  <c r="Z21" i="9" s="1"/>
  <c r="BO55" i="5"/>
  <c r="BM24" i="9" s="1"/>
  <c r="BQ62" i="5"/>
  <c r="BO28" i="9" s="1"/>
  <c r="BQ73" i="5"/>
  <c r="BO35" i="9" s="1"/>
  <c r="AF64" i="5"/>
  <c r="AD30" i="9" s="1"/>
  <c r="BK73" i="5"/>
  <c r="BI35" i="9" s="1"/>
  <c r="AO52" i="5"/>
  <c r="AW56" i="5"/>
  <c r="AU25" i="9" s="1"/>
  <c r="AG71" i="5"/>
  <c r="AE33" i="9" s="1"/>
  <c r="AO71" i="5"/>
  <c r="AM33" i="9" s="1"/>
  <c r="CJ73" i="5"/>
  <c r="CH35" i="9" s="1"/>
  <c r="I60" i="5"/>
  <c r="M54" i="5"/>
  <c r="K23" i="9" s="1"/>
  <c r="M71" i="5"/>
  <c r="K33" i="9" s="1"/>
  <c r="CQ63" i="5"/>
  <c r="CO29" i="9" s="1"/>
  <c r="AW60" i="5"/>
  <c r="Z71" i="5"/>
  <c r="X33" i="9" s="1"/>
  <c r="AB60" i="5"/>
  <c r="Z26" i="9" s="1"/>
  <c r="BU71" i="5"/>
  <c r="BS33" i="9" s="1"/>
  <c r="AD71" i="5"/>
  <c r="AB33" i="9" s="1"/>
  <c r="DI65" i="5"/>
  <c r="DI66" i="5" s="1"/>
  <c r="DI79" i="5" s="1"/>
  <c r="BC70" i="5"/>
  <c r="BA32" i="9" s="1"/>
  <c r="BC63" i="5"/>
  <c r="BA29" i="9" s="1"/>
  <c r="BC72" i="5"/>
  <c r="BA34" i="9" s="1"/>
  <c r="BC53" i="5"/>
  <c r="BA22" i="9" s="1"/>
  <c r="BC55" i="5"/>
  <c r="BA24" i="9" s="1"/>
  <c r="BC61" i="5"/>
  <c r="BA27" i="9" s="1"/>
  <c r="CV32" i="9"/>
  <c r="CX74" i="5"/>
  <c r="CX80" i="5" s="1"/>
  <c r="CV20" i="9" s="1"/>
  <c r="CY22" i="9"/>
  <c r="DA57" i="5"/>
  <c r="DA77" i="5" s="1"/>
  <c r="CT57" i="5"/>
  <c r="CT77" i="5" s="1"/>
  <c r="CR17" i="9" s="1"/>
  <c r="CR21" i="9"/>
  <c r="EB25" i="9"/>
  <c r="ED57" i="5"/>
  <c r="ED77" i="5" s="1"/>
  <c r="DY29" i="9"/>
  <c r="EA65" i="5"/>
  <c r="DY14" i="9" s="1"/>
  <c r="DJ30" i="9"/>
  <c r="DL65" i="5"/>
  <c r="DJ31" i="9"/>
  <c r="DL74" i="5"/>
  <c r="DL80" i="5" s="1"/>
  <c r="DJ20" i="9" s="1"/>
  <c r="CX31" i="9"/>
  <c r="CZ74" i="5"/>
  <c r="CZ80" i="5" s="1"/>
  <c r="CU34" i="9"/>
  <c r="CW74" i="5"/>
  <c r="CW80" i="5" s="1"/>
  <c r="CU20" i="9" s="1"/>
  <c r="CS23" i="9"/>
  <c r="CU57" i="5"/>
  <c r="CU77" i="5" s="1"/>
  <c r="EC26" i="9"/>
  <c r="EE65" i="5"/>
  <c r="EE66" i="5" s="1"/>
  <c r="EC22" i="9"/>
  <c r="EE57" i="5"/>
  <c r="DA28" i="9"/>
  <c r="DC65" i="5"/>
  <c r="DC66" i="5" s="1"/>
  <c r="DC79" i="5" s="1"/>
  <c r="DD24" i="9"/>
  <c r="DF57" i="5"/>
  <c r="DF77" i="5" s="1"/>
  <c r="EH65" i="5"/>
  <c r="EH66" i="5" s="1"/>
  <c r="EH79" i="5" s="1"/>
  <c r="EF19" i="9" s="1"/>
  <c r="CA26" i="9"/>
  <c r="AR52" i="5"/>
  <c r="AP21" i="9" s="1"/>
  <c r="AR61" i="5"/>
  <c r="AP27" i="9" s="1"/>
  <c r="AR64" i="5"/>
  <c r="AP30" i="9" s="1"/>
  <c r="AR72" i="5"/>
  <c r="AP34" i="9" s="1"/>
  <c r="AR63" i="5"/>
  <c r="AP29" i="9" s="1"/>
  <c r="AR73" i="5"/>
  <c r="AP35" i="9" s="1"/>
  <c r="AR70" i="5"/>
  <c r="AP32" i="9" s="1"/>
  <c r="AR55" i="5"/>
  <c r="AP24" i="9" s="1"/>
  <c r="AR56" i="5"/>
  <c r="AP25" i="9" s="1"/>
  <c r="AR62" i="5"/>
  <c r="AP28" i="9" s="1"/>
  <c r="AR53" i="5"/>
  <c r="AP22" i="9" s="1"/>
  <c r="CO54" i="5"/>
  <c r="CM23" i="9" s="1"/>
  <c r="CO52" i="5"/>
  <c r="CO64" i="5"/>
  <c r="CM30" i="9" s="1"/>
  <c r="CO70" i="5"/>
  <c r="CM32" i="9" s="1"/>
  <c r="DJ57" i="5"/>
  <c r="DJ77" i="5" s="1"/>
  <c r="DH17" i="9" s="1"/>
  <c r="EF65" i="5"/>
  <c r="J29" i="9"/>
  <c r="AZ60" i="5"/>
  <c r="AX26" i="9" s="1"/>
  <c r="AZ71" i="5"/>
  <c r="AX33" i="9" s="1"/>
  <c r="AZ55" i="5"/>
  <c r="AX24" i="9" s="1"/>
  <c r="AZ72" i="5"/>
  <c r="AX34" i="9" s="1"/>
  <c r="AZ56" i="5"/>
  <c r="AX25" i="9" s="1"/>
  <c r="AZ63" i="5"/>
  <c r="AX29" i="9" s="1"/>
  <c r="AZ73" i="5"/>
  <c r="AX35" i="9" s="1"/>
  <c r="AZ62" i="5"/>
  <c r="AZ54" i="5"/>
  <c r="AX23" i="9" s="1"/>
  <c r="AZ61" i="5"/>
  <c r="AX27" i="9" s="1"/>
  <c r="AZ70" i="5"/>
  <c r="AX32" i="9" s="1"/>
  <c r="AZ52" i="5"/>
  <c r="AZ69" i="5"/>
  <c r="AX31" i="9" s="1"/>
  <c r="CH70" i="5"/>
  <c r="CF32" i="9" s="1"/>
  <c r="CH54" i="5"/>
  <c r="CF23" i="9" s="1"/>
  <c r="BE62" i="5"/>
  <c r="BC28" i="9" s="1"/>
  <c r="BE55" i="5"/>
  <c r="BC24" i="9" s="1"/>
  <c r="BE56" i="5"/>
  <c r="BC25" i="9" s="1"/>
  <c r="BE71" i="5"/>
  <c r="BC33" i="9" s="1"/>
  <c r="BE53" i="5"/>
  <c r="BC22" i="9" s="1"/>
  <c r="BE63" i="5"/>
  <c r="BC29" i="9" s="1"/>
  <c r="BE60" i="5"/>
  <c r="BE72" i="5"/>
  <c r="BC34" i="9" s="1"/>
  <c r="BE61" i="5"/>
  <c r="BC27" i="9" s="1"/>
  <c r="BE64" i="5"/>
  <c r="BC30" i="9" s="1"/>
  <c r="BE69" i="5"/>
  <c r="BC31" i="9" s="1"/>
  <c r="BB56" i="5"/>
  <c r="AZ25" i="9" s="1"/>
  <c r="BB73" i="5"/>
  <c r="AZ35" i="9" s="1"/>
  <c r="BB61" i="5"/>
  <c r="AZ27" i="9" s="1"/>
  <c r="BB60" i="5"/>
  <c r="AZ26" i="9" s="1"/>
  <c r="BB55" i="5"/>
  <c r="AZ24" i="9" s="1"/>
  <c r="BB63" i="5"/>
  <c r="AZ29" i="9" s="1"/>
  <c r="CA60" i="5"/>
  <c r="BY26" i="9" s="1"/>
  <c r="CA62" i="5"/>
  <c r="BY28" i="9" s="1"/>
  <c r="CA70" i="5"/>
  <c r="BY32" i="9" s="1"/>
  <c r="CA63" i="5"/>
  <c r="BY29" i="9" s="1"/>
  <c r="CA64" i="5"/>
  <c r="BY30" i="9" s="1"/>
  <c r="CA56" i="5"/>
  <c r="BY25" i="9" s="1"/>
  <c r="CA54" i="5"/>
  <c r="BY23" i="9" s="1"/>
  <c r="CA55" i="5"/>
  <c r="BY24" i="9" s="1"/>
  <c r="CA73" i="5"/>
  <c r="BY35" i="9" s="1"/>
  <c r="CA71" i="5"/>
  <c r="BY33" i="9" s="1"/>
  <c r="CA61" i="5"/>
  <c r="BY27" i="9" s="1"/>
  <c r="CR62" i="5"/>
  <c r="CP28" i="9" s="1"/>
  <c r="CR63" i="5"/>
  <c r="CR55" i="5"/>
  <c r="CP24" i="9" s="1"/>
  <c r="CR53" i="5"/>
  <c r="CP22" i="9" s="1"/>
  <c r="CR54" i="5"/>
  <c r="CP23" i="9" s="1"/>
  <c r="CR61" i="5"/>
  <c r="CP27" i="9" s="1"/>
  <c r="CR70" i="5"/>
  <c r="CP32" i="9" s="1"/>
  <c r="CR64" i="5"/>
  <c r="CP30" i="9" s="1"/>
  <c r="CR60" i="5"/>
  <c r="CR69" i="5"/>
  <c r="CP31" i="9" s="1"/>
  <c r="CR72" i="5"/>
  <c r="CP34" i="9" s="1"/>
  <c r="BD52" i="5"/>
  <c r="BD62" i="5"/>
  <c r="BB28" i="9" s="1"/>
  <c r="BD60" i="5"/>
  <c r="BB26" i="9" s="1"/>
  <c r="BD61" i="5"/>
  <c r="BB27" i="9" s="1"/>
  <c r="BD63" i="5"/>
  <c r="BB29" i="9" s="1"/>
  <c r="BD56" i="5"/>
  <c r="BB25" i="9" s="1"/>
  <c r="BD71" i="5"/>
  <c r="BB33" i="9" s="1"/>
  <c r="BD53" i="5"/>
  <c r="BB22" i="9" s="1"/>
  <c r="BD64" i="5"/>
  <c r="BB30" i="9" s="1"/>
  <c r="BD72" i="5"/>
  <c r="BB34" i="9" s="1"/>
  <c r="BD54" i="5"/>
  <c r="BB23" i="9" s="1"/>
  <c r="BD69" i="5"/>
  <c r="BD73" i="5"/>
  <c r="BB35" i="9" s="1"/>
  <c r="CR27" i="9"/>
  <c r="CT65" i="5"/>
  <c r="CR14" i="9" s="1"/>
  <c r="EB28" i="9"/>
  <c r="ED65" i="5"/>
  <c r="DJ25" i="9"/>
  <c r="DL57" i="5"/>
  <c r="DL77" i="5" s="1"/>
  <c r="DJ17" i="9" s="1"/>
  <c r="CX22" i="9"/>
  <c r="CZ57" i="5"/>
  <c r="CZ77" i="5" s="1"/>
  <c r="CX17" i="9" s="1"/>
  <c r="CS31" i="9"/>
  <c r="CU74" i="5"/>
  <c r="CU80" i="5" s="1"/>
  <c r="CS20" i="9" s="1"/>
  <c r="DV65" i="5"/>
  <c r="DT26" i="9"/>
  <c r="DG26" i="9"/>
  <c r="EH57" i="5"/>
  <c r="EH77" i="5" s="1"/>
  <c r="DC57" i="5"/>
  <c r="DC77" i="5" s="1"/>
  <c r="DA17" i="9" s="1"/>
  <c r="EF74" i="5"/>
  <c r="EF80" i="5" s="1"/>
  <c r="BX32" i="9"/>
  <c r="CA53" i="5"/>
  <c r="BY22" i="9" s="1"/>
  <c r="CX57" i="5"/>
  <c r="CX77" i="5" s="1"/>
  <c r="DK24" i="9"/>
  <c r="DM57" i="5"/>
  <c r="DM77" i="5" s="1"/>
  <c r="DK17" i="9" s="1"/>
  <c r="R63" i="5"/>
  <c r="P29" i="9" s="1"/>
  <c r="R61" i="5"/>
  <c r="P27" i="9" s="1"/>
  <c r="AE60" i="5"/>
  <c r="AC26" i="9" s="1"/>
  <c r="AE62" i="5"/>
  <c r="AC28" i="9" s="1"/>
  <c r="AE56" i="5"/>
  <c r="AC25" i="9" s="1"/>
  <c r="AE55" i="5"/>
  <c r="AC24" i="9" s="1"/>
  <c r="AE71" i="5"/>
  <c r="AC33" i="9" s="1"/>
  <c r="AE53" i="5"/>
  <c r="AC22" i="9" s="1"/>
  <c r="AE63" i="5"/>
  <c r="AC29" i="9" s="1"/>
  <c r="AE73" i="5"/>
  <c r="AC35" i="9" s="1"/>
  <c r="AE52" i="5"/>
  <c r="AC21" i="9" s="1"/>
  <c r="AE72" i="5"/>
  <c r="AC34" i="9" s="1"/>
  <c r="V56" i="5"/>
  <c r="T25" i="9" s="1"/>
  <c r="V61" i="5"/>
  <c r="T27" i="9" s="1"/>
  <c r="V70" i="5"/>
  <c r="V54" i="5"/>
  <c r="T23" i="9" s="1"/>
  <c r="AH62" i="5"/>
  <c r="AF28" i="9" s="1"/>
  <c r="AH55" i="5"/>
  <c r="AF24" i="9" s="1"/>
  <c r="AH64" i="5"/>
  <c r="AF30" i="9" s="1"/>
  <c r="AH56" i="5"/>
  <c r="AF25" i="9" s="1"/>
  <c r="AH60" i="5"/>
  <c r="AF26" i="9" s="1"/>
  <c r="AH61" i="5"/>
  <c r="AH71" i="5"/>
  <c r="AF33" i="9" s="1"/>
  <c r="AH54" i="5"/>
  <c r="AF23" i="9" s="1"/>
  <c r="AH69" i="5"/>
  <c r="AH53" i="5"/>
  <c r="AF22" i="9" s="1"/>
  <c r="AH52" i="5"/>
  <c r="AF21" i="9" s="1"/>
  <c r="AH72" i="5"/>
  <c r="AF34" i="9" s="1"/>
  <c r="AH73" i="5"/>
  <c r="AF35" i="9" s="1"/>
  <c r="AH63" i="5"/>
  <c r="AF29" i="9" s="1"/>
  <c r="AH70" i="5"/>
  <c r="AF32" i="9" s="1"/>
  <c r="AC52" i="5"/>
  <c r="AA21" i="9" s="1"/>
  <c r="AC63" i="5"/>
  <c r="AA29" i="9" s="1"/>
  <c r="AC55" i="5"/>
  <c r="AA24" i="9" s="1"/>
  <c r="AC71" i="5"/>
  <c r="AA33" i="9" s="1"/>
  <c r="AC62" i="5"/>
  <c r="AA28" i="9" s="1"/>
  <c r="AC53" i="5"/>
  <c r="AC64" i="5"/>
  <c r="AA30" i="9" s="1"/>
  <c r="AC70" i="5"/>
  <c r="AA32" i="9" s="1"/>
  <c r="CE62" i="5"/>
  <c r="CC28" i="9" s="1"/>
  <c r="CE73" i="5"/>
  <c r="CC35" i="9" s="1"/>
  <c r="CE72" i="5"/>
  <c r="CC34" i="9" s="1"/>
  <c r="CE69" i="5"/>
  <c r="CC31" i="9" s="1"/>
  <c r="CE64" i="5"/>
  <c r="CC30" i="9" s="1"/>
  <c r="CE55" i="5"/>
  <c r="CC24" i="9" s="1"/>
  <c r="AL53" i="5"/>
  <c r="AJ22" i="9" s="1"/>
  <c r="AL73" i="5"/>
  <c r="AJ35" i="9" s="1"/>
  <c r="CL52" i="5"/>
  <c r="CJ21" i="9" s="1"/>
  <c r="CL72" i="5"/>
  <c r="CJ34" i="9" s="1"/>
  <c r="CL69" i="5"/>
  <c r="CJ31" i="9" s="1"/>
  <c r="BZ69" i="5"/>
  <c r="BX31" i="9" s="1"/>
  <c r="BZ64" i="5"/>
  <c r="BX30" i="9" s="1"/>
  <c r="BZ62" i="5"/>
  <c r="BX28" i="9" s="1"/>
  <c r="BZ63" i="5"/>
  <c r="BX29" i="9" s="1"/>
  <c r="BZ55" i="5"/>
  <c r="BX24" i="9" s="1"/>
  <c r="BZ60" i="5"/>
  <c r="BV54" i="5"/>
  <c r="BT23" i="9" s="1"/>
  <c r="BV55" i="5"/>
  <c r="BT24" i="9" s="1"/>
  <c r="BV63" i="5"/>
  <c r="BT29" i="9" s="1"/>
  <c r="BW71" i="5"/>
  <c r="BU33" i="9" s="1"/>
  <c r="BW70" i="5"/>
  <c r="BU32" i="9" s="1"/>
  <c r="CE52" i="5"/>
  <c r="CY28" i="9"/>
  <c r="DA65" i="5"/>
  <c r="EB31" i="9"/>
  <c r="ED74" i="5"/>
  <c r="ED80" i="5" s="1"/>
  <c r="EB20" i="9" s="1"/>
  <c r="EA57" i="5"/>
  <c r="EA77" i="5" s="1"/>
  <c r="DY17" i="9" s="1"/>
  <c r="DG22" i="9"/>
  <c r="DI57" i="5"/>
  <c r="DI77" i="5" s="1"/>
  <c r="DG17" i="9" s="1"/>
  <c r="CU30" i="9"/>
  <c r="CW65" i="5"/>
  <c r="DT24" i="9"/>
  <c r="DV57" i="5"/>
  <c r="DV77" i="5" s="1"/>
  <c r="DT17" i="9" s="1"/>
  <c r="DV74" i="5"/>
  <c r="DV80" i="5" s="1"/>
  <c r="EC33" i="9"/>
  <c r="EE74" i="5"/>
  <c r="EE80" i="5" s="1"/>
  <c r="DD28" i="9"/>
  <c r="DF65" i="5"/>
  <c r="DF66" i="5" s="1"/>
  <c r="DF79" i="5" s="1"/>
  <c r="DY21" i="9"/>
  <c r="CT74" i="5"/>
  <c r="CT80" i="5" s="1"/>
  <c r="BW52" i="5"/>
  <c r="BU21" i="9" s="1"/>
  <c r="CC73" i="5"/>
  <c r="CA35" i="9" s="1"/>
  <c r="CE60" i="5"/>
  <c r="CC26" i="9" s="1"/>
  <c r="CM65" i="5"/>
  <c r="CE71" i="5"/>
  <c r="CC33" i="9" s="1"/>
  <c r="G64" i="5"/>
  <c r="E30" i="9" s="1"/>
  <c r="G72" i="5"/>
  <c r="E34" i="9" s="1"/>
  <c r="BV61" i="5"/>
  <c r="BT27" i="9" s="1"/>
  <c r="AV62" i="5"/>
  <c r="AT28" i="9" s="1"/>
  <c r="AV70" i="5"/>
  <c r="AV54" i="5"/>
  <c r="AT23" i="9" s="1"/>
  <c r="AV53" i="5"/>
  <c r="AT22" i="9" s="1"/>
  <c r="AV61" i="5"/>
  <c r="AV73" i="5"/>
  <c r="AT35" i="9" s="1"/>
  <c r="AV60" i="5"/>
  <c r="AT26" i="9" s="1"/>
  <c r="N53" i="5"/>
  <c r="L22" i="9" s="1"/>
  <c r="N54" i="5"/>
  <c r="L23" i="9" s="1"/>
  <c r="N73" i="5"/>
  <c r="L35" i="9" s="1"/>
  <c r="AQ62" i="5"/>
  <c r="AO28" i="9" s="1"/>
  <c r="AQ71" i="5"/>
  <c r="AO33" i="9" s="1"/>
  <c r="AQ63" i="5"/>
  <c r="AO29" i="9" s="1"/>
  <c r="AQ70" i="5"/>
  <c r="AO32" i="9" s="1"/>
  <c r="AQ61" i="5"/>
  <c r="AO27" i="9" s="1"/>
  <c r="AQ52" i="5"/>
  <c r="AQ64" i="5"/>
  <c r="AO30" i="9" s="1"/>
  <c r="AQ73" i="5"/>
  <c r="AO35" i="9" s="1"/>
  <c r="AY56" i="5"/>
  <c r="AW25" i="9" s="1"/>
  <c r="AY69" i="5"/>
  <c r="BZ54" i="5"/>
  <c r="BX23" i="9" s="1"/>
  <c r="AU74" i="5"/>
  <c r="AU80" i="5" s="1"/>
  <c r="AM54" i="5"/>
  <c r="AK23" i="9" s="1"/>
  <c r="AM56" i="5"/>
  <c r="AK25" i="9" s="1"/>
  <c r="AM72" i="5"/>
  <c r="AK34" i="9" s="1"/>
  <c r="AM70" i="5"/>
  <c r="AK32" i="9" s="1"/>
  <c r="BF69" i="5"/>
  <c r="BD31" i="9" s="1"/>
  <c r="BF56" i="5"/>
  <c r="BD25" i="9" s="1"/>
  <c r="BF55" i="5"/>
  <c r="BD24" i="9" s="1"/>
  <c r="BF70" i="5"/>
  <c r="BD32" i="9" s="1"/>
  <c r="CC62" i="5"/>
  <c r="CA28" i="9" s="1"/>
  <c r="CC56" i="5"/>
  <c r="CA25" i="9" s="1"/>
  <c r="CC53" i="5"/>
  <c r="CA22" i="9" s="1"/>
  <c r="CC55" i="5"/>
  <c r="CA24" i="9" s="1"/>
  <c r="CC72" i="5"/>
  <c r="CA34" i="9" s="1"/>
  <c r="CC61" i="5"/>
  <c r="CA27" i="9" s="1"/>
  <c r="BJ52" i="5"/>
  <c r="BH21" i="9" s="1"/>
  <c r="BJ73" i="5"/>
  <c r="BH35" i="9" s="1"/>
  <c r="BJ72" i="5"/>
  <c r="BJ64" i="5"/>
  <c r="BH30" i="9" s="1"/>
  <c r="BJ53" i="5"/>
  <c r="BH22" i="9" s="1"/>
  <c r="BJ55" i="5"/>
  <c r="BH24" i="9" s="1"/>
  <c r="BJ54" i="5"/>
  <c r="BH23" i="9" s="1"/>
  <c r="BJ61" i="5"/>
  <c r="BH27" i="9" s="1"/>
  <c r="BN73" i="5"/>
  <c r="BL35" i="9" s="1"/>
  <c r="BN63" i="5"/>
  <c r="BL29" i="9" s="1"/>
  <c r="CX65" i="5"/>
  <c r="DF74" i="5"/>
  <c r="DF80" i="5" s="1"/>
  <c r="AS32" i="9"/>
  <c r="CV26" i="9"/>
  <c r="DH21" i="9"/>
  <c r="ED26" i="9"/>
  <c r="BV69" i="5"/>
  <c r="BJ62" i="5"/>
  <c r="BH28" i="9" s="1"/>
  <c r="EF57" i="5"/>
  <c r="EF77" i="5" s="1"/>
  <c r="ED17" i="9" s="1"/>
  <c r="BW64" i="5"/>
  <c r="BU30" i="9" s="1"/>
  <c r="BV73" i="5"/>
  <c r="BT35" i="9" s="1"/>
  <c r="DF31" i="9"/>
  <c r="DH74" i="5"/>
  <c r="DH80" i="5" s="1"/>
  <c r="DF20" i="9" s="1"/>
  <c r="DU28" i="9"/>
  <c r="DW65" i="5"/>
  <c r="BP62" i="5"/>
  <c r="BN28" i="9" s="1"/>
  <c r="BP73" i="5"/>
  <c r="BN35" i="9" s="1"/>
  <c r="BP54" i="5"/>
  <c r="BN23" i="9" s="1"/>
  <c r="BP60" i="5"/>
  <c r="BN26" i="9" s="1"/>
  <c r="BP64" i="5"/>
  <c r="BN30" i="9" s="1"/>
  <c r="BP71" i="5"/>
  <c r="BN33" i="9" s="1"/>
  <c r="BP56" i="5"/>
  <c r="BN25" i="9" s="1"/>
  <c r="BP53" i="5"/>
  <c r="BN22" i="9" s="1"/>
  <c r="BT62" i="5"/>
  <c r="BR28" i="9" s="1"/>
  <c r="BT54" i="5"/>
  <c r="BR23" i="9" s="1"/>
  <c r="BT64" i="5"/>
  <c r="BR30" i="9" s="1"/>
  <c r="BT73" i="5"/>
  <c r="BR35" i="9" s="1"/>
  <c r="BT71" i="5"/>
  <c r="BR33" i="9" s="1"/>
  <c r="F55" i="5"/>
  <c r="D24" i="9" s="1"/>
  <c r="F56" i="5"/>
  <c r="D25" i="9" s="1"/>
  <c r="F52" i="5"/>
  <c r="D21" i="9" s="1"/>
  <c r="CE63" i="5"/>
  <c r="CC29" i="9" s="1"/>
  <c r="U54" i="5"/>
  <c r="S23" i="9" s="1"/>
  <c r="U73" i="5"/>
  <c r="S35" i="9" s="1"/>
  <c r="BG61" i="5"/>
  <c r="BE27" i="9" s="1"/>
  <c r="BG72" i="5"/>
  <c r="BE34" i="9" s="1"/>
  <c r="BG63" i="5"/>
  <c r="BE29" i="9" s="1"/>
  <c r="BG54" i="5"/>
  <c r="BE23" i="9" s="1"/>
  <c r="BG56" i="5"/>
  <c r="BG70" i="5"/>
  <c r="BE32" i="9" s="1"/>
  <c r="BG60" i="5"/>
  <c r="BI55" i="5"/>
  <c r="BG24" i="9" s="1"/>
  <c r="BI53" i="5"/>
  <c r="BG22" i="9" s="1"/>
  <c r="BI62" i="5"/>
  <c r="BG28" i="9" s="1"/>
  <c r="BI60" i="5"/>
  <c r="BG26" i="9" s="1"/>
  <c r="BI54" i="5"/>
  <c r="BG23" i="9" s="1"/>
  <c r="Y55" i="5"/>
  <c r="W24" i="9" s="1"/>
  <c r="Y60" i="5"/>
  <c r="W26" i="9" s="1"/>
  <c r="Y72" i="5"/>
  <c r="W34" i="9" s="1"/>
  <c r="Y62" i="5"/>
  <c r="W28" i="9" s="1"/>
  <c r="AJ52" i="5"/>
  <c r="AJ53" i="5"/>
  <c r="AH22" i="9" s="1"/>
  <c r="AJ69" i="5"/>
  <c r="AH31" i="9" s="1"/>
  <c r="AJ70" i="5"/>
  <c r="AH32" i="9" s="1"/>
  <c r="AJ73" i="5"/>
  <c r="AH35" i="9" s="1"/>
  <c r="AJ62" i="5"/>
  <c r="AH28" i="9" s="1"/>
  <c r="AJ56" i="5"/>
  <c r="AH25" i="9" s="1"/>
  <c r="AG74" i="5"/>
  <c r="AG80" i="5" s="1"/>
  <c r="CE53" i="5"/>
  <c r="CC22" i="9" s="1"/>
  <c r="AQ54" i="5"/>
  <c r="AO23" i="9" s="1"/>
  <c r="CC63" i="5"/>
  <c r="CA29" i="9" s="1"/>
  <c r="BJ63" i="5"/>
  <c r="BH29" i="9" s="1"/>
  <c r="AT62" i="5"/>
  <c r="AR28" i="9" s="1"/>
  <c r="AT56" i="5"/>
  <c r="AR25" i="9" s="1"/>
  <c r="AT73" i="5"/>
  <c r="AR35" i="9" s="1"/>
  <c r="AT53" i="5"/>
  <c r="AR22" i="9" s="1"/>
  <c r="AT61" i="5"/>
  <c r="AR27" i="9" s="1"/>
  <c r="AT72" i="5"/>
  <c r="AR34" i="9" s="1"/>
  <c r="AT71" i="5"/>
  <c r="BZ72" i="5"/>
  <c r="BX34" i="9" s="1"/>
  <c r="Q69" i="5"/>
  <c r="O31" i="9" s="1"/>
  <c r="Q71" i="5"/>
  <c r="O33" i="9" s="1"/>
  <c r="Q54" i="5"/>
  <c r="O23" i="9" s="1"/>
  <c r="Q64" i="5"/>
  <c r="O30" i="9" s="1"/>
  <c r="Q61" i="5"/>
  <c r="Q53" i="5"/>
  <c r="O22" i="9" s="1"/>
  <c r="Q55" i="5"/>
  <c r="O24" i="9" s="1"/>
  <c r="Q60" i="5"/>
  <c r="Q52" i="5"/>
  <c r="O21" i="9" s="1"/>
  <c r="Q73" i="5"/>
  <c r="O35" i="9" s="1"/>
  <c r="AA54" i="5"/>
  <c r="Y23" i="9" s="1"/>
  <c r="AA55" i="5"/>
  <c r="Y24" i="9" s="1"/>
  <c r="CN73" i="5"/>
  <c r="CL35" i="9" s="1"/>
  <c r="CN55" i="5"/>
  <c r="CL24" i="9" s="1"/>
  <c r="CN70" i="5"/>
  <c r="CL32" i="9" s="1"/>
  <c r="N52" i="5"/>
  <c r="L21" i="9" s="1"/>
  <c r="J74" i="5"/>
  <c r="J80" i="5" s="1"/>
  <c r="DW74" i="5"/>
  <c r="DW80" i="5" s="1"/>
  <c r="DU20" i="9" s="1"/>
  <c r="M69" i="5"/>
  <c r="M74" i="5" s="1"/>
  <c r="M80" i="5" s="1"/>
  <c r="BA53" i="5"/>
  <c r="AY22" i="9" s="1"/>
  <c r="L74" i="5"/>
  <c r="L80" i="5" s="1"/>
  <c r="BU65" i="5"/>
  <c r="BU66" i="5" s="1"/>
  <c r="BU79" i="5" s="1"/>
  <c r="BK64" i="5"/>
  <c r="BI30" i="9" s="1"/>
  <c r="CG63" i="5"/>
  <c r="CE29" i="9" s="1"/>
  <c r="AO55" i="5"/>
  <c r="AM24" i="9" s="1"/>
  <c r="AO56" i="5"/>
  <c r="AM25" i="9" s="1"/>
  <c r="CJ64" i="5"/>
  <c r="CH30" i="9" s="1"/>
  <c r="CQ73" i="5"/>
  <c r="CO35" i="9" s="1"/>
  <c r="CB70" i="5"/>
  <c r="BZ32" i="9" s="1"/>
  <c r="AO60" i="5"/>
  <c r="AM26" i="9" s="1"/>
  <c r="CM72" i="5"/>
  <c r="CK34" i="9" s="1"/>
  <c r="CM73" i="5"/>
  <c r="CK35" i="9" s="1"/>
  <c r="BA73" i="5"/>
  <c r="AY35" i="9" s="1"/>
  <c r="BA63" i="5"/>
  <c r="AY29" i="9" s="1"/>
  <c r="BA62" i="5"/>
  <c r="AY28" i="9" s="1"/>
  <c r="AO61" i="5"/>
  <c r="AM27" i="9" s="1"/>
  <c r="BS60" i="5"/>
  <c r="BQ26" i="9" s="1"/>
  <c r="BQ61" i="5"/>
  <c r="AD72" i="5"/>
  <c r="AB34" i="9" s="1"/>
  <c r="BX71" i="5"/>
  <c r="BV33" i="9" s="1"/>
  <c r="AN69" i="5"/>
  <c r="AN56" i="5"/>
  <c r="AL25" i="9" s="1"/>
  <c r="AN55" i="5"/>
  <c r="AL24" i="9" s="1"/>
  <c r="AN64" i="5"/>
  <c r="AL30" i="9" s="1"/>
  <c r="AN71" i="5"/>
  <c r="AL33" i="9" s="1"/>
  <c r="AN73" i="5"/>
  <c r="AL35" i="9" s="1"/>
  <c r="O53" i="5"/>
  <c r="M22" i="9" s="1"/>
  <c r="O63" i="5"/>
  <c r="M29" i="9" s="1"/>
  <c r="O62" i="5"/>
  <c r="M28" i="9" s="1"/>
  <c r="O70" i="5"/>
  <c r="M32" i="9" s="1"/>
  <c r="O55" i="5"/>
  <c r="M24" i="9" s="1"/>
  <c r="O56" i="5"/>
  <c r="M25" i="9" s="1"/>
  <c r="H52" i="5"/>
  <c r="F21" i="9" s="1"/>
  <c r="H71" i="5"/>
  <c r="F33" i="9" s="1"/>
  <c r="H73" i="5"/>
  <c r="F35" i="9" s="1"/>
  <c r="H63" i="5"/>
  <c r="F29" i="9" s="1"/>
  <c r="H62" i="5"/>
  <c r="F28" i="9" s="1"/>
  <c r="H55" i="5"/>
  <c r="F24" i="9" s="1"/>
  <c r="H54" i="5"/>
  <c r="F23" i="9" s="1"/>
  <c r="T62" i="5"/>
  <c r="R28" i="9" s="1"/>
  <c r="T54" i="5"/>
  <c r="R23" i="9" s="1"/>
  <c r="T56" i="5"/>
  <c r="R25" i="9" s="1"/>
  <c r="T61" i="5"/>
  <c r="R27" i="9" s="1"/>
  <c r="T70" i="5"/>
  <c r="R32" i="9" s="1"/>
  <c r="T71" i="5"/>
  <c r="R33" i="9" s="1"/>
  <c r="T72" i="5"/>
  <c r="R34" i="9" s="1"/>
  <c r="T52" i="5"/>
  <c r="S69" i="5"/>
  <c r="Q31" i="9" s="1"/>
  <c r="S54" i="5"/>
  <c r="Q23" i="9" s="1"/>
  <c r="S55" i="5"/>
  <c r="Q24" i="9" s="1"/>
  <c r="S60" i="5"/>
  <c r="Q26" i="9" s="1"/>
  <c r="S64" i="5"/>
  <c r="Q30" i="9" s="1"/>
  <c r="S53" i="5"/>
  <c r="Q22" i="9" s="1"/>
  <c r="S73" i="5"/>
  <c r="Q35" i="9" s="1"/>
  <c r="S56" i="5"/>
  <c r="Q25" i="9" s="1"/>
  <c r="S70" i="5"/>
  <c r="AB22" i="9"/>
  <c r="O61" i="5"/>
  <c r="M27" i="9" s="1"/>
  <c r="DX30" i="9"/>
  <c r="DZ65" i="5"/>
  <c r="DZ66" i="5" s="1"/>
  <c r="DZ79" i="5" s="1"/>
  <c r="DS29" i="9"/>
  <c r="DU65" i="5"/>
  <c r="DU66" i="5" s="1"/>
  <c r="DU79" i="5" s="1"/>
  <c r="H60" i="5"/>
  <c r="F26" i="9" s="1"/>
  <c r="R55" i="5"/>
  <c r="P24" i="9" s="1"/>
  <c r="R73" i="5"/>
  <c r="P35" i="9" s="1"/>
  <c r="AM62" i="5"/>
  <c r="AK28" i="9" s="1"/>
  <c r="AM52" i="5"/>
  <c r="AK21" i="9" s="1"/>
  <c r="AM64" i="5"/>
  <c r="AK30" i="9" s="1"/>
  <c r="AM55" i="5"/>
  <c r="AK24" i="9" s="1"/>
  <c r="AM60" i="5"/>
  <c r="AK26" i="9" s="1"/>
  <c r="AM73" i="5"/>
  <c r="AK35" i="9" s="1"/>
  <c r="AM61" i="5"/>
  <c r="AK27" i="9" s="1"/>
  <c r="I52" i="5"/>
  <c r="G21" i="9" s="1"/>
  <c r="I56" i="5"/>
  <c r="G25" i="9" s="1"/>
  <c r="I71" i="5"/>
  <c r="G33" i="9" s="1"/>
  <c r="I55" i="5"/>
  <c r="G24" i="9" s="1"/>
  <c r="I69" i="5"/>
  <c r="I53" i="5"/>
  <c r="G22" i="9" s="1"/>
  <c r="I64" i="5"/>
  <c r="G30" i="9" s="1"/>
  <c r="I62" i="5"/>
  <c r="G28" i="9" s="1"/>
  <c r="I70" i="5"/>
  <c r="G32" i="9" s="1"/>
  <c r="G69" i="5"/>
  <c r="G52" i="5"/>
  <c r="G73" i="5"/>
  <c r="E35" i="9" s="1"/>
  <c r="G60" i="5"/>
  <c r="E26" i="9" s="1"/>
  <c r="G70" i="5"/>
  <c r="E32" i="9" s="1"/>
  <c r="G54" i="5"/>
  <c r="E23" i="9" s="1"/>
  <c r="G55" i="5"/>
  <c r="E24" i="9" s="1"/>
  <c r="AN63" i="5"/>
  <c r="AL29" i="9" s="1"/>
  <c r="O54" i="5"/>
  <c r="M23" i="9" s="1"/>
  <c r="AX52" i="5"/>
  <c r="AV21" i="9" s="1"/>
  <c r="AX62" i="5"/>
  <c r="AV28" i="9" s="1"/>
  <c r="AX73" i="5"/>
  <c r="AV35" i="9" s="1"/>
  <c r="AX56" i="5"/>
  <c r="AX54" i="5"/>
  <c r="AV23" i="9" s="1"/>
  <c r="AX55" i="5"/>
  <c r="AV24" i="9" s="1"/>
  <c r="AX63" i="5"/>
  <c r="AV29" i="9" s="1"/>
  <c r="AX61" i="5"/>
  <c r="AV27" i="9" s="1"/>
  <c r="O52" i="5"/>
  <c r="G53" i="5"/>
  <c r="E22" i="9" s="1"/>
  <c r="AN61" i="5"/>
  <c r="AL27" i="9" s="1"/>
  <c r="CL62" i="5"/>
  <c r="CJ28" i="9" s="1"/>
  <c r="CL60" i="5"/>
  <c r="CL54" i="5"/>
  <c r="CJ23" i="9" s="1"/>
  <c r="CL56" i="5"/>
  <c r="CJ25" i="9" s="1"/>
  <c r="CL70" i="5"/>
  <c r="CJ32" i="9" s="1"/>
  <c r="CL53" i="5"/>
  <c r="CJ22" i="9" s="1"/>
  <c r="CL55" i="5"/>
  <c r="CJ24" i="9" s="1"/>
  <c r="CL63" i="5"/>
  <c r="CJ29" i="9" s="1"/>
  <c r="CH69" i="5"/>
  <c r="CF31" i="9" s="1"/>
  <c r="CH55" i="5"/>
  <c r="CF24" i="9" s="1"/>
  <c r="CH64" i="5"/>
  <c r="CF30" i="9" s="1"/>
  <c r="CH52" i="5"/>
  <c r="CH60" i="5"/>
  <c r="CH56" i="5"/>
  <c r="CF25" i="9" s="1"/>
  <c r="CH71" i="5"/>
  <c r="CF33" i="9" s="1"/>
  <c r="CH73" i="5"/>
  <c r="CF35" i="9" s="1"/>
  <c r="CH53" i="5"/>
  <c r="CF22" i="9" s="1"/>
  <c r="CH63" i="5"/>
  <c r="CF29" i="9" s="1"/>
  <c r="CH61" i="5"/>
  <c r="CF27" i="9" s="1"/>
  <c r="O60" i="5"/>
  <c r="M26" i="9" s="1"/>
  <c r="T64" i="5"/>
  <c r="R30" i="9" s="1"/>
  <c r="BH69" i="5"/>
  <c r="BF31" i="9" s="1"/>
  <c r="BH72" i="5"/>
  <c r="BF34" i="9" s="1"/>
  <c r="BH71" i="5"/>
  <c r="BF33" i="9" s="1"/>
  <c r="BH64" i="5"/>
  <c r="BF30" i="9" s="1"/>
  <c r="BH70" i="5"/>
  <c r="BH55" i="5"/>
  <c r="BF24" i="9" s="1"/>
  <c r="BH56" i="5"/>
  <c r="BF25" i="9" s="1"/>
  <c r="BH52" i="5"/>
  <c r="BH61" i="5"/>
  <c r="BF27" i="9" s="1"/>
  <c r="BH53" i="5"/>
  <c r="BF22" i="9" s="1"/>
  <c r="AK62" i="5"/>
  <c r="AI28" i="9" s="1"/>
  <c r="AK63" i="5"/>
  <c r="AI29" i="9" s="1"/>
  <c r="AK72" i="5"/>
  <c r="AI34" i="9" s="1"/>
  <c r="AK69" i="5"/>
  <c r="AI31" i="9" s="1"/>
  <c r="AK71" i="5"/>
  <c r="AI33" i="9" s="1"/>
  <c r="AK55" i="5"/>
  <c r="AI24" i="9" s="1"/>
  <c r="AK70" i="5"/>
  <c r="AI32" i="9" s="1"/>
  <c r="AN60" i="5"/>
  <c r="AL26" i="9" s="1"/>
  <c r="AA62" i="5"/>
  <c r="Y28" i="9" s="1"/>
  <c r="AA56" i="5"/>
  <c r="Y25" i="9" s="1"/>
  <c r="AA60" i="5"/>
  <c r="AA71" i="5"/>
  <c r="Y33" i="9" s="1"/>
  <c r="AA64" i="5"/>
  <c r="Y30" i="9" s="1"/>
  <c r="AA61" i="5"/>
  <c r="Y27" i="9" s="1"/>
  <c r="AA69" i="5"/>
  <c r="AA52" i="5"/>
  <c r="K69" i="5"/>
  <c r="I31" i="9" s="1"/>
  <c r="K54" i="5"/>
  <c r="I23" i="9" s="1"/>
  <c r="K52" i="5"/>
  <c r="K53" i="5"/>
  <c r="I22" i="9" s="1"/>
  <c r="K70" i="5"/>
  <c r="I32" i="9" s="1"/>
  <c r="K56" i="5"/>
  <c r="I25" i="9" s="1"/>
  <c r="K71" i="5"/>
  <c r="I33" i="9" s="1"/>
  <c r="K60" i="5"/>
  <c r="I26" i="9" s="1"/>
  <c r="K62" i="5"/>
  <c r="I28" i="9" s="1"/>
  <c r="K72" i="5"/>
  <c r="BW60" i="5"/>
  <c r="BU26" i="9" s="1"/>
  <c r="BW72" i="5"/>
  <c r="BU34" i="9" s="1"/>
  <c r="BW55" i="5"/>
  <c r="BU24" i="9" s="1"/>
  <c r="BW69" i="5"/>
  <c r="BW61" i="5"/>
  <c r="BU27" i="9" s="1"/>
  <c r="BW63" i="5"/>
  <c r="BU29" i="9" s="1"/>
  <c r="BW73" i="5"/>
  <c r="BU35" i="9" s="1"/>
  <c r="BW53" i="5"/>
  <c r="AN53" i="5"/>
  <c r="AL22" i="9" s="1"/>
  <c r="AK60" i="5"/>
  <c r="BY61" i="5"/>
  <c r="BW27" i="9" s="1"/>
  <c r="BY63" i="5"/>
  <c r="BW29" i="9" s="1"/>
  <c r="BY56" i="5"/>
  <c r="BW25" i="9" s="1"/>
  <c r="BY69" i="5"/>
  <c r="BW31" i="9" s="1"/>
  <c r="BY70" i="5"/>
  <c r="BW32" i="9" s="1"/>
  <c r="BY71" i="5"/>
  <c r="BW33" i="9" s="1"/>
  <c r="BY55" i="5"/>
  <c r="BW24" i="9" s="1"/>
  <c r="BY53" i="5"/>
  <c r="BY62" i="5"/>
  <c r="AN52" i="5"/>
  <c r="BL52" i="5"/>
  <c r="BJ21" i="9" s="1"/>
  <c r="BL54" i="5"/>
  <c r="BJ23" i="9" s="1"/>
  <c r="BL56" i="5"/>
  <c r="BJ25" i="9" s="1"/>
  <c r="BL60" i="5"/>
  <c r="BL61" i="5"/>
  <c r="BJ27" i="9" s="1"/>
  <c r="BL53" i="5"/>
  <c r="BL72" i="5"/>
  <c r="BJ34" i="9" s="1"/>
  <c r="BL64" i="5"/>
  <c r="BJ30" i="9" s="1"/>
  <c r="DU31" i="9"/>
  <c r="AA22" i="9"/>
  <c r="AH24" i="9"/>
  <c r="BH34" i="9"/>
  <c r="DM16" i="9"/>
  <c r="H53" i="5"/>
  <c r="BL69" i="5"/>
  <c r="BJ31" i="9" s="1"/>
  <c r="BL70" i="5"/>
  <c r="BJ32" i="9" s="1"/>
  <c r="AD65" i="5"/>
  <c r="AD78" i="5" s="1"/>
  <c r="BU57" i="5"/>
  <c r="BU77" i="5" s="1"/>
  <c r="O64" i="5"/>
  <c r="M30" i="9" s="1"/>
  <c r="H70" i="5"/>
  <c r="F32" i="9" s="1"/>
  <c r="T73" i="5"/>
  <c r="R35" i="9" s="1"/>
  <c r="H56" i="5"/>
  <c r="F25" i="9" s="1"/>
  <c r="I63" i="5"/>
  <c r="G29" i="9" s="1"/>
  <c r="AF52" i="5"/>
  <c r="AF54" i="5"/>
  <c r="AD23" i="9" s="1"/>
  <c r="AF62" i="5"/>
  <c r="AD28" i="9" s="1"/>
  <c r="AF69" i="5"/>
  <c r="AD31" i="9" s="1"/>
  <c r="AF53" i="5"/>
  <c r="AF60" i="5"/>
  <c r="AD26" i="9" s="1"/>
  <c r="AF56" i="5"/>
  <c r="AD25" i="9" s="1"/>
  <c r="AF55" i="5"/>
  <c r="AD24" i="9" s="1"/>
  <c r="AF73" i="5"/>
  <c r="BF62" i="5"/>
  <c r="BD28" i="9" s="1"/>
  <c r="BF53" i="5"/>
  <c r="BD22" i="9" s="1"/>
  <c r="BF71" i="5"/>
  <c r="BD33" i="9" s="1"/>
  <c r="BF54" i="5"/>
  <c r="BD23" i="9" s="1"/>
  <c r="BF60" i="5"/>
  <c r="BF52" i="5"/>
  <c r="BF73" i="5"/>
  <c r="BD35" i="9" s="1"/>
  <c r="BF72" i="5"/>
  <c r="BD34" i="9" s="1"/>
  <c r="G62" i="5"/>
  <c r="E28" i="9" s="1"/>
  <c r="U52" i="5"/>
  <c r="S21" i="9" s="1"/>
  <c r="U64" i="5"/>
  <c r="S30" i="9" s="1"/>
  <c r="U56" i="5"/>
  <c r="S25" i="9" s="1"/>
  <c r="U63" i="5"/>
  <c r="S29" i="9" s="1"/>
  <c r="U53" i="5"/>
  <c r="U69" i="5"/>
  <c r="U62" i="5"/>
  <c r="S28" i="9" s="1"/>
  <c r="U71" i="5"/>
  <c r="S33" i="9" s="1"/>
  <c r="U72" i="5"/>
  <c r="S34" i="9" s="1"/>
  <c r="AN54" i="5"/>
  <c r="AL23" i="9" s="1"/>
  <c r="V52" i="5"/>
  <c r="V72" i="5"/>
  <c r="T34" i="9" s="1"/>
  <c r="V71" i="5"/>
  <c r="T33" i="9" s="1"/>
  <c r="V73" i="5"/>
  <c r="T35" i="9" s="1"/>
  <c r="V69" i="5"/>
  <c r="T31" i="9" s="1"/>
  <c r="V64" i="5"/>
  <c r="T30" i="9" s="1"/>
  <c r="V60" i="5"/>
  <c r="V62" i="5"/>
  <c r="T28" i="9" s="1"/>
  <c r="V63" i="5"/>
  <c r="T29" i="9" s="1"/>
  <c r="V53" i="5"/>
  <c r="T22" i="9" s="1"/>
  <c r="BY54" i="5"/>
  <c r="BW23" i="9" s="1"/>
  <c r="O71" i="5"/>
  <c r="M33" i="9" s="1"/>
  <c r="Y69" i="5"/>
  <c r="Y63" i="5"/>
  <c r="W29" i="9" s="1"/>
  <c r="Y56" i="5"/>
  <c r="W25" i="9" s="1"/>
  <c r="Y71" i="5"/>
  <c r="W33" i="9" s="1"/>
  <c r="Y53" i="5"/>
  <c r="W22" i="9" s="1"/>
  <c r="Y64" i="5"/>
  <c r="W30" i="9" s="1"/>
  <c r="Y70" i="5"/>
  <c r="W32" i="9" s="1"/>
  <c r="CB62" i="5"/>
  <c r="BZ28" i="9" s="1"/>
  <c r="CB55" i="5"/>
  <c r="BZ24" i="9" s="1"/>
  <c r="CB72" i="5"/>
  <c r="BZ34" i="9" s="1"/>
  <c r="CB52" i="5"/>
  <c r="CB54" i="5"/>
  <c r="BZ23" i="9" s="1"/>
  <c r="CB56" i="5"/>
  <c r="BZ25" i="9" s="1"/>
  <c r="CB63" i="5"/>
  <c r="N62" i="5"/>
  <c r="L28" i="9" s="1"/>
  <c r="N60" i="5"/>
  <c r="N71" i="5"/>
  <c r="L33" i="9" s="1"/>
  <c r="N63" i="5"/>
  <c r="L29" i="9" s="1"/>
  <c r="N69" i="5"/>
  <c r="N61" i="5"/>
  <c r="L27" i="9" s="1"/>
  <c r="N64" i="5"/>
  <c r="L30" i="9" s="1"/>
  <c r="N72" i="5"/>
  <c r="L34" i="9" s="1"/>
  <c r="N56" i="5"/>
  <c r="L25" i="9" s="1"/>
  <c r="AL60" i="5"/>
  <c r="AJ26" i="9" s="1"/>
  <c r="AL55" i="5"/>
  <c r="AJ24" i="9" s="1"/>
  <c r="AL63" i="5"/>
  <c r="AJ29" i="9" s="1"/>
  <c r="AL56" i="5"/>
  <c r="AJ25" i="9" s="1"/>
  <c r="AL72" i="5"/>
  <c r="AJ34" i="9" s="1"/>
  <c r="AL54" i="5"/>
  <c r="AJ23" i="9" s="1"/>
  <c r="AL64" i="5"/>
  <c r="AJ30" i="9" s="1"/>
  <c r="AL61" i="5"/>
  <c r="BS52" i="5"/>
  <c r="BS61" i="5"/>
  <c r="BS72" i="5"/>
  <c r="BQ34" i="9" s="1"/>
  <c r="BS73" i="5"/>
  <c r="BQ35" i="9" s="1"/>
  <c r="BS71" i="5"/>
  <c r="BQ33" i="9" s="1"/>
  <c r="BS55" i="5"/>
  <c r="BQ24" i="9" s="1"/>
  <c r="BS54" i="5"/>
  <c r="BQ23" i="9" s="1"/>
  <c r="BS56" i="5"/>
  <c r="BQ25" i="9" s="1"/>
  <c r="T53" i="5"/>
  <c r="R22" i="9" s="1"/>
  <c r="CL71" i="5"/>
  <c r="CJ33" i="9" s="1"/>
  <c r="CH62" i="5"/>
  <c r="CF28" i="9" s="1"/>
  <c r="BC69" i="5"/>
  <c r="BC56" i="5"/>
  <c r="BA25" i="9" s="1"/>
  <c r="BC62" i="5"/>
  <c r="BA28" i="9" s="1"/>
  <c r="BC52" i="5"/>
  <c r="BC54" i="5"/>
  <c r="BA23" i="9" s="1"/>
  <c r="BC73" i="5"/>
  <c r="BA35" i="9" s="1"/>
  <c r="BC64" i="5"/>
  <c r="BA30" i="9" s="1"/>
  <c r="BC60" i="5"/>
  <c r="AX60" i="5"/>
  <c r="AY62" i="5"/>
  <c r="AW28" i="9" s="1"/>
  <c r="AY64" i="5"/>
  <c r="AW30" i="9" s="1"/>
  <c r="AY71" i="5"/>
  <c r="AW33" i="9" s="1"/>
  <c r="AY73" i="5"/>
  <c r="AW35" i="9" s="1"/>
  <c r="AY52" i="5"/>
  <c r="AY60" i="5"/>
  <c r="AY63" i="5"/>
  <c r="AW29" i="9" s="1"/>
  <c r="AY72" i="5"/>
  <c r="AW34" i="9" s="1"/>
  <c r="AY61" i="5"/>
  <c r="AW27" i="9" s="1"/>
  <c r="BN69" i="5"/>
  <c r="BN55" i="5"/>
  <c r="BL24" i="9" s="1"/>
  <c r="BN72" i="5"/>
  <c r="BL34" i="9" s="1"/>
  <c r="BN64" i="5"/>
  <c r="BL30" i="9" s="1"/>
  <c r="BN53" i="5"/>
  <c r="BL22" i="9" s="1"/>
  <c r="BN52" i="5"/>
  <c r="BN61" i="5"/>
  <c r="BL27" i="9" s="1"/>
  <c r="BN56" i="5"/>
  <c r="BL25" i="9" s="1"/>
  <c r="BN62" i="5"/>
  <c r="BL28" i="9" s="1"/>
  <c r="BN71" i="5"/>
  <c r="BL33" i="9" s="1"/>
  <c r="BN70" i="5"/>
  <c r="BL32" i="9" s="1"/>
  <c r="BN60" i="5"/>
  <c r="CK52" i="5"/>
  <c r="CK55" i="5"/>
  <c r="CI24" i="9" s="1"/>
  <c r="CK62" i="5"/>
  <c r="CI28" i="9" s="1"/>
  <c r="CK54" i="5"/>
  <c r="CI23" i="9" s="1"/>
  <c r="CK60" i="5"/>
  <c r="CK70" i="5"/>
  <c r="CI32" i="9" s="1"/>
  <c r="CK69" i="5"/>
  <c r="CI31" i="9" s="1"/>
  <c r="CK73" i="5"/>
  <c r="CI35" i="9" s="1"/>
  <c r="CK56" i="5"/>
  <c r="CI25" i="9" s="1"/>
  <c r="CP62" i="5"/>
  <c r="CN28" i="9" s="1"/>
  <c r="CP71" i="5"/>
  <c r="CN33" i="9" s="1"/>
  <c r="CP56" i="5"/>
  <c r="CN25" i="9" s="1"/>
  <c r="CP72" i="5"/>
  <c r="CN34" i="9" s="1"/>
  <c r="CP64" i="5"/>
  <c r="CN30" i="9" s="1"/>
  <c r="CP53" i="5"/>
  <c r="CN22" i="9" s="1"/>
  <c r="CP55" i="5"/>
  <c r="CN24" i="9" s="1"/>
  <c r="CP69" i="5"/>
  <c r="CP52" i="5"/>
  <c r="CN21" i="9" s="1"/>
  <c r="H64" i="5"/>
  <c r="F30" i="9" s="1"/>
  <c r="AI62" i="5"/>
  <c r="AG28" i="9" s="1"/>
  <c r="AI53" i="5"/>
  <c r="AG22" i="9" s="1"/>
  <c r="AI71" i="5"/>
  <c r="AG33" i="9" s="1"/>
  <c r="AI56" i="5"/>
  <c r="AG25" i="9" s="1"/>
  <c r="AI55" i="5"/>
  <c r="AG24" i="9" s="1"/>
  <c r="AI63" i="5"/>
  <c r="AG29" i="9" s="1"/>
  <c r="AI70" i="5"/>
  <c r="AG32" i="9" s="1"/>
  <c r="T55" i="5"/>
  <c r="R24" i="9" s="1"/>
  <c r="BH63" i="5"/>
  <c r="BF29" i="9" s="1"/>
  <c r="AK54" i="5"/>
  <c r="AK56" i="5"/>
  <c r="AI25" i="9" s="1"/>
  <c r="CO62" i="5"/>
  <c r="CM28" i="9" s="1"/>
  <c r="CO72" i="5"/>
  <c r="CM34" i="9" s="1"/>
  <c r="CO63" i="5"/>
  <c r="CM29" i="9" s="1"/>
  <c r="CO61" i="5"/>
  <c r="CM27" i="9" s="1"/>
  <c r="CO73" i="5"/>
  <c r="CM35" i="9" s="1"/>
  <c r="CO56" i="5"/>
  <c r="CM25" i="9" s="1"/>
  <c r="CO71" i="5"/>
  <c r="CM33" i="9" s="1"/>
  <c r="CO53" i="5"/>
  <c r="CM22" i="9" s="1"/>
  <c r="CO69" i="5"/>
  <c r="CO60" i="5"/>
  <c r="N70" i="5"/>
  <c r="L32" i="9" s="1"/>
  <c r="CF69" i="5"/>
  <c r="CF52" i="5"/>
  <c r="CD21" i="9" s="1"/>
  <c r="CF54" i="5"/>
  <c r="CD23" i="9" s="1"/>
  <c r="CF63" i="5"/>
  <c r="CD29" i="9" s="1"/>
  <c r="CF71" i="5"/>
  <c r="CD33" i="9" s="1"/>
  <c r="CF53" i="5"/>
  <c r="CD22" i="9" s="1"/>
  <c r="CJ57" i="5"/>
  <c r="CJ77" i="5" s="1"/>
  <c r="CN52" i="5"/>
  <c r="CL21" i="9" s="1"/>
  <c r="CN72" i="5"/>
  <c r="CL34" i="9" s="1"/>
  <c r="CN64" i="5"/>
  <c r="CL30" i="9" s="1"/>
  <c r="CN60" i="5"/>
  <c r="CN63" i="5"/>
  <c r="CL29" i="9" s="1"/>
  <c r="CN61" i="5"/>
  <c r="CL27" i="9" s="1"/>
  <c r="CN53" i="5"/>
  <c r="CN62" i="5"/>
  <c r="CL28" i="9" s="1"/>
  <c r="CN71" i="5"/>
  <c r="CL33" i="9" s="1"/>
  <c r="CN56" i="5"/>
  <c r="CL25" i="9" s="1"/>
  <c r="BL71" i="5"/>
  <c r="BJ33" i="9" s="1"/>
  <c r="BW54" i="5"/>
  <c r="BU23" i="9" s="1"/>
  <c r="S72" i="5"/>
  <c r="Q34" i="9" s="1"/>
  <c r="AM69" i="5"/>
  <c r="I61" i="5"/>
  <c r="G27" i="9" s="1"/>
  <c r="DS23" i="9"/>
  <c r="DU57" i="5"/>
  <c r="DU77" i="5" s="1"/>
  <c r="DS17" i="9" s="1"/>
  <c r="R60" i="5"/>
  <c r="R52" i="5"/>
  <c r="R56" i="5"/>
  <c r="P25" i="9" s="1"/>
  <c r="R71" i="5"/>
  <c r="P33" i="9" s="1"/>
  <c r="R53" i="5"/>
  <c r="P22" i="9" s="1"/>
  <c r="R69" i="5"/>
  <c r="R54" i="5"/>
  <c r="P23" i="9" s="1"/>
  <c r="R72" i="5"/>
  <c r="P34" i="9" s="1"/>
  <c r="R70" i="5"/>
  <c r="P32" i="9" s="1"/>
  <c r="R64" i="5"/>
  <c r="P30" i="9" s="1"/>
  <c r="AN62" i="5"/>
  <c r="AL28" i="9" s="1"/>
  <c r="BY52" i="5"/>
  <c r="BW21" i="9" s="1"/>
  <c r="AX28" i="9"/>
  <c r="AT32" i="9"/>
  <c r="Z22" i="9"/>
  <c r="AU26" i="9"/>
  <c r="BE25" i="9"/>
  <c r="T32" i="9"/>
  <c r="O69" i="5"/>
  <c r="M31" i="9" s="1"/>
  <c r="H61" i="5"/>
  <c r="F27" i="9" s="1"/>
  <c r="O72" i="5"/>
  <c r="M34" i="9" s="1"/>
  <c r="S63" i="5"/>
  <c r="Q29" i="9" s="1"/>
  <c r="S61" i="5"/>
  <c r="Q27" i="9" s="1"/>
  <c r="CI57" i="5"/>
  <c r="CI77" i="5" s="1"/>
  <c r="AM63" i="5"/>
  <c r="AK29" i="9" s="1"/>
  <c r="BY60" i="5"/>
  <c r="BW26" i="9" s="1"/>
  <c r="I72" i="5"/>
  <c r="G34" i="9" s="1"/>
  <c r="G56" i="5"/>
  <c r="E25" i="9" s="1"/>
  <c r="BO60" i="5"/>
  <c r="BM26" i="9" s="1"/>
  <c r="BO61" i="5"/>
  <c r="BM27" i="9" s="1"/>
  <c r="BO53" i="5"/>
  <c r="BO52" i="5"/>
  <c r="BO56" i="5"/>
  <c r="BM25" i="9" s="1"/>
  <c r="BO72" i="5"/>
  <c r="BM34" i="9" s="1"/>
  <c r="BO54" i="5"/>
  <c r="BM23" i="9" s="1"/>
  <c r="BO62" i="5"/>
  <c r="BM28" i="9" s="1"/>
  <c r="BO63" i="5"/>
  <c r="BM29" i="9" s="1"/>
  <c r="R62" i="5"/>
  <c r="P28" i="9" s="1"/>
  <c r="AM71" i="5"/>
  <c r="AK33" i="9" s="1"/>
  <c r="BM62" i="5"/>
  <c r="BK28" i="9" s="1"/>
  <c r="BM52" i="5"/>
  <c r="BM71" i="5"/>
  <c r="BK33" i="9" s="1"/>
  <c r="BM56" i="5"/>
  <c r="BK25" i="9" s="1"/>
  <c r="BM70" i="5"/>
  <c r="BK32" i="9" s="1"/>
  <c r="BM53" i="5"/>
  <c r="BK22" i="9" s="1"/>
  <c r="BM73" i="5"/>
  <c r="BK35" i="9" s="1"/>
  <c r="BM69" i="5"/>
  <c r="BK31" i="9" s="1"/>
  <c r="BM55" i="5"/>
  <c r="BK24" i="9" s="1"/>
  <c r="I73" i="5"/>
  <c r="G35" i="9" s="1"/>
  <c r="AF63" i="5"/>
  <c r="AD29" i="9" s="1"/>
  <c r="AF72" i="5"/>
  <c r="AD34" i="9" s="1"/>
  <c r="BF63" i="5"/>
  <c r="BD29" i="9" s="1"/>
  <c r="BF64" i="5"/>
  <c r="BD30" i="9" s="1"/>
  <c r="G71" i="5"/>
  <c r="E33" i="9" s="1"/>
  <c r="U55" i="5"/>
  <c r="S24" i="9" s="1"/>
  <c r="AN72" i="5"/>
  <c r="AL34" i="9" s="1"/>
  <c r="BI61" i="5"/>
  <c r="BG27" i="9" s="1"/>
  <c r="BI71" i="5"/>
  <c r="BG33" i="9" s="1"/>
  <c r="BI56" i="5"/>
  <c r="BG25" i="9" s="1"/>
  <c r="BI70" i="5"/>
  <c r="BI64" i="5"/>
  <c r="BG30" i="9" s="1"/>
  <c r="BI73" i="5"/>
  <c r="BG35" i="9" s="1"/>
  <c r="BI52" i="5"/>
  <c r="BG21" i="9" s="1"/>
  <c r="BI69" i="5"/>
  <c r="V55" i="5"/>
  <c r="T24" i="9" s="1"/>
  <c r="BY73" i="5"/>
  <c r="BW35" i="9" s="1"/>
  <c r="H69" i="5"/>
  <c r="O73" i="5"/>
  <c r="M35" i="9" s="1"/>
  <c r="Y73" i="5"/>
  <c r="W35" i="9" s="1"/>
  <c r="CB64" i="5"/>
  <c r="BZ30" i="9" s="1"/>
  <c r="T69" i="5"/>
  <c r="AX53" i="5"/>
  <c r="AV22" i="9" s="1"/>
  <c r="BS63" i="5"/>
  <c r="BQ29" i="9" s="1"/>
  <c r="AW62" i="5"/>
  <c r="AU28" i="9" s="1"/>
  <c r="AW63" i="5"/>
  <c r="AU29" i="9" s="1"/>
  <c r="AW73" i="5"/>
  <c r="AU35" i="9" s="1"/>
  <c r="AW55" i="5"/>
  <c r="AU24" i="9" s="1"/>
  <c r="AW69" i="5"/>
  <c r="AW54" i="5"/>
  <c r="AU23" i="9" s="1"/>
  <c r="AW72" i="5"/>
  <c r="AU34" i="9" s="1"/>
  <c r="AW70" i="5"/>
  <c r="AU32" i="9" s="1"/>
  <c r="CG52" i="5"/>
  <c r="CE21" i="9" s="1"/>
  <c r="CG62" i="5"/>
  <c r="CE28" i="9" s="1"/>
  <c r="CG56" i="5"/>
  <c r="CE25" i="9" s="1"/>
  <c r="CG64" i="5"/>
  <c r="CE30" i="9" s="1"/>
  <c r="CG71" i="5"/>
  <c r="CE33" i="9" s="1"/>
  <c r="CG55" i="5"/>
  <c r="CE24" i="9" s="1"/>
  <c r="CG53" i="5"/>
  <c r="CG70" i="5"/>
  <c r="CE32" i="9" s="1"/>
  <c r="S52" i="5"/>
  <c r="Q21" i="9" s="1"/>
  <c r="CL73" i="5"/>
  <c r="CJ35" i="9" s="1"/>
  <c r="Y61" i="5"/>
  <c r="W27" i="9" s="1"/>
  <c r="CH72" i="5"/>
  <c r="CF34" i="9" s="1"/>
  <c r="BM60" i="5"/>
  <c r="BC71" i="5"/>
  <c r="BA33" i="9" s="1"/>
  <c r="AY54" i="5"/>
  <c r="AW23" i="9" s="1"/>
  <c r="AR33" i="9"/>
  <c r="Z62" i="5"/>
  <c r="X28" i="9" s="1"/>
  <c r="Z72" i="5"/>
  <c r="X34" i="9" s="1"/>
  <c r="Z63" i="5"/>
  <c r="X29" i="9" s="1"/>
  <c r="Z52" i="5"/>
  <c r="X21" i="9" s="1"/>
  <c r="Z69" i="5"/>
  <c r="X31" i="9" s="1"/>
  <c r="Z54" i="5"/>
  <c r="X23" i="9" s="1"/>
  <c r="Z73" i="5"/>
  <c r="X35" i="9" s="1"/>
  <c r="Z64" i="5"/>
  <c r="X30" i="9" s="1"/>
  <c r="Z61" i="5"/>
  <c r="X27" i="9" s="1"/>
  <c r="BN54" i="5"/>
  <c r="BL23" i="9" s="1"/>
  <c r="CK64" i="5"/>
  <c r="CI30" i="9" s="1"/>
  <c r="BB69" i="5"/>
  <c r="AZ31" i="9" s="1"/>
  <c r="BB62" i="5"/>
  <c r="AZ28" i="9" s="1"/>
  <c r="BB54" i="5"/>
  <c r="AZ23" i="9" s="1"/>
  <c r="BB72" i="5"/>
  <c r="AZ34" i="9" s="1"/>
  <c r="BB52" i="5"/>
  <c r="BB70" i="5"/>
  <c r="AZ32" i="9" s="1"/>
  <c r="BB53" i="5"/>
  <c r="AZ22" i="9" s="1"/>
  <c r="BB71" i="5"/>
  <c r="AZ33" i="9" s="1"/>
  <c r="BB64" i="5"/>
  <c r="AZ30" i="9" s="1"/>
  <c r="CP73" i="5"/>
  <c r="CN35" i="9" s="1"/>
  <c r="H72" i="5"/>
  <c r="F34" i="9" s="1"/>
  <c r="AI72" i="5"/>
  <c r="AG34" i="9" s="1"/>
  <c r="T63" i="5"/>
  <c r="R29" i="9" s="1"/>
  <c r="BH54" i="5"/>
  <c r="BF23" i="9" s="1"/>
  <c r="AK64" i="5"/>
  <c r="AI30" i="9" s="1"/>
  <c r="CO55" i="5"/>
  <c r="CM24" i="9" s="1"/>
  <c r="AA63" i="5"/>
  <c r="Y29" i="9" s="1"/>
  <c r="CF62" i="5"/>
  <c r="CD28" i="9" s="1"/>
  <c r="CN54" i="5"/>
  <c r="CL23" i="9" s="1"/>
  <c r="AI61" i="5"/>
  <c r="AG27" i="9" s="1"/>
  <c r="BV62" i="5"/>
  <c r="BT28" i="9" s="1"/>
  <c r="BV71" i="5"/>
  <c r="BT33" i="9" s="1"/>
  <c r="BV64" i="5"/>
  <c r="BT30" i="9" s="1"/>
  <c r="BV72" i="5"/>
  <c r="BT34" i="9" s="1"/>
  <c r="BV56" i="5"/>
  <c r="BT25" i="9" s="1"/>
  <c r="BV53" i="5"/>
  <c r="BT22" i="9" s="1"/>
  <c r="BV52" i="5"/>
  <c r="BT21" i="9" s="1"/>
  <c r="BL62" i="5"/>
  <c r="BJ28" i="9" s="1"/>
  <c r="BW62" i="5"/>
  <c r="BU28" i="9" s="1"/>
  <c r="S71" i="5"/>
  <c r="Q33" i="9" s="1"/>
  <c r="AY53" i="5"/>
  <c r="AW22" i="9" s="1"/>
  <c r="BV70" i="5"/>
  <c r="BT32" i="9" s="1"/>
  <c r="P62" i="5"/>
  <c r="N28" i="9" s="1"/>
  <c r="P63" i="5"/>
  <c r="N29" i="9" s="1"/>
  <c r="P64" i="5"/>
  <c r="N30" i="9" s="1"/>
  <c r="P52" i="5"/>
  <c r="P71" i="5"/>
  <c r="N33" i="9" s="1"/>
  <c r="P56" i="5"/>
  <c r="N25" i="9" s="1"/>
  <c r="P69" i="5"/>
  <c r="N31" i="9" s="1"/>
  <c r="AI60" i="5"/>
  <c r="AK61" i="5"/>
  <c r="AI27" i="9" s="1"/>
  <c r="CB60" i="5"/>
  <c r="BZ26" i="9" s="1"/>
  <c r="AP65" i="5"/>
  <c r="BQ74" i="5"/>
  <c r="BQ80" i="5" s="1"/>
  <c r="AS65" i="5"/>
  <c r="AS78" i="5" s="1"/>
  <c r="CD57" i="5"/>
  <c r="CD77" i="5" s="1"/>
  <c r="BU74" i="5"/>
  <c r="BU80" i="5" s="1"/>
  <c r="AJ63" i="5"/>
  <c r="AH29" i="9" s="1"/>
  <c r="BP52" i="5"/>
  <c r="BN21" i="9" s="1"/>
  <c r="BQ52" i="5"/>
  <c r="BP61" i="5"/>
  <c r="BN27" i="9" s="1"/>
  <c r="AR60" i="5"/>
  <c r="CD72" i="5"/>
  <c r="CJ61" i="5"/>
  <c r="CH27" i="9" s="1"/>
  <c r="CM53" i="5"/>
  <c r="BT69" i="5"/>
  <c r="AR69" i="5"/>
  <c r="BZ53" i="5"/>
  <c r="BX22" i="9" s="1"/>
  <c r="AE70" i="5"/>
  <c r="AC32" i="9" s="1"/>
  <c r="BE70" i="5"/>
  <c r="AC72" i="5"/>
  <c r="AA34" i="9" s="1"/>
  <c r="AC54" i="5"/>
  <c r="AA23" i="9" s="1"/>
  <c r="AT69" i="5"/>
  <c r="AR31" i="9" s="1"/>
  <c r="CR52" i="5"/>
  <c r="CP21" i="9" s="1"/>
  <c r="M60" i="5"/>
  <c r="K26" i="9" s="1"/>
  <c r="AC61" i="5"/>
  <c r="AA27" i="9" s="1"/>
  <c r="AC69" i="5"/>
  <c r="AA31" i="9" s="1"/>
  <c r="AZ53" i="5"/>
  <c r="AX22" i="9" s="1"/>
  <c r="BT61" i="5"/>
  <c r="BR27" i="9" s="1"/>
  <c r="BT72" i="5"/>
  <c r="BR34" i="9" s="1"/>
  <c r="BT52" i="5"/>
  <c r="BR21" i="9" s="1"/>
  <c r="AE54" i="5"/>
  <c r="AC23" i="9" s="1"/>
  <c r="AE64" i="5"/>
  <c r="AC30" i="9" s="1"/>
  <c r="CE56" i="5"/>
  <c r="X62" i="5"/>
  <c r="V28" i="9" s="1"/>
  <c r="AT65" i="5"/>
  <c r="AR14" i="9" s="1"/>
  <c r="BR53" i="5"/>
  <c r="BK72" i="5"/>
  <c r="BI34" i="9" s="1"/>
  <c r="BK55" i="5"/>
  <c r="BI24" i="9" s="1"/>
  <c r="AJ71" i="5"/>
  <c r="AH33" i="9" s="1"/>
  <c r="AR71" i="5"/>
  <c r="AP33" i="9" s="1"/>
  <c r="AR54" i="5"/>
  <c r="AO62" i="5"/>
  <c r="AM28" i="9" s="1"/>
  <c r="AO54" i="5"/>
  <c r="CJ70" i="5"/>
  <c r="CH32" i="9" s="1"/>
  <c r="CJ71" i="5"/>
  <c r="BG53" i="5"/>
  <c r="BE22" i="9" s="1"/>
  <c r="BG52" i="5"/>
  <c r="BE21" i="9" s="1"/>
  <c r="AC60" i="5"/>
  <c r="AA26" i="9" s="1"/>
  <c r="AE69" i="5"/>
  <c r="W64" i="5"/>
  <c r="U30" i="9" s="1"/>
  <c r="W63" i="5"/>
  <c r="U29" i="9" s="1"/>
  <c r="W54" i="5"/>
  <c r="U23" i="9" s="1"/>
  <c r="CQ54" i="5"/>
  <c r="CO23" i="9" s="1"/>
  <c r="CQ53" i="5"/>
  <c r="CO22" i="9" s="1"/>
  <c r="CC70" i="5"/>
  <c r="CC54" i="5"/>
  <c r="CA23" i="9" s="1"/>
  <c r="AJ60" i="5"/>
  <c r="AH26" i="9" s="1"/>
  <c r="BJ56" i="5"/>
  <c r="BH25" i="9" s="1"/>
  <c r="AJ61" i="5"/>
  <c r="AH27" i="9" s="1"/>
  <c r="X52" i="5"/>
  <c r="X57" i="5" s="1"/>
  <c r="X77" i="5" s="1"/>
  <c r="BE54" i="5"/>
  <c r="BE73" i="5"/>
  <c r="BC35" i="9" s="1"/>
  <c r="CD64" i="5"/>
  <c r="CB30" i="9" s="1"/>
  <c r="CD71" i="5"/>
  <c r="CB33" i="9" s="1"/>
  <c r="AB63" i="5"/>
  <c r="Z29" i="9" s="1"/>
  <c r="AB54" i="5"/>
  <c r="Z23" i="9" s="1"/>
  <c r="AO70" i="5"/>
  <c r="CA72" i="5"/>
  <c r="BY34" i="9" s="1"/>
  <c r="CE61" i="5"/>
  <c r="CM69" i="5"/>
  <c r="CA69" i="5"/>
  <c r="AV52" i="5"/>
  <c r="AD55" i="5"/>
  <c r="AB24" i="9" s="1"/>
  <c r="AC56" i="5"/>
  <c r="AA25" i="9" s="1"/>
  <c r="AC73" i="5"/>
  <c r="AA35" i="9" s="1"/>
  <c r="CR56" i="5"/>
  <c r="CP25" i="9" s="1"/>
  <c r="CR73" i="5"/>
  <c r="CP35" i="9" s="1"/>
  <c r="CR71" i="5"/>
  <c r="CP33" i="9" s="1"/>
  <c r="BZ52" i="5"/>
  <c r="BX62" i="5"/>
  <c r="BV28" i="9" s="1"/>
  <c r="CE70" i="5"/>
  <c r="CC32" i="9" s="1"/>
  <c r="BD55" i="5"/>
  <c r="M53" i="5"/>
  <c r="K22" i="9" s="1"/>
  <c r="BK65" i="5"/>
  <c r="BK66" i="5" s="1"/>
  <c r="BK79" i="5" s="1"/>
  <c r="AG65" i="5"/>
  <c r="AG66" i="5" s="1"/>
  <c r="AG79" i="5" s="1"/>
  <c r="BP74" i="5"/>
  <c r="BP80" i="5" s="1"/>
  <c r="L57" i="5"/>
  <c r="L77" i="5" s="1"/>
  <c r="BR65" i="5"/>
  <c r="BR78" i="5" s="1"/>
  <c r="N57" i="5"/>
  <c r="N77" i="5" s="1"/>
  <c r="AS57" i="5"/>
  <c r="AS77" i="5" s="1"/>
  <c r="AP74" i="5"/>
  <c r="AP80" i="5" s="1"/>
  <c r="AD66" i="5"/>
  <c r="AD79" i="5" s="1"/>
  <c r="I27" i="9"/>
  <c r="J65" i="5"/>
  <c r="AS74" i="5"/>
  <c r="AS80" i="5" s="1"/>
  <c r="DT66" i="5"/>
  <c r="DT79" i="5" s="1"/>
  <c r="DR19" i="9" s="1"/>
  <c r="DT78" i="5"/>
  <c r="DR18" i="9" s="1"/>
  <c r="EB78" i="5"/>
  <c r="DZ18" i="9" s="1"/>
  <c r="EB66" i="5"/>
  <c r="EB79" i="5" s="1"/>
  <c r="CU66" i="5"/>
  <c r="CU79" i="5" s="1"/>
  <c r="CU78" i="5"/>
  <c r="CS18" i="9" s="1"/>
  <c r="DL66" i="5"/>
  <c r="DL79" i="5" s="1"/>
  <c r="DL78" i="5"/>
  <c r="DY66" i="5"/>
  <c r="DY79" i="5" s="1"/>
  <c r="DY78" i="5"/>
  <c r="DW18" i="9" s="1"/>
  <c r="EJ78" i="5"/>
  <c r="EH18" i="9" s="1"/>
  <c r="EJ66" i="5"/>
  <c r="EJ79" i="5" s="1"/>
  <c r="CZ66" i="5"/>
  <c r="CZ79" i="5" s="1"/>
  <c r="CZ78" i="5"/>
  <c r="CX18" i="9" s="1"/>
  <c r="DO66" i="5"/>
  <c r="DO79" i="5" s="1"/>
  <c r="DO78" i="5"/>
  <c r="DM18" i="9" s="1"/>
  <c r="DA66" i="5"/>
  <c r="DA79" i="5" s="1"/>
  <c r="DA78" i="5"/>
  <c r="CY18" i="9" s="1"/>
  <c r="DE66" i="5"/>
  <c r="DE79" i="5" s="1"/>
  <c r="DE78" i="5"/>
  <c r="DC18" i="9" s="1"/>
  <c r="DX66" i="5"/>
  <c r="DX79" i="5" s="1"/>
  <c r="DX78" i="5"/>
  <c r="DV18" i="9" s="1"/>
  <c r="DD78" i="5"/>
  <c r="DB18" i="9" s="1"/>
  <c r="DD66" i="5"/>
  <c r="DD79" i="5" s="1"/>
  <c r="DB66" i="5"/>
  <c r="DB79" i="5" s="1"/>
  <c r="DB78" i="5"/>
  <c r="CZ18" i="9" s="1"/>
  <c r="DN66" i="5"/>
  <c r="DN79" i="5" s="1"/>
  <c r="DL19" i="9" s="1"/>
  <c r="DN78" i="5"/>
  <c r="DL18" i="9" s="1"/>
  <c r="CX66" i="5"/>
  <c r="CX79" i="5" s="1"/>
  <c r="CX78" i="5"/>
  <c r="CV18" i="9" s="1"/>
  <c r="EI66" i="5"/>
  <c r="EI79" i="5" s="1"/>
  <c r="EI78" i="5"/>
  <c r="EG18" i="9" s="1"/>
  <c r="EG66" i="5"/>
  <c r="EG79" i="5" s="1"/>
  <c r="EE19" i="9" s="1"/>
  <c r="EG78" i="5"/>
  <c r="EE18" i="9" s="1"/>
  <c r="DQ66" i="5"/>
  <c r="DQ79" i="5" s="1"/>
  <c r="DQ78" i="5"/>
  <c r="DK66" i="5"/>
  <c r="DK79" i="5" s="1"/>
  <c r="DK78" i="5"/>
  <c r="DI18" i="9" s="1"/>
  <c r="EC66" i="5"/>
  <c r="EC79" i="5" s="1"/>
  <c r="EC78" i="5"/>
  <c r="EA18" i="9" s="1"/>
  <c r="DS66" i="5"/>
  <c r="DS79" i="5" s="1"/>
  <c r="DS78" i="5"/>
  <c r="DQ18" i="9" s="1"/>
  <c r="DH66" i="5"/>
  <c r="DH79" i="5" s="1"/>
  <c r="DF19" i="9" s="1"/>
  <c r="DH78" i="5"/>
  <c r="DF18" i="9" s="1"/>
  <c r="CV66" i="5"/>
  <c r="CV79" i="5" s="1"/>
  <c r="CV78" i="5"/>
  <c r="CT18" i="9" s="1"/>
  <c r="EF14" i="9"/>
  <c r="CY66" i="5"/>
  <c r="CY79" i="5" s="1"/>
  <c r="CY78" i="5"/>
  <c r="CW18" i="9" s="1"/>
  <c r="EF66" i="5"/>
  <c r="EF79" i="5" s="1"/>
  <c r="EF78" i="5"/>
  <c r="ED18" i="9" s="1"/>
  <c r="DJ18" i="9"/>
  <c r="CB34" i="9"/>
  <c r="AE26" i="9"/>
  <c r="BM22" i="9"/>
  <c r="U26" i="9"/>
  <c r="DX16" i="9"/>
  <c r="CK29" i="9"/>
  <c r="AV31" i="9"/>
  <c r="BE35" i="9"/>
  <c r="AE32" i="9"/>
  <c r="AO22" i="9"/>
  <c r="BI22" i="9"/>
  <c r="AB26" i="9"/>
  <c r="BS32" i="9"/>
  <c r="AF31" i="9"/>
  <c r="BV30" i="9"/>
  <c r="CL31" i="9"/>
  <c r="BF26" i="9"/>
  <c r="AH21" i="9"/>
  <c r="BE26" i="9"/>
  <c r="DR14" i="9"/>
  <c r="D31" i="9"/>
  <c r="F74" i="5"/>
  <c r="F65" i="5"/>
  <c r="F66" i="5" s="1"/>
  <c r="DM20" i="9"/>
  <c r="DF13" i="9"/>
  <c r="DF14" i="9"/>
  <c r="CX13" i="9"/>
  <c r="DZ14" i="9"/>
  <c r="DF16" i="9"/>
  <c r="EH13" i="9"/>
  <c r="DE13" i="9"/>
  <c r="DJ14" i="9"/>
  <c r="DR16" i="9"/>
  <c r="DK20" i="9"/>
  <c r="DX20" i="9"/>
  <c r="DU13" i="9"/>
  <c r="CQ16" i="9"/>
  <c r="ED13" i="9"/>
  <c r="DL14" i="9"/>
  <c r="EE14" i="9"/>
  <c r="DL13" i="9"/>
  <c r="DW16" i="9"/>
  <c r="DP13" i="9"/>
  <c r="EH16" i="9"/>
  <c r="CZ13" i="9"/>
  <c r="DV16" i="9"/>
  <c r="DL16" i="9"/>
  <c r="CQ13" i="9"/>
  <c r="DQ13" i="9"/>
  <c r="DJ16" i="9"/>
  <c r="DZ16" i="9"/>
  <c r="DS16" i="9"/>
  <c r="BT31" i="9"/>
  <c r="CE31" i="9"/>
  <c r="BB21" i="9"/>
  <c r="CH26" i="9"/>
  <c r="AJ21" i="9"/>
  <c r="BB31" i="9"/>
  <c r="EE20" i="9"/>
  <c r="EE16" i="9"/>
  <c r="J31" i="9"/>
  <c r="CN26" i="9"/>
  <c r="CG21" i="9"/>
  <c r="BE31" i="9"/>
  <c r="DM14" i="9"/>
  <c r="EB14" i="9"/>
  <c r="J21" i="9"/>
  <c r="CD26" i="9"/>
  <c r="BI31" i="9"/>
  <c r="EG14" i="9"/>
  <c r="EG13" i="9"/>
  <c r="EG17" i="9"/>
  <c r="EA14" i="9"/>
  <c r="CB31" i="9"/>
  <c r="BV26" i="9"/>
  <c r="W21" i="9"/>
  <c r="CQ18" i="9"/>
  <c r="CQ14" i="9"/>
  <c r="AQ31" i="9"/>
  <c r="DH20" i="9"/>
  <c r="DH16" i="9"/>
  <c r="DV14" i="9"/>
  <c r="CB26" i="9"/>
  <c r="DC13" i="9"/>
  <c r="DC17" i="9"/>
  <c r="DP18" i="9"/>
  <c r="DP14" i="9"/>
  <c r="U31" i="9"/>
  <c r="DW14" i="9"/>
  <c r="DE20" i="9"/>
  <c r="DE16" i="9"/>
  <c r="CV14" i="9"/>
  <c r="CY20" i="9"/>
  <c r="CY16" i="9"/>
  <c r="DB16" i="9"/>
  <c r="DB20" i="9"/>
  <c r="DG16" i="9"/>
  <c r="DG20" i="9"/>
  <c r="DW13" i="9"/>
  <c r="DW17" i="9"/>
  <c r="DQ14" i="9"/>
  <c r="AW31" i="9"/>
  <c r="AO31" i="9"/>
  <c r="BC26" i="9"/>
  <c r="DT20" i="9"/>
  <c r="DY20" i="9"/>
  <c r="DY16" i="9"/>
  <c r="BS31" i="9"/>
  <c r="AY31" i="9"/>
  <c r="CU13" i="9"/>
  <c r="CU17" i="9"/>
  <c r="DP20" i="9"/>
  <c r="DP16" i="9"/>
  <c r="R26" i="9"/>
  <c r="CT20" i="9"/>
  <c r="CT16" i="9"/>
  <c r="O26" i="9"/>
  <c r="AE31" i="9"/>
  <c r="Z31" i="9"/>
  <c r="H31" i="9"/>
  <c r="BP31" i="9"/>
  <c r="BV21" i="9"/>
  <c r="AL31" i="9"/>
  <c r="V31" i="9"/>
  <c r="DV17" i="9"/>
  <c r="DV13" i="9"/>
  <c r="CA21" i="9"/>
  <c r="CO31" i="9"/>
  <c r="AN21" i="9"/>
  <c r="CW14" i="9"/>
  <c r="DB17" i="9"/>
  <c r="DB13" i="9"/>
  <c r="BM31" i="9"/>
  <c r="Y31" i="9"/>
  <c r="DN18" i="9"/>
  <c r="DN14" i="9"/>
  <c r="EG20" i="9"/>
  <c r="EG16" i="9"/>
  <c r="DB14" i="9"/>
  <c r="S26" i="9"/>
  <c r="CP26" i="9"/>
  <c r="DC14" i="9"/>
  <c r="AM31" i="9"/>
  <c r="AO26" i="9"/>
  <c r="CX16" i="9"/>
  <c r="CX20" i="9"/>
  <c r="DM13" i="9"/>
  <c r="DM17" i="9"/>
  <c r="BC21" i="9"/>
  <c r="BS26" i="9"/>
  <c r="N26" i="9"/>
  <c r="CC21" i="9"/>
  <c r="CS14" i="9"/>
  <c r="EB13" i="9"/>
  <c r="EB17" i="9"/>
  <c r="EA20" i="9"/>
  <c r="EA16" i="9"/>
  <c r="CS13" i="9"/>
  <c r="CS17" i="9"/>
  <c r="CG26" i="9"/>
  <c r="ED20" i="9"/>
  <c r="ED16" i="9"/>
  <c r="DD20" i="9"/>
  <c r="DC16" i="9"/>
  <c r="DC20" i="9"/>
  <c r="DG14" i="9"/>
  <c r="BX26" i="9"/>
  <c r="DE14" i="9"/>
  <c r="DE18" i="9"/>
  <c r="DR17" i="9"/>
  <c r="DR13" i="9"/>
  <c r="CK21" i="9"/>
  <c r="AS31" i="9"/>
  <c r="DI14" i="9"/>
  <c r="AS26" i="9"/>
  <c r="BT26" i="9"/>
  <c r="AT21" i="9"/>
  <c r="CW17" i="9"/>
  <c r="CW13" i="9"/>
  <c r="DK14" i="9"/>
  <c r="DK18" i="9"/>
  <c r="CY17" i="9"/>
  <c r="CY13" i="9"/>
  <c r="CZ14" i="9"/>
  <c r="U21" i="9"/>
  <c r="K31" i="9"/>
  <c r="AD21" i="9"/>
  <c r="EE17" i="9"/>
  <c r="EE13" i="9"/>
  <c r="CZ20" i="9"/>
  <c r="CZ16" i="9"/>
  <c r="BN31" i="9"/>
  <c r="EF17" i="9"/>
  <c r="AN26" i="9"/>
  <c r="DD13" i="9"/>
  <c r="DD17" i="9"/>
  <c r="BZ21" i="9"/>
  <c r="J26" i="9"/>
  <c r="AB21" i="9"/>
  <c r="AM21" i="9"/>
  <c r="X26" i="9"/>
  <c r="D26" i="9"/>
  <c r="H26" i="9"/>
  <c r="AE21" i="9"/>
  <c r="BG31" i="9"/>
  <c r="CE26" i="9"/>
  <c r="DQ16" i="9"/>
  <c r="DQ20" i="9"/>
  <c r="CW20" i="9"/>
  <c r="CW16" i="9"/>
  <c r="DN16" i="9"/>
  <c r="DN20" i="9"/>
  <c r="DA20" i="9"/>
  <c r="DA16" i="9"/>
  <c r="CT14" i="9"/>
  <c r="CR16" i="9"/>
  <c r="CR20" i="9"/>
  <c r="CX14" i="9"/>
  <c r="DI20" i="9"/>
  <c r="DI16" i="9"/>
  <c r="EF20" i="9"/>
  <c r="EF16" i="9"/>
  <c r="EH14" i="9"/>
  <c r="CV17" i="9"/>
  <c r="CV13" i="9"/>
  <c r="DI17" i="9"/>
  <c r="DI13" i="9"/>
  <c r="DN17" i="9"/>
  <c r="DN13" i="9"/>
  <c r="CU14" i="9"/>
  <c r="DO20" i="9"/>
  <c r="DO16" i="9"/>
  <c r="AX21" i="9"/>
  <c r="BL31" i="9"/>
  <c r="BQ31" i="9"/>
  <c r="Y21" i="9"/>
  <c r="G26" i="9"/>
  <c r="BI26" i="9"/>
  <c r="K21" i="9"/>
  <c r="EC16" i="9"/>
  <c r="EC20" i="9"/>
  <c r="DO13" i="9"/>
  <c r="DO17" i="9"/>
  <c r="EA13" i="9"/>
  <c r="EA17" i="9"/>
  <c r="CY14" i="9"/>
  <c r="F31" i="9"/>
  <c r="CK26" i="9"/>
  <c r="DZ17" i="9"/>
  <c r="DZ13" i="9"/>
  <c r="CT17" i="9"/>
  <c r="CT13" i="9"/>
  <c r="CM21" i="9"/>
  <c r="ED14" i="9"/>
  <c r="DO18" i="9"/>
  <c r="DO14" i="9"/>
  <c r="G65" i="5" l="1"/>
  <c r="G66" i="5" s="1"/>
  <c r="G79" i="5" s="1"/>
  <c r="F78" i="5"/>
  <c r="V21" i="9"/>
  <c r="BZ57" i="5"/>
  <c r="BZ77" i="5" s="1"/>
  <c r="CA74" i="5"/>
  <c r="CA80" i="5" s="1"/>
  <c r="CD74" i="5"/>
  <c r="CD80" i="5" s="1"/>
  <c r="DZ15" i="9"/>
  <c r="AG78" i="5"/>
  <c r="AQ74" i="5"/>
  <c r="AQ80" i="5" s="1"/>
  <c r="BX74" i="5"/>
  <c r="BX80" i="5" s="1"/>
  <c r="CF74" i="5"/>
  <c r="CF80" i="5" s="1"/>
  <c r="DH14" i="9"/>
  <c r="DH13" i="9"/>
  <c r="CD31" i="9"/>
  <c r="DT13" i="9"/>
  <c r="CS16" i="9"/>
  <c r="L13" i="9"/>
  <c r="CT78" i="5"/>
  <c r="CR18" i="9" s="1"/>
  <c r="DI78" i="5"/>
  <c r="DG18" i="9" s="1"/>
  <c r="DJ78" i="5"/>
  <c r="DH18" i="9" s="1"/>
  <c r="CI74" i="5"/>
  <c r="CI80" i="5" s="1"/>
  <c r="AE57" i="5"/>
  <c r="AE77" i="5" s="1"/>
  <c r="X74" i="5"/>
  <c r="X80" i="5" s="1"/>
  <c r="V20" i="9" s="1"/>
  <c r="J57" i="5"/>
  <c r="J77" i="5" s="1"/>
  <c r="CM74" i="5"/>
  <c r="CM80" i="5" s="1"/>
  <c r="AX74" i="5"/>
  <c r="AX80" i="5" s="1"/>
  <c r="AB74" i="5"/>
  <c r="AB80" i="5" s="1"/>
  <c r="Z20" i="9" s="1"/>
  <c r="BR74" i="5"/>
  <c r="BR80" i="5" s="1"/>
  <c r="AU65" i="5"/>
  <c r="BA65" i="5"/>
  <c r="DZ77" i="5"/>
  <c r="DX17" i="9" s="1"/>
  <c r="DX13" i="9"/>
  <c r="BE65" i="5"/>
  <c r="BQ57" i="5"/>
  <c r="BQ77" i="5" s="1"/>
  <c r="BO17" i="9" s="1"/>
  <c r="BX57" i="5"/>
  <c r="BX77" i="5" s="1"/>
  <c r="BV17" i="9" s="1"/>
  <c r="BA57" i="5"/>
  <c r="BA77" i="5" s="1"/>
  <c r="AY17" i="9" s="1"/>
  <c r="L65" i="5"/>
  <c r="L66" i="5" s="1"/>
  <c r="L79" i="5" s="1"/>
  <c r="DA14" i="9"/>
  <c r="BV31" i="9"/>
  <c r="CT66" i="5"/>
  <c r="CT79" i="5" s="1"/>
  <c r="DG13" i="9"/>
  <c r="EF13" i="9"/>
  <c r="DD16" i="9"/>
  <c r="BO21" i="9"/>
  <c r="EA78" i="5"/>
  <c r="DY18" i="9" s="1"/>
  <c r="BO74" i="5"/>
  <c r="BO80" i="5" s="1"/>
  <c r="CL74" i="5"/>
  <c r="CL80" i="5" s="1"/>
  <c r="CJ20" i="9" s="1"/>
  <c r="AP57" i="5"/>
  <c r="AP77" i="5" s="1"/>
  <c r="CI65" i="5"/>
  <c r="CI78" i="5" s="1"/>
  <c r="CQ74" i="5"/>
  <c r="CQ80" i="5" s="1"/>
  <c r="M65" i="5"/>
  <c r="M66" i="5" s="1"/>
  <c r="M79" i="5" s="1"/>
  <c r="W74" i="5"/>
  <c r="W80" i="5" s="1"/>
  <c r="CP65" i="5"/>
  <c r="CP78" i="5" s="1"/>
  <c r="CN18" i="9" s="1"/>
  <c r="AA57" i="5"/>
  <c r="AA77" i="5" s="1"/>
  <c r="BO16" i="9"/>
  <c r="BR66" i="5"/>
  <c r="BR79" i="5" s="1"/>
  <c r="CO65" i="5"/>
  <c r="O57" i="5"/>
  <c r="O77" i="5" s="1"/>
  <c r="Z74" i="5"/>
  <c r="Z80" i="5" s="1"/>
  <c r="X20" i="9" s="1"/>
  <c r="BH57" i="5"/>
  <c r="BH77" i="5" s="1"/>
  <c r="BF17" i="9" s="1"/>
  <c r="CC65" i="5"/>
  <c r="CC66" i="5" s="1"/>
  <c r="CC79" i="5" s="1"/>
  <c r="BD74" i="5"/>
  <c r="BD80" i="5" s="1"/>
  <c r="CQ65" i="5"/>
  <c r="CO14" i="9" s="1"/>
  <c r="CO30" i="9"/>
  <c r="AG57" i="5"/>
  <c r="AG77" i="5" s="1"/>
  <c r="AE23" i="9"/>
  <c r="AY57" i="5"/>
  <c r="AY77" i="5" s="1"/>
  <c r="AW17" i="9" s="1"/>
  <c r="BS57" i="5"/>
  <c r="BS77" i="5" s="1"/>
  <c r="CL65" i="5"/>
  <c r="W57" i="5"/>
  <c r="W77" i="5" s="1"/>
  <c r="AD74" i="5"/>
  <c r="AD80" i="5" s="1"/>
  <c r="AB20" i="9" s="1"/>
  <c r="CR74" i="5"/>
  <c r="CR80" i="5" s="1"/>
  <c r="AU57" i="5"/>
  <c r="AU77" i="5" s="1"/>
  <c r="AS22" i="9"/>
  <c r="EE79" i="5"/>
  <c r="EC19" i="9" s="1"/>
  <c r="EC15" i="9"/>
  <c r="AJ57" i="5"/>
  <c r="AJ77" i="5" s="1"/>
  <c r="AH17" i="9" s="1"/>
  <c r="DV78" i="5"/>
  <c r="DT18" i="9" s="1"/>
  <c r="DV66" i="5"/>
  <c r="DV79" i="5" s="1"/>
  <c r="BX21" i="9"/>
  <c r="DT14" i="9"/>
  <c r="DY13" i="9"/>
  <c r="EA66" i="5"/>
  <c r="EA79" i="5" s="1"/>
  <c r="DY19" i="9" s="1"/>
  <c r="BI65" i="5"/>
  <c r="AS66" i="5"/>
  <c r="AS79" i="5" s="1"/>
  <c r="AQ19" i="9" s="1"/>
  <c r="BK78" i="5"/>
  <c r="BI18" i="9" s="1"/>
  <c r="AH57" i="5"/>
  <c r="AH77" i="5" s="1"/>
  <c r="AF17" i="9" s="1"/>
  <c r="CC57" i="5"/>
  <c r="CC77" i="5" s="1"/>
  <c r="BO57" i="5"/>
  <c r="BO77" i="5" s="1"/>
  <c r="BM17" i="9" s="1"/>
  <c r="AW57" i="5"/>
  <c r="AW77" i="5" s="1"/>
  <c r="AU17" i="9" s="1"/>
  <c r="CO74" i="5"/>
  <c r="CO80" i="5" s="1"/>
  <c r="Q65" i="5"/>
  <c r="O27" i="9"/>
  <c r="DW66" i="5"/>
  <c r="DW79" i="5" s="1"/>
  <c r="DU19" i="9" s="1"/>
  <c r="DW78" i="5"/>
  <c r="DU18" i="9" s="1"/>
  <c r="AV74" i="5"/>
  <c r="CR65" i="5"/>
  <c r="CP29" i="9"/>
  <c r="L78" i="5"/>
  <c r="CV16" i="9"/>
  <c r="DD14" i="9"/>
  <c r="CK31" i="9"/>
  <c r="DK13" i="9"/>
  <c r="CM31" i="9"/>
  <c r="DT16" i="9"/>
  <c r="DU16" i="9"/>
  <c r="DA13" i="9"/>
  <c r="EB16" i="9"/>
  <c r="EC14" i="9"/>
  <c r="F57" i="5"/>
  <c r="BF21" i="9"/>
  <c r="DF78" i="5"/>
  <c r="DD18" i="9" s="1"/>
  <c r="DU78" i="5"/>
  <c r="DS18" i="9" s="1"/>
  <c r="EH78" i="5"/>
  <c r="EF18" i="9" s="1"/>
  <c r="EE78" i="5"/>
  <c r="EC18" i="9" s="1"/>
  <c r="DC78" i="5"/>
  <c r="DA18" i="9" s="1"/>
  <c r="CN74" i="5"/>
  <c r="CN80" i="5" s="1"/>
  <c r="CL20" i="9" s="1"/>
  <c r="BV57" i="5"/>
  <c r="BV77" i="5" s="1"/>
  <c r="CA65" i="5"/>
  <c r="CA66" i="5" s="1"/>
  <c r="CA79" i="5" s="1"/>
  <c r="BY19" i="9" s="1"/>
  <c r="AY74" i="5"/>
  <c r="AY80" i="5" s="1"/>
  <c r="AW20" i="9" s="1"/>
  <c r="AI74" i="5"/>
  <c r="Q74" i="5"/>
  <c r="Q80" i="5" s="1"/>
  <c r="AZ74" i="5"/>
  <c r="AZ80" i="5" s="1"/>
  <c r="AJ65" i="5"/>
  <c r="AJ78" i="5" s="1"/>
  <c r="AH18" i="9" s="1"/>
  <c r="CD65" i="5"/>
  <c r="CB14" i="9" s="1"/>
  <c r="P74" i="5"/>
  <c r="P80" i="5" s="1"/>
  <c r="AA74" i="5"/>
  <c r="AA80" i="5" s="1"/>
  <c r="Y20" i="9" s="1"/>
  <c r="BA74" i="5"/>
  <c r="BA80" i="5" s="1"/>
  <c r="Q57" i="5"/>
  <c r="Q77" i="5" s="1"/>
  <c r="AV65" i="5"/>
  <c r="AT27" i="9"/>
  <c r="AH65" i="5"/>
  <c r="AF27" i="9"/>
  <c r="BZ74" i="5"/>
  <c r="BZ80" i="5" s="1"/>
  <c r="EE77" i="5"/>
  <c r="EC17" i="9" s="1"/>
  <c r="EC13" i="9"/>
  <c r="BQ65" i="5"/>
  <c r="BO27" i="9"/>
  <c r="CW78" i="5"/>
  <c r="CU18" i="9" s="1"/>
  <c r="CW66" i="5"/>
  <c r="CW79" i="5" s="1"/>
  <c r="O74" i="5"/>
  <c r="O80" i="5" s="1"/>
  <c r="CA57" i="5"/>
  <c r="CA77" i="5" s="1"/>
  <c r="BY17" i="9" s="1"/>
  <c r="AT57" i="5"/>
  <c r="CU16" i="9"/>
  <c r="DU14" i="9"/>
  <c r="CR13" i="9"/>
  <c r="DJ13" i="9"/>
  <c r="DS14" i="9"/>
  <c r="BY31" i="9"/>
  <c r="BV16" i="9"/>
  <c r="Z57" i="5"/>
  <c r="Z77" i="5" s="1"/>
  <c r="X17" i="9" s="1"/>
  <c r="AH74" i="5"/>
  <c r="AH80" i="5" s="1"/>
  <c r="AF20" i="9" s="1"/>
  <c r="AQ65" i="5"/>
  <c r="AO14" i="9" s="1"/>
  <c r="BG65" i="5"/>
  <c r="BG66" i="5" s="1"/>
  <c r="BG79" i="5" s="1"/>
  <c r="S65" i="5"/>
  <c r="Q14" i="9" s="1"/>
  <c r="O65" i="5"/>
  <c r="BI57" i="5"/>
  <c r="BI77" i="5" s="1"/>
  <c r="BG17" i="9" s="1"/>
  <c r="AV57" i="5"/>
  <c r="AV77" i="5" s="1"/>
  <c r="AC65" i="5"/>
  <c r="AL74" i="5"/>
  <c r="AL80" i="5" s="1"/>
  <c r="AJ20" i="9" s="1"/>
  <c r="BU78" i="5"/>
  <c r="BS18" i="9" s="1"/>
  <c r="CB74" i="5"/>
  <c r="V57" i="5"/>
  <c r="V77" i="5" s="1"/>
  <c r="BY65" i="5"/>
  <c r="BY78" i="5" s="1"/>
  <c r="BW18" i="9" s="1"/>
  <c r="BD65" i="5"/>
  <c r="BB14" i="9" s="1"/>
  <c r="BJ74" i="5"/>
  <c r="BJ80" i="5" s="1"/>
  <c r="AQ57" i="5"/>
  <c r="AO21" i="9"/>
  <c r="CM66" i="5"/>
  <c r="CM79" i="5" s="1"/>
  <c r="CM78" i="5"/>
  <c r="BZ65" i="5"/>
  <c r="ED66" i="5"/>
  <c r="ED79" i="5" s="1"/>
  <c r="EB19" i="9" s="1"/>
  <c r="ED78" i="5"/>
  <c r="EB18" i="9" s="1"/>
  <c r="BJ65" i="5"/>
  <c r="AZ65" i="5"/>
  <c r="BG74" i="5"/>
  <c r="BG80" i="5" s="1"/>
  <c r="BE20" i="9" s="1"/>
  <c r="M78" i="5"/>
  <c r="K18" i="9" s="1"/>
  <c r="CO78" i="5"/>
  <c r="CO66" i="5"/>
  <c r="CO79" i="5" s="1"/>
  <c r="CE65" i="5"/>
  <c r="CC27" i="9"/>
  <c r="AP23" i="9"/>
  <c r="AR57" i="5"/>
  <c r="AR77" i="5" s="1"/>
  <c r="AP17" i="9" s="1"/>
  <c r="CM57" i="5"/>
  <c r="CM77" i="5" s="1"/>
  <c r="CK17" i="9" s="1"/>
  <c r="CK22" i="9"/>
  <c r="CG57" i="5"/>
  <c r="CG77" i="5" s="1"/>
  <c r="CE17" i="9" s="1"/>
  <c r="CE22" i="9"/>
  <c r="Y65" i="5"/>
  <c r="CP66" i="5"/>
  <c r="CP79" i="5" s="1"/>
  <c r="CN65" i="5"/>
  <c r="CL14" i="9" s="1"/>
  <c r="BL26" i="9"/>
  <c r="BN65" i="5"/>
  <c r="AF57" i="5"/>
  <c r="AF77" i="5" s="1"/>
  <c r="AD22" i="9"/>
  <c r="T57" i="5"/>
  <c r="T77" i="5" s="1"/>
  <c r="R17" i="9" s="1"/>
  <c r="BF74" i="5"/>
  <c r="DS13" i="9"/>
  <c r="T21" i="9"/>
  <c r="CM26" i="9"/>
  <c r="CJ26" i="9"/>
  <c r="AW21" i="9"/>
  <c r="H13" i="9"/>
  <c r="BW28" i="9"/>
  <c r="DZ78" i="5"/>
  <c r="DX18" i="9" s="1"/>
  <c r="G78" i="5"/>
  <c r="E18" i="9" s="1"/>
  <c r="BY74" i="5"/>
  <c r="AC74" i="5"/>
  <c r="AC80" i="5" s="1"/>
  <c r="AA20" i="9" s="1"/>
  <c r="BP22" i="9"/>
  <c r="BR57" i="5"/>
  <c r="M57" i="5"/>
  <c r="M77" i="5" s="1"/>
  <c r="K17" i="9" s="1"/>
  <c r="CQ57" i="5"/>
  <c r="CQ77" i="5" s="1"/>
  <c r="BT57" i="5"/>
  <c r="BT77" i="5" s="1"/>
  <c r="BR17" i="9" s="1"/>
  <c r="AJ74" i="5"/>
  <c r="AJ80" i="5" s="1"/>
  <c r="AH20" i="9" s="1"/>
  <c r="AI65" i="5"/>
  <c r="AG26" i="9"/>
  <c r="P57" i="5"/>
  <c r="N21" i="9"/>
  <c r="AZ21" i="9"/>
  <c r="BB57" i="5"/>
  <c r="BB77" i="5" s="1"/>
  <c r="AZ17" i="9" s="1"/>
  <c r="BB74" i="5"/>
  <c r="BB80" i="5" s="1"/>
  <c r="BK26" i="9"/>
  <c r="BM65" i="5"/>
  <c r="T74" i="5"/>
  <c r="T80" i="5" s="1"/>
  <c r="R20" i="9" s="1"/>
  <c r="R31" i="9"/>
  <c r="H74" i="5"/>
  <c r="H80" i="5" s="1"/>
  <c r="F20" i="9" s="1"/>
  <c r="BM74" i="5"/>
  <c r="BM80" i="5" s="1"/>
  <c r="BK20" i="9" s="1"/>
  <c r="BG57" i="5"/>
  <c r="BG77" i="5" s="1"/>
  <c r="BE17" i="9" s="1"/>
  <c r="CN57" i="5"/>
  <c r="CN77" i="5" s="1"/>
  <c r="CL17" i="9" s="1"/>
  <c r="CL22" i="9"/>
  <c r="CF57" i="5"/>
  <c r="CF77" i="5" s="1"/>
  <c r="CD17" i="9" s="1"/>
  <c r="CK74" i="5"/>
  <c r="CK80" i="5" s="1"/>
  <c r="CI20" i="9" s="1"/>
  <c r="AV26" i="9"/>
  <c r="AX65" i="5"/>
  <c r="BC74" i="5"/>
  <c r="BC80" i="5" s="1"/>
  <c r="BA20" i="9" s="1"/>
  <c r="BA31" i="9"/>
  <c r="BT65" i="5"/>
  <c r="N65" i="5"/>
  <c r="L26" i="9"/>
  <c r="U74" i="5"/>
  <c r="U80" i="5" s="1"/>
  <c r="S31" i="9"/>
  <c r="X65" i="5"/>
  <c r="V14" i="9" s="1"/>
  <c r="CO57" i="5"/>
  <c r="CO77" i="5" s="1"/>
  <c r="CM17" i="9" s="1"/>
  <c r="H57" i="5"/>
  <c r="H77" i="5" s="1"/>
  <c r="F17" i="9" s="1"/>
  <c r="F22" i="9"/>
  <c r="BL57" i="5"/>
  <c r="BJ22" i="9"/>
  <c r="BY57" i="5"/>
  <c r="BW22" i="9"/>
  <c r="AC57" i="5"/>
  <c r="AC77" i="5" s="1"/>
  <c r="AA17" i="9" s="1"/>
  <c r="AN65" i="5"/>
  <c r="AL14" i="9" s="1"/>
  <c r="AK74" i="5"/>
  <c r="AK80" i="5" s="1"/>
  <c r="AI20" i="9" s="1"/>
  <c r="CF26" i="9"/>
  <c r="CH65" i="5"/>
  <c r="CF14" i="9" s="1"/>
  <c r="CH74" i="5"/>
  <c r="CH80" i="5" s="1"/>
  <c r="CF20" i="9" s="1"/>
  <c r="AX57" i="5"/>
  <c r="AV25" i="9"/>
  <c r="G74" i="5"/>
  <c r="G80" i="5" s="1"/>
  <c r="E20" i="9" s="1"/>
  <c r="E31" i="9"/>
  <c r="H65" i="5"/>
  <c r="F14" i="9" s="1"/>
  <c r="AM57" i="5"/>
  <c r="AM77" i="5" s="1"/>
  <c r="AK17" i="9" s="1"/>
  <c r="T65" i="5"/>
  <c r="BE57" i="5"/>
  <c r="BE77" i="5" s="1"/>
  <c r="BC17" i="9" s="1"/>
  <c r="BC23" i="9"/>
  <c r="CJ74" i="5"/>
  <c r="CJ80" i="5" s="1"/>
  <c r="CH33" i="9"/>
  <c r="CC25" i="9"/>
  <c r="CE57" i="5"/>
  <c r="CE77" i="5" s="1"/>
  <c r="CC17" i="9" s="1"/>
  <c r="Y74" i="5"/>
  <c r="W31" i="9"/>
  <c r="AF74" i="5"/>
  <c r="AF80" i="5" s="1"/>
  <c r="AD20" i="9" s="1"/>
  <c r="AD35" i="9"/>
  <c r="AL57" i="5"/>
  <c r="AL77" i="5" s="1"/>
  <c r="AK65" i="5"/>
  <c r="AI26" i="9"/>
  <c r="DX14" i="9"/>
  <c r="BT13" i="9"/>
  <c r="BH65" i="5"/>
  <c r="BH66" i="5" s="1"/>
  <c r="BH79" i="5" s="1"/>
  <c r="K65" i="5"/>
  <c r="K78" i="5" s="1"/>
  <c r="I18" i="9" s="1"/>
  <c r="BG78" i="5"/>
  <c r="AO74" i="5"/>
  <c r="AO80" i="5" s="1"/>
  <c r="AM32" i="9"/>
  <c r="CC74" i="5"/>
  <c r="CC80" i="5" s="1"/>
  <c r="CA20" i="9" s="1"/>
  <c r="CA32" i="9"/>
  <c r="AO57" i="5"/>
  <c r="AO77" i="5" s="1"/>
  <c r="AM23" i="9"/>
  <c r="AT66" i="5"/>
  <c r="AT79" i="5" s="1"/>
  <c r="AR19" i="9" s="1"/>
  <c r="AT78" i="5"/>
  <c r="AR18" i="9" s="1"/>
  <c r="W65" i="5"/>
  <c r="AR74" i="5"/>
  <c r="AP31" i="9"/>
  <c r="AZ57" i="5"/>
  <c r="AZ77" i="5" s="1"/>
  <c r="AT74" i="5"/>
  <c r="AT80" i="5" s="1"/>
  <c r="AR20" i="9" s="1"/>
  <c r="AO65" i="5"/>
  <c r="AM14" i="9" s="1"/>
  <c r="S57" i="5"/>
  <c r="S77" i="5" s="1"/>
  <c r="Q17" i="9" s="1"/>
  <c r="AW74" i="5"/>
  <c r="AW80" i="5" s="1"/>
  <c r="AU20" i="9" s="1"/>
  <c r="AU31" i="9"/>
  <c r="AF65" i="5"/>
  <c r="AD14" i="9" s="1"/>
  <c r="BP57" i="5"/>
  <c r="BP77" i="5" s="1"/>
  <c r="BN17" i="9" s="1"/>
  <c r="R74" i="5"/>
  <c r="R80" i="5" s="1"/>
  <c r="P20" i="9" s="1"/>
  <c r="P31" i="9"/>
  <c r="R57" i="5"/>
  <c r="R77" i="5" s="1"/>
  <c r="P17" i="9" s="1"/>
  <c r="P21" i="9"/>
  <c r="BS74" i="5"/>
  <c r="BS80" i="5" s="1"/>
  <c r="AM74" i="5"/>
  <c r="AM80" i="5" s="1"/>
  <c r="AK20" i="9" s="1"/>
  <c r="AK31" i="9"/>
  <c r="CP57" i="5"/>
  <c r="CP77" i="5" s="1"/>
  <c r="CN17" i="9" s="1"/>
  <c r="BN57" i="5"/>
  <c r="BL21" i="9"/>
  <c r="BC65" i="5"/>
  <c r="BA14" i="9" s="1"/>
  <c r="BA26" i="9"/>
  <c r="BC57" i="5"/>
  <c r="BC77" i="5" s="1"/>
  <c r="BA17" i="9" s="1"/>
  <c r="BA21" i="9"/>
  <c r="AL65" i="5"/>
  <c r="AJ14" i="9" s="1"/>
  <c r="AJ27" i="9"/>
  <c r="L31" i="9"/>
  <c r="N74" i="5"/>
  <c r="CB57" i="5"/>
  <c r="CB77" i="5" s="1"/>
  <c r="BZ17" i="9" s="1"/>
  <c r="V65" i="5"/>
  <c r="T14" i="9" s="1"/>
  <c r="T26" i="9"/>
  <c r="U57" i="5"/>
  <c r="U77" i="5" s="1"/>
  <c r="S17" i="9" s="1"/>
  <c r="S22" i="9"/>
  <c r="BF57" i="5"/>
  <c r="BF77" i="5" s="1"/>
  <c r="BD17" i="9" s="1"/>
  <c r="BD21" i="9"/>
  <c r="BB65" i="5"/>
  <c r="AZ14" i="9" s="1"/>
  <c r="CL57" i="5"/>
  <c r="CL77" i="5" s="1"/>
  <c r="CJ17" i="9" s="1"/>
  <c r="AE65" i="5"/>
  <c r="AL21" i="9"/>
  <c r="AN57" i="5"/>
  <c r="Z65" i="5"/>
  <c r="X14" i="9" s="1"/>
  <c r="I21" i="9"/>
  <c r="K57" i="5"/>
  <c r="AA65" i="5"/>
  <c r="Y14" i="9" s="1"/>
  <c r="Y26" i="9"/>
  <c r="CH57" i="5"/>
  <c r="CF21" i="9"/>
  <c r="I74" i="5"/>
  <c r="I80" i="5" s="1"/>
  <c r="G20" i="9" s="1"/>
  <c r="G31" i="9"/>
  <c r="I57" i="5"/>
  <c r="I77" i="5" s="1"/>
  <c r="G17" i="9" s="1"/>
  <c r="CG74" i="5"/>
  <c r="CG80" i="5" s="1"/>
  <c r="Y57" i="5"/>
  <c r="Y77" i="5" s="1"/>
  <c r="W17" i="9" s="1"/>
  <c r="P65" i="5"/>
  <c r="N14" i="9" s="1"/>
  <c r="AN74" i="5"/>
  <c r="AN80" i="5" s="1"/>
  <c r="AL20" i="9" s="1"/>
  <c r="AB57" i="5"/>
  <c r="AB77" i="5" s="1"/>
  <c r="Z17" i="9" s="1"/>
  <c r="CG65" i="5"/>
  <c r="CE14" i="9" s="1"/>
  <c r="AE74" i="5"/>
  <c r="AC31" i="9"/>
  <c r="BK74" i="5"/>
  <c r="BK80" i="5" s="1"/>
  <c r="AP78" i="5"/>
  <c r="AN18" i="9" s="1"/>
  <c r="AP66" i="5"/>
  <c r="AP79" i="5" s="1"/>
  <c r="AB65" i="5"/>
  <c r="BI74" i="5"/>
  <c r="BI80" i="5" s="1"/>
  <c r="BG20" i="9" s="1"/>
  <c r="BG32" i="9"/>
  <c r="BP65" i="5"/>
  <c r="BN14" i="9" s="1"/>
  <c r="G57" i="5"/>
  <c r="G77" i="5" s="1"/>
  <c r="E17" i="9" s="1"/>
  <c r="E21" i="9"/>
  <c r="AI57" i="5"/>
  <c r="AI77" i="5" s="1"/>
  <c r="AG17" i="9" s="1"/>
  <c r="CL26" i="9"/>
  <c r="R21" i="9"/>
  <c r="BM21" i="9"/>
  <c r="BQ21" i="9"/>
  <c r="M21" i="9"/>
  <c r="BV65" i="5"/>
  <c r="BV78" i="5" s="1"/>
  <c r="BT18" i="9" s="1"/>
  <c r="AM65" i="5"/>
  <c r="AK14" i="9" s="1"/>
  <c r="CA78" i="5"/>
  <c r="BY18" i="9" s="1"/>
  <c r="CI66" i="5"/>
  <c r="CI79" i="5" s="1"/>
  <c r="BL74" i="5"/>
  <c r="BL80" i="5" s="1"/>
  <c r="BJ20" i="9" s="1"/>
  <c r="BB24" i="9"/>
  <c r="BD57" i="5"/>
  <c r="BD77" i="5" s="1"/>
  <c r="BB17" i="9" s="1"/>
  <c r="BK57" i="5"/>
  <c r="BK77" i="5" s="1"/>
  <c r="BI17" i="9" s="1"/>
  <c r="CJ65" i="5"/>
  <c r="CR57" i="5"/>
  <c r="CR77" i="5" s="1"/>
  <c r="CP17" i="9" s="1"/>
  <c r="BE74" i="5"/>
  <c r="BC32" i="9"/>
  <c r="BT74" i="5"/>
  <c r="BR31" i="9"/>
  <c r="AR65" i="5"/>
  <c r="AP14" i="9" s="1"/>
  <c r="AP26" i="9"/>
  <c r="BM57" i="5"/>
  <c r="BM77" i="5" s="1"/>
  <c r="BK17" i="9" s="1"/>
  <c r="BK21" i="9"/>
  <c r="BO65" i="5"/>
  <c r="BM14" i="9" s="1"/>
  <c r="BW65" i="5"/>
  <c r="BX65" i="5"/>
  <c r="AW65" i="5"/>
  <c r="AU14" i="9" s="1"/>
  <c r="R65" i="5"/>
  <c r="P14" i="9" s="1"/>
  <c r="P26" i="9"/>
  <c r="BV74" i="5"/>
  <c r="AI23" i="9"/>
  <c r="AK57" i="5"/>
  <c r="AK77" i="5" s="1"/>
  <c r="AI17" i="9" s="1"/>
  <c r="CP74" i="5"/>
  <c r="CN31" i="9"/>
  <c r="CK65" i="5"/>
  <c r="CI26" i="9"/>
  <c r="CK57" i="5"/>
  <c r="CI21" i="9"/>
  <c r="BN74" i="5"/>
  <c r="BN80" i="5" s="1"/>
  <c r="AY65" i="5"/>
  <c r="AW14" i="9" s="1"/>
  <c r="AW26" i="9"/>
  <c r="BQ27" i="9"/>
  <c r="BS65" i="5"/>
  <c r="BQ14" i="9" s="1"/>
  <c r="CB65" i="5"/>
  <c r="BZ14" i="9" s="1"/>
  <c r="BZ29" i="9"/>
  <c r="BF65" i="5"/>
  <c r="BD26" i="9"/>
  <c r="CF65" i="5"/>
  <c r="CD14" i="9" s="1"/>
  <c r="BL65" i="5"/>
  <c r="BJ26" i="9"/>
  <c r="I65" i="5"/>
  <c r="G14" i="9" s="1"/>
  <c r="CE74" i="5"/>
  <c r="CE80" i="5" s="1"/>
  <c r="CC20" i="9" s="1"/>
  <c r="V74" i="5"/>
  <c r="BW57" i="5"/>
  <c r="BW77" i="5" s="1"/>
  <c r="BU17" i="9" s="1"/>
  <c r="BU22" i="9"/>
  <c r="BW74" i="5"/>
  <c r="BW80" i="5" s="1"/>
  <c r="BU20" i="9" s="1"/>
  <c r="BU31" i="9"/>
  <c r="K74" i="5"/>
  <c r="I34" i="9"/>
  <c r="BH74" i="5"/>
  <c r="BH80" i="5" s="1"/>
  <c r="BF20" i="9" s="1"/>
  <c r="BF32" i="9"/>
  <c r="BJ57" i="5"/>
  <c r="BJ77" i="5" s="1"/>
  <c r="BH17" i="9" s="1"/>
  <c r="S74" i="5"/>
  <c r="S80" i="5" s="1"/>
  <c r="Q20" i="9" s="1"/>
  <c r="Q32" i="9"/>
  <c r="U65" i="5"/>
  <c r="AD57" i="5"/>
  <c r="AD77" i="5" s="1"/>
  <c r="S78" i="5"/>
  <c r="Q18" i="9" s="1"/>
  <c r="BE66" i="5"/>
  <c r="BE79" i="5" s="1"/>
  <c r="BE78" i="5"/>
  <c r="DL15" i="9"/>
  <c r="BV66" i="5"/>
  <c r="BV79" i="5" s="1"/>
  <c r="J66" i="5"/>
  <c r="J79" i="5" s="1"/>
  <c r="J78" i="5"/>
  <c r="H18" i="9" s="1"/>
  <c r="EE15" i="9"/>
  <c r="BI78" i="5"/>
  <c r="BG18" i="9" s="1"/>
  <c r="BI66" i="5"/>
  <c r="BI79" i="5" s="1"/>
  <c r="BG19" i="9" s="1"/>
  <c r="K66" i="5"/>
  <c r="K79" i="5" s="1"/>
  <c r="I19" i="9" s="1"/>
  <c r="DJ15" i="9"/>
  <c r="BP18" i="9"/>
  <c r="EF15" i="9"/>
  <c r="D13" i="9"/>
  <c r="F77" i="5"/>
  <c r="D17" i="9" s="1"/>
  <c r="DR15" i="9"/>
  <c r="DF15" i="9"/>
  <c r="D18" i="9"/>
  <c r="AT14" i="9"/>
  <c r="L17" i="9"/>
  <c r="DJ19" i="9"/>
  <c r="AU13" i="9"/>
  <c r="E14" i="9"/>
  <c r="BD14" i="9"/>
  <c r="DZ19" i="9"/>
  <c r="AG13" i="9"/>
  <c r="BR13" i="9"/>
  <c r="BO20" i="9"/>
  <c r="BP19" i="9"/>
  <c r="BV20" i="9"/>
  <c r="BT17" i="9"/>
  <c r="AY13" i="9"/>
  <c r="BF13" i="9"/>
  <c r="AK13" i="9"/>
  <c r="BK13" i="9"/>
  <c r="H17" i="9"/>
  <c r="BR14" i="9"/>
  <c r="BP14" i="9"/>
  <c r="BJ16" i="9"/>
  <c r="BY13" i="9"/>
  <c r="BH14" i="9"/>
  <c r="E19" i="9"/>
  <c r="CL13" i="9"/>
  <c r="BY14" i="9"/>
  <c r="BG14" i="9"/>
  <c r="BO13" i="9"/>
  <c r="BA13" i="9"/>
  <c r="AQ14" i="9"/>
  <c r="AQ18" i="9"/>
  <c r="BE13" i="9"/>
  <c r="CU19" i="9"/>
  <c r="AN14" i="9"/>
  <c r="V17" i="9"/>
  <c r="V13" i="9"/>
  <c r="AD17" i="9"/>
  <c r="AD13" i="9"/>
  <c r="AT17" i="9"/>
  <c r="AT13" i="9"/>
  <c r="H20" i="9"/>
  <c r="H16" i="9"/>
  <c r="N16" i="9"/>
  <c r="N20" i="9"/>
  <c r="R14" i="9"/>
  <c r="AY20" i="9"/>
  <c r="BU13" i="9"/>
  <c r="AY14" i="9"/>
  <c r="CG16" i="9"/>
  <c r="CG20" i="9"/>
  <c r="DV19" i="9"/>
  <c r="DV15" i="9"/>
  <c r="CO17" i="9"/>
  <c r="EG15" i="9"/>
  <c r="EG19" i="9"/>
  <c r="J17" i="9"/>
  <c r="J13" i="9"/>
  <c r="J16" i="9"/>
  <c r="J20" i="9"/>
  <c r="AJ13" i="9"/>
  <c r="AJ17" i="9"/>
  <c r="CH14" i="9"/>
  <c r="CE20" i="9"/>
  <c r="BH16" i="9"/>
  <c r="BH20" i="9"/>
  <c r="DH15" i="9"/>
  <c r="DH19" i="9"/>
  <c r="BI14" i="9"/>
  <c r="CH16" i="9"/>
  <c r="CH20" i="9"/>
  <c r="CX15" i="9"/>
  <c r="CX19" i="9"/>
  <c r="AE13" i="9"/>
  <c r="AE17" i="9"/>
  <c r="AA16" i="9"/>
  <c r="AA14" i="9"/>
  <c r="AZ16" i="9"/>
  <c r="AZ20" i="9"/>
  <c r="J18" i="9"/>
  <c r="J14" i="9"/>
  <c r="U14" i="9"/>
  <c r="CK20" i="9"/>
  <c r="CK16" i="9"/>
  <c r="U17" i="9"/>
  <c r="U13" i="9"/>
  <c r="BH13" i="9"/>
  <c r="AV20" i="9"/>
  <c r="AV16" i="9"/>
  <c r="DK19" i="9"/>
  <c r="DK15" i="9"/>
  <c r="CH17" i="9"/>
  <c r="CH13" i="9"/>
  <c r="CK13" i="9"/>
  <c r="DE15" i="9"/>
  <c r="DE19" i="9"/>
  <c r="CC13" i="9"/>
  <c r="AM20" i="9"/>
  <c r="AM16" i="9"/>
  <c r="BM16" i="9"/>
  <c r="BM20" i="9"/>
  <c r="CW19" i="9"/>
  <c r="CW15" i="9"/>
  <c r="CA17" i="9"/>
  <c r="CA13" i="9"/>
  <c r="BS17" i="9"/>
  <c r="BS13" i="9"/>
  <c r="AX16" i="9"/>
  <c r="AX20" i="9"/>
  <c r="CV15" i="9"/>
  <c r="CV19" i="9"/>
  <c r="DX15" i="9"/>
  <c r="DX19" i="9"/>
  <c r="AQ20" i="9"/>
  <c r="AQ16" i="9"/>
  <c r="CQ15" i="9"/>
  <c r="CQ19" i="9"/>
  <c r="W13" i="9"/>
  <c r="BI20" i="9"/>
  <c r="BX17" i="9"/>
  <c r="BX13" i="9"/>
  <c r="CM20" i="9"/>
  <c r="CM16" i="9"/>
  <c r="BT14" i="9"/>
  <c r="BE14" i="9"/>
  <c r="BE18" i="9"/>
  <c r="AN13" i="9"/>
  <c r="AN17" i="9"/>
  <c r="CC14" i="9"/>
  <c r="BV13" i="9"/>
  <c r="ED15" i="9"/>
  <c r="ED19" i="9"/>
  <c r="M20" i="9"/>
  <c r="DA19" i="9"/>
  <c r="DA15" i="9"/>
  <c r="BL20" i="9"/>
  <c r="AX17" i="9"/>
  <c r="AX13" i="9"/>
  <c r="DD19" i="9"/>
  <c r="DD15" i="9"/>
  <c r="BN16" i="9"/>
  <c r="BN20" i="9"/>
  <c r="K16" i="9"/>
  <c r="K20" i="9"/>
  <c r="CZ15" i="9"/>
  <c r="CZ19" i="9"/>
  <c r="CJ14" i="9"/>
  <c r="AS14" i="9"/>
  <c r="DI19" i="9"/>
  <c r="DI15" i="9"/>
  <c r="AS16" i="9"/>
  <c r="AS20" i="9"/>
  <c r="BQ17" i="9"/>
  <c r="BQ13" i="9"/>
  <c r="AA13" i="9"/>
  <c r="CG14" i="9"/>
  <c r="CG18" i="9"/>
  <c r="BK16" i="9"/>
  <c r="CD16" i="9"/>
  <c r="CD20" i="9"/>
  <c r="O16" i="9"/>
  <c r="O20" i="9"/>
  <c r="AE14" i="9"/>
  <c r="AE18" i="9"/>
  <c r="DY15" i="9"/>
  <c r="BP16" i="9"/>
  <c r="BP20" i="9"/>
  <c r="AE16" i="9"/>
  <c r="AE20" i="9"/>
  <c r="BS16" i="9"/>
  <c r="BS20" i="9"/>
  <c r="BC14" i="9"/>
  <c r="BC18" i="9"/>
  <c r="AO20" i="9"/>
  <c r="AO16" i="9"/>
  <c r="BX20" i="9"/>
  <c r="BX16" i="9"/>
  <c r="DQ15" i="9"/>
  <c r="DQ19" i="9"/>
  <c r="DW15" i="9"/>
  <c r="DW19" i="9"/>
  <c r="DP19" i="9"/>
  <c r="DP15" i="9"/>
  <c r="CB17" i="9"/>
  <c r="CB13" i="9"/>
  <c r="S20" i="9"/>
  <c r="BV14" i="9"/>
  <c r="CI16" i="9"/>
  <c r="CB16" i="9"/>
  <c r="CB20" i="9"/>
  <c r="EA15" i="9"/>
  <c r="EA19" i="9"/>
  <c r="DM19" i="9"/>
  <c r="DM15" i="9"/>
  <c r="CG13" i="9"/>
  <c r="CG17" i="9"/>
  <c r="BB20" i="9"/>
  <c r="BB16" i="9"/>
  <c r="T17" i="9"/>
  <c r="T13" i="9"/>
  <c r="AN16" i="9"/>
  <c r="AN20" i="9"/>
  <c r="CT15" i="9"/>
  <c r="CT19" i="9"/>
  <c r="AM13" i="9"/>
  <c r="AM17" i="9"/>
  <c r="AB14" i="9"/>
  <c r="AB18" i="9"/>
  <c r="DN19" i="9"/>
  <c r="DN15" i="9"/>
  <c r="DO19" i="9"/>
  <c r="DO15" i="9"/>
  <c r="CK18" i="9"/>
  <c r="CK14" i="9"/>
  <c r="CY15" i="9"/>
  <c r="CY19" i="9"/>
  <c r="Y13" i="9"/>
  <c r="Y17" i="9"/>
  <c r="BQ20" i="9"/>
  <c r="EH19" i="9"/>
  <c r="EH15" i="9"/>
  <c r="H14" i="9"/>
  <c r="F79" i="5"/>
  <c r="D14" i="9"/>
  <c r="AB13" i="9"/>
  <c r="AB17" i="9"/>
  <c r="CM14" i="9"/>
  <c r="CM18" i="9"/>
  <c r="CR15" i="9"/>
  <c r="CR19" i="9"/>
  <c r="CJ16" i="9"/>
  <c r="CP16" i="9"/>
  <c r="CP20" i="9"/>
  <c r="DG15" i="9"/>
  <c r="DG19" i="9"/>
  <c r="CS15" i="9"/>
  <c r="CS19" i="9"/>
  <c r="BS14" i="9"/>
  <c r="AC17" i="9"/>
  <c r="AC13" i="9"/>
  <c r="DC15" i="9"/>
  <c r="DC19" i="9"/>
  <c r="DB19" i="9"/>
  <c r="DB15" i="9"/>
  <c r="CO16" i="9"/>
  <c r="CO20" i="9"/>
  <c r="AS13" i="9"/>
  <c r="AS17" i="9"/>
  <c r="DT19" i="9"/>
  <c r="M13" i="9"/>
  <c r="M17" i="9"/>
  <c r="U20" i="9"/>
  <c r="U16" i="9"/>
  <c r="DS19" i="9"/>
  <c r="DS15" i="9"/>
  <c r="CA14" i="9"/>
  <c r="O17" i="9"/>
  <c r="BY16" i="9"/>
  <c r="BY20" i="9"/>
  <c r="AQ17" i="9"/>
  <c r="AQ13" i="9"/>
  <c r="EB15" i="9"/>
  <c r="CN14" i="9"/>
  <c r="Z13" i="9" l="1"/>
  <c r="BI16" i="9"/>
  <c r="P16" i="9"/>
  <c r="BQ16" i="9"/>
  <c r="BL16" i="9"/>
  <c r="BG16" i="9"/>
  <c r="Q16" i="9"/>
  <c r="CE16" i="9"/>
  <c r="AU16" i="9"/>
  <c r="AM66" i="5"/>
  <c r="AM79" i="5" s="1"/>
  <c r="CC78" i="5"/>
  <c r="CA18" i="9" s="1"/>
  <c r="S13" i="9"/>
  <c r="G16" i="9"/>
  <c r="CC16" i="9"/>
  <c r="BB13" i="9"/>
  <c r="M16" i="9"/>
  <c r="AZ13" i="9"/>
  <c r="AQ66" i="5"/>
  <c r="AQ79" i="5" s="1"/>
  <c r="BA78" i="5"/>
  <c r="AY18" i="9" s="1"/>
  <c r="BA66" i="5"/>
  <c r="BA79" i="5" s="1"/>
  <c r="AY19" i="9" s="1"/>
  <c r="O13" i="9"/>
  <c r="DT15" i="9"/>
  <c r="AW13" i="9"/>
  <c r="AR16" i="9"/>
  <c r="AM78" i="5"/>
  <c r="AK18" i="9" s="1"/>
  <c r="AQ78" i="5"/>
  <c r="AO18" i="9" s="1"/>
  <c r="AJ16" i="9"/>
  <c r="BY66" i="5"/>
  <c r="BY79" i="5" s="1"/>
  <c r="BW19" i="9" s="1"/>
  <c r="AU78" i="5"/>
  <c r="AS18" i="9" s="1"/>
  <c r="AU66" i="5"/>
  <c r="AU79" i="5" s="1"/>
  <c r="AS19" i="9" s="1"/>
  <c r="AI13" i="9"/>
  <c r="X16" i="9"/>
  <c r="BG15" i="9"/>
  <c r="AB16" i="9"/>
  <c r="F13" i="9"/>
  <c r="BG13" i="9"/>
  <c r="Z16" i="9"/>
  <c r="AI16" i="9"/>
  <c r="R13" i="9"/>
  <c r="DU15" i="9"/>
  <c r="R16" i="9"/>
  <c r="BF16" i="9"/>
  <c r="S16" i="9"/>
  <c r="K14" i="9"/>
  <c r="CL16" i="9"/>
  <c r="V16" i="9"/>
  <c r="CO13" i="9"/>
  <c r="BF14" i="9"/>
  <c r="AK16" i="9"/>
  <c r="AF13" i="9"/>
  <c r="BH78" i="5"/>
  <c r="BF18" i="9" s="1"/>
  <c r="BW14" i="9"/>
  <c r="CP13" i="9"/>
  <c r="CQ78" i="5"/>
  <c r="CO18" i="9" s="1"/>
  <c r="CQ66" i="5"/>
  <c r="CQ79" i="5" s="1"/>
  <c r="CO19" i="9" s="1"/>
  <c r="CL66" i="5"/>
  <c r="CL79" i="5" s="1"/>
  <c r="CJ19" i="9" s="1"/>
  <c r="CL78" i="5"/>
  <c r="CJ18" i="9" s="1"/>
  <c r="AH78" i="5"/>
  <c r="AF18" i="9" s="1"/>
  <c r="AH66" i="5"/>
  <c r="AF14" i="9"/>
  <c r="CR66" i="5"/>
  <c r="CR79" i="5" s="1"/>
  <c r="CP19" i="9" s="1"/>
  <c r="CR78" i="5"/>
  <c r="CP18" i="9" s="1"/>
  <c r="CP14" i="9"/>
  <c r="CU15" i="9"/>
  <c r="AF16" i="9"/>
  <c r="AZ66" i="5"/>
  <c r="AZ79" i="5" s="1"/>
  <c r="AX19" i="9" s="1"/>
  <c r="AZ78" i="5"/>
  <c r="AX18" i="9" s="1"/>
  <c r="AT77" i="5"/>
  <c r="AR17" i="9" s="1"/>
  <c r="AR13" i="9"/>
  <c r="AV80" i="5"/>
  <c r="AT20" i="9" s="1"/>
  <c r="AT16" i="9"/>
  <c r="Q66" i="5"/>
  <c r="Q79" i="5" s="1"/>
  <c r="O19" i="9" s="1"/>
  <c r="Q78" i="5"/>
  <c r="O18" i="9" s="1"/>
  <c r="BY15" i="9"/>
  <c r="AX14" i="9"/>
  <c r="AH13" i="9"/>
  <c r="CM13" i="9"/>
  <c r="AW16" i="9"/>
  <c r="AQ15" i="9"/>
  <c r="AH16" i="9"/>
  <c r="CE13" i="9"/>
  <c r="BD13" i="9"/>
  <c r="CJ13" i="9"/>
  <c r="P13" i="9"/>
  <c r="S66" i="5"/>
  <c r="S79" i="5" s="1"/>
  <c r="Q19" i="9" s="1"/>
  <c r="AJ66" i="5"/>
  <c r="AJ79" i="5" s="1"/>
  <c r="AH19" i="9" s="1"/>
  <c r="BJ78" i="5"/>
  <c r="BH18" i="9" s="1"/>
  <c r="BJ66" i="5"/>
  <c r="BJ79" i="5" s="1"/>
  <c r="BH19" i="9" s="1"/>
  <c r="CB80" i="5"/>
  <c r="BZ20" i="9" s="1"/>
  <c r="BZ16" i="9"/>
  <c r="AV66" i="5"/>
  <c r="AV79" i="5" s="1"/>
  <c r="AT19" i="9" s="1"/>
  <c r="AV78" i="5"/>
  <c r="AT18" i="9" s="1"/>
  <c r="O66" i="5"/>
  <c r="M14" i="9"/>
  <c r="O78" i="5"/>
  <c r="M18" i="9" s="1"/>
  <c r="BZ78" i="5"/>
  <c r="BX18" i="9" s="1"/>
  <c r="BZ66" i="5"/>
  <c r="BZ79" i="5" s="1"/>
  <c r="BX19" i="9" s="1"/>
  <c r="AQ77" i="5"/>
  <c r="AO17" i="9" s="1"/>
  <c r="AO13" i="9"/>
  <c r="AC66" i="5"/>
  <c r="AC79" i="5" s="1"/>
  <c r="AA19" i="9" s="1"/>
  <c r="AC78" i="5"/>
  <c r="AA18" i="9" s="1"/>
  <c r="Y16" i="9"/>
  <c r="F16" i="9"/>
  <c r="AH14" i="9"/>
  <c r="CF16" i="9"/>
  <c r="BU16" i="9"/>
  <c r="BZ13" i="9"/>
  <c r="BX14" i="9"/>
  <c r="BE16" i="9"/>
  <c r="X13" i="9"/>
  <c r="AY16" i="9"/>
  <c r="O14" i="9"/>
  <c r="BM13" i="9"/>
  <c r="E16" i="9"/>
  <c r="BD66" i="5"/>
  <c r="BD78" i="5"/>
  <c r="BB18" i="9" s="1"/>
  <c r="BQ78" i="5"/>
  <c r="BO18" i="9" s="1"/>
  <c r="BO14" i="9"/>
  <c r="BQ66" i="5"/>
  <c r="CD66" i="5"/>
  <c r="CD79" i="5" s="1"/>
  <c r="CB19" i="9" s="1"/>
  <c r="CD78" i="5"/>
  <c r="CB18" i="9" s="1"/>
  <c r="AI80" i="5"/>
  <c r="AG20" i="9" s="1"/>
  <c r="AG16" i="9"/>
  <c r="V80" i="5"/>
  <c r="T20" i="9" s="1"/>
  <c r="T16" i="9"/>
  <c r="CK77" i="5"/>
  <c r="CI17" i="9" s="1"/>
  <c r="CI13" i="9"/>
  <c r="BW66" i="5"/>
  <c r="BW79" i="5" s="1"/>
  <c r="BU19" i="9" s="1"/>
  <c r="BW78" i="5"/>
  <c r="BU18" i="9" s="1"/>
  <c r="AB78" i="5"/>
  <c r="Z18" i="9" s="1"/>
  <c r="AB66" i="5"/>
  <c r="CH77" i="5"/>
  <c r="CF17" i="9" s="1"/>
  <c r="CF13" i="9"/>
  <c r="V78" i="5"/>
  <c r="T18" i="9" s="1"/>
  <c r="V66" i="5"/>
  <c r="AN78" i="5"/>
  <c r="AL18" i="9" s="1"/>
  <c r="AN66" i="5"/>
  <c r="AN79" i="5" s="1"/>
  <c r="BY80" i="5"/>
  <c r="BW20" i="9" s="1"/>
  <c r="BW16" i="9"/>
  <c r="BU14" i="9"/>
  <c r="Q13" i="9"/>
  <c r="AL16" i="9"/>
  <c r="AD16" i="9"/>
  <c r="K13" i="9"/>
  <c r="G13" i="9"/>
  <c r="BA16" i="9"/>
  <c r="Z14" i="9"/>
  <c r="AP13" i="9"/>
  <c r="CF66" i="5"/>
  <c r="CF79" i="5" s="1"/>
  <c r="CD19" i="9" s="1"/>
  <c r="CF78" i="5"/>
  <c r="CD18" i="9" s="1"/>
  <c r="CB66" i="5"/>
  <c r="CB79" i="5" s="1"/>
  <c r="BZ19" i="9" s="1"/>
  <c r="CB78" i="5"/>
  <c r="BZ18" i="9" s="1"/>
  <c r="AY66" i="5"/>
  <c r="AY79" i="5" s="1"/>
  <c r="AW19" i="9" s="1"/>
  <c r="AY78" i="5"/>
  <c r="AW18" i="9" s="1"/>
  <c r="R78" i="5"/>
  <c r="P18" i="9" s="1"/>
  <c r="R66" i="5"/>
  <c r="BO66" i="5"/>
  <c r="BO79" i="5" s="1"/>
  <c r="BM19" i="9" s="1"/>
  <c r="BO78" i="5"/>
  <c r="BM18" i="9" s="1"/>
  <c r="AR66" i="5"/>
  <c r="AR78" i="5"/>
  <c r="AP18" i="9" s="1"/>
  <c r="BE80" i="5"/>
  <c r="BC20" i="9" s="1"/>
  <c r="BC16" i="9"/>
  <c r="BP66" i="5"/>
  <c r="BP79" i="5" s="1"/>
  <c r="BN19" i="9" s="1"/>
  <c r="BP78" i="5"/>
  <c r="BN18" i="9" s="1"/>
  <c r="AE80" i="5"/>
  <c r="AC20" i="9" s="1"/>
  <c r="AC16" i="9"/>
  <c r="P66" i="5"/>
  <c r="P79" i="5" s="1"/>
  <c r="N19" i="9" s="1"/>
  <c r="P78" i="5"/>
  <c r="N18" i="9" s="1"/>
  <c r="Z66" i="5"/>
  <c r="Z79" i="5" s="1"/>
  <c r="Z78" i="5"/>
  <c r="X18" i="9" s="1"/>
  <c r="AL66" i="5"/>
  <c r="AL79" i="5" s="1"/>
  <c r="AJ19" i="9" s="1"/>
  <c r="AL78" i="5"/>
  <c r="AJ18" i="9" s="1"/>
  <c r="BC66" i="5"/>
  <c r="BC78" i="5"/>
  <c r="BA18" i="9" s="1"/>
  <c r="AF66" i="5"/>
  <c r="AF79" i="5" s="1"/>
  <c r="AD19" i="9" s="1"/>
  <c r="AF78" i="5"/>
  <c r="AD18" i="9" s="1"/>
  <c r="AO66" i="5"/>
  <c r="AO79" i="5" s="1"/>
  <c r="AM19" i="9" s="1"/>
  <c r="AO78" i="5"/>
  <c r="AM18" i="9" s="1"/>
  <c r="AR80" i="5"/>
  <c r="AP20" i="9" s="1"/>
  <c r="AP16" i="9"/>
  <c r="T66" i="5"/>
  <c r="T79" i="5" s="1"/>
  <c r="R19" i="9" s="1"/>
  <c r="T78" i="5"/>
  <c r="R18" i="9" s="1"/>
  <c r="CH66" i="5"/>
  <c r="CH79" i="5" s="1"/>
  <c r="CF19" i="9" s="1"/>
  <c r="CH78" i="5"/>
  <c r="CF18" i="9" s="1"/>
  <c r="BL77" i="5"/>
  <c r="BJ17" i="9" s="1"/>
  <c r="BJ13" i="9"/>
  <c r="X66" i="5"/>
  <c r="X79" i="5" s="1"/>
  <c r="V19" i="9" s="1"/>
  <c r="X78" i="5"/>
  <c r="V18" i="9" s="1"/>
  <c r="N78" i="5"/>
  <c r="L18" i="9" s="1"/>
  <c r="L14" i="9"/>
  <c r="N66" i="5"/>
  <c r="N79" i="5" s="1"/>
  <c r="L19" i="9" s="1"/>
  <c r="AV14" i="9"/>
  <c r="AX78" i="5"/>
  <c r="AV18" i="9" s="1"/>
  <c r="AX66" i="5"/>
  <c r="AX79" i="5" s="1"/>
  <c r="AV19" i="9" s="1"/>
  <c r="BR77" i="5"/>
  <c r="BP17" i="9" s="1"/>
  <c r="BP13" i="9"/>
  <c r="U78" i="5"/>
  <c r="S18" i="9" s="1"/>
  <c r="U66" i="5"/>
  <c r="U79" i="5" s="1"/>
  <c r="S19" i="9" s="1"/>
  <c r="BM66" i="5"/>
  <c r="BM79" i="5" s="1"/>
  <c r="BK19" i="9" s="1"/>
  <c r="BM78" i="5"/>
  <c r="BK18" i="9" s="1"/>
  <c r="AI78" i="5"/>
  <c r="AG18" i="9" s="1"/>
  <c r="AI66" i="5"/>
  <c r="AG14" i="9"/>
  <c r="BN13" i="9"/>
  <c r="BK14" i="9"/>
  <c r="BI13" i="9"/>
  <c r="BC13" i="9"/>
  <c r="CA16" i="9"/>
  <c r="I78" i="5"/>
  <c r="G18" i="9" s="1"/>
  <c r="I66" i="5"/>
  <c r="I79" i="5" s="1"/>
  <c r="G19" i="9" s="1"/>
  <c r="BS78" i="5"/>
  <c r="BQ18" i="9" s="1"/>
  <c r="BS66" i="5"/>
  <c r="BS79" i="5" s="1"/>
  <c r="BQ19" i="9" s="1"/>
  <c r="CK66" i="5"/>
  <c r="CK79" i="5" s="1"/>
  <c r="CI19" i="9" s="1"/>
  <c r="CI14" i="9"/>
  <c r="CK78" i="5"/>
  <c r="CI18" i="9" s="1"/>
  <c r="AW78" i="5"/>
  <c r="AU18" i="9" s="1"/>
  <c r="AW66" i="5"/>
  <c r="CG66" i="5"/>
  <c r="CG79" i="5" s="1"/>
  <c r="CE19" i="9" s="1"/>
  <c r="CG78" i="5"/>
  <c r="CE18" i="9" s="1"/>
  <c r="AA66" i="5"/>
  <c r="AA79" i="5" s="1"/>
  <c r="Y19" i="9" s="1"/>
  <c r="AA78" i="5"/>
  <c r="Y18" i="9" s="1"/>
  <c r="AN77" i="5"/>
  <c r="AL17" i="9" s="1"/>
  <c r="AL13" i="9"/>
  <c r="BB78" i="5"/>
  <c r="AZ18" i="9" s="1"/>
  <c r="BB66" i="5"/>
  <c r="BB79" i="5" s="1"/>
  <c r="AZ19" i="9" s="1"/>
  <c r="N80" i="5"/>
  <c r="L20" i="9" s="1"/>
  <c r="L16" i="9"/>
  <c r="W66" i="5"/>
  <c r="W79" i="5" s="1"/>
  <c r="U19" i="9" s="1"/>
  <c r="W78" i="5"/>
  <c r="U18" i="9" s="1"/>
  <c r="Y80" i="5"/>
  <c r="W20" i="9" s="1"/>
  <c r="W16" i="9"/>
  <c r="BT66" i="5"/>
  <c r="BT78" i="5"/>
  <c r="BR18" i="9" s="1"/>
  <c r="P77" i="5"/>
  <c r="N17" i="9" s="1"/>
  <c r="N13" i="9"/>
  <c r="BF80" i="5"/>
  <c r="BD20" i="9" s="1"/>
  <c r="BD16" i="9"/>
  <c r="BN66" i="5"/>
  <c r="BN78" i="5"/>
  <c r="BL18" i="9" s="1"/>
  <c r="BL14" i="9"/>
  <c r="BL66" i="5"/>
  <c r="BL79" i="5" s="1"/>
  <c r="BJ19" i="9" s="1"/>
  <c r="BL78" i="5"/>
  <c r="BJ18" i="9" s="1"/>
  <c r="CP80" i="5"/>
  <c r="CN20" i="9" s="1"/>
  <c r="CN16" i="9"/>
  <c r="AE78" i="5"/>
  <c r="AC18" i="9" s="1"/>
  <c r="AE66" i="5"/>
  <c r="AE79" i="5" s="1"/>
  <c r="AC19" i="9" s="1"/>
  <c r="CN78" i="5"/>
  <c r="CL18" i="9" s="1"/>
  <c r="CN66" i="5"/>
  <c r="CN79" i="5" s="1"/>
  <c r="CL19" i="9" s="1"/>
  <c r="AC14" i="9"/>
  <c r="S14" i="9"/>
  <c r="CD13" i="9"/>
  <c r="CN13" i="9"/>
  <c r="E13" i="9"/>
  <c r="I14" i="9"/>
  <c r="BJ14" i="9"/>
  <c r="K80" i="5"/>
  <c r="I20" i="9" s="1"/>
  <c r="I16" i="9"/>
  <c r="BF66" i="5"/>
  <c r="BF78" i="5"/>
  <c r="BD18" i="9" s="1"/>
  <c r="BV80" i="5"/>
  <c r="BT20" i="9" s="1"/>
  <c r="BT16" i="9"/>
  <c r="BX66" i="5"/>
  <c r="BX79" i="5" s="1"/>
  <c r="BV19" i="9" s="1"/>
  <c r="BX78" i="5"/>
  <c r="BV18" i="9" s="1"/>
  <c r="BT80" i="5"/>
  <c r="BR20" i="9" s="1"/>
  <c r="BR16" i="9"/>
  <c r="CJ66" i="5"/>
  <c r="CJ79" i="5" s="1"/>
  <c r="CH19" i="9" s="1"/>
  <c r="CJ78" i="5"/>
  <c r="CH18" i="9" s="1"/>
  <c r="K77" i="5"/>
  <c r="I17" i="9" s="1"/>
  <c r="I13" i="9"/>
  <c r="BN77" i="5"/>
  <c r="BL17" i="9" s="1"/>
  <c r="BL13" i="9"/>
  <c r="AK78" i="5"/>
  <c r="AI18" i="9" s="1"/>
  <c r="AI14" i="9"/>
  <c r="AK66" i="5"/>
  <c r="H66" i="5"/>
  <c r="H79" i="5" s="1"/>
  <c r="F19" i="9" s="1"/>
  <c r="H78" i="5"/>
  <c r="F18" i="9" s="1"/>
  <c r="AX77" i="5"/>
  <c r="AV17" i="9" s="1"/>
  <c r="AV13" i="9"/>
  <c r="BY77" i="5"/>
  <c r="BW17" i="9" s="1"/>
  <c r="BW13" i="9"/>
  <c r="Y66" i="5"/>
  <c r="Y78" i="5"/>
  <c r="W18" i="9" s="1"/>
  <c r="W14" i="9"/>
  <c r="CE66" i="5"/>
  <c r="CE79" i="5" s="1"/>
  <c r="CC19" i="9" s="1"/>
  <c r="CE78" i="5"/>
  <c r="CC18" i="9" s="1"/>
  <c r="I15" i="9"/>
  <c r="D33" i="9"/>
  <c r="F80" i="5"/>
  <c r="BP15" i="9"/>
  <c r="AT15" i="9"/>
  <c r="AR15" i="9"/>
  <c r="E15" i="9"/>
  <c r="CK19" i="9"/>
  <c r="CK15" i="9"/>
  <c r="BI19" i="9"/>
  <c r="BI15" i="9"/>
  <c r="AY15" i="9"/>
  <c r="BS19" i="9"/>
  <c r="BS15" i="9"/>
  <c r="D19" i="9"/>
  <c r="D15" i="9"/>
  <c r="AB19" i="9"/>
  <c r="AB15" i="9"/>
  <c r="BC19" i="9"/>
  <c r="BC15" i="9"/>
  <c r="BT19" i="9"/>
  <c r="BT15" i="9"/>
  <c r="AL19" i="9"/>
  <c r="CG15" i="9"/>
  <c r="CG19" i="9"/>
  <c r="K15" i="9"/>
  <c r="K19" i="9"/>
  <c r="CA15" i="9"/>
  <c r="CA19" i="9"/>
  <c r="X19" i="9"/>
  <c r="BE19" i="9"/>
  <c r="BE15" i="9"/>
  <c r="AN15" i="9"/>
  <c r="AN19" i="9"/>
  <c r="H15" i="9"/>
  <c r="H19" i="9"/>
  <c r="AE19" i="9"/>
  <c r="AE15" i="9"/>
  <c r="BF19" i="9"/>
  <c r="BF15" i="9"/>
  <c r="CN19" i="9"/>
  <c r="CN15" i="9"/>
  <c r="CM19" i="9"/>
  <c r="CM15" i="9"/>
  <c r="AH15" i="9"/>
  <c r="AK19" i="9"/>
  <c r="AK15" i="9"/>
  <c r="AO19" i="9"/>
  <c r="J15" i="9"/>
  <c r="J19" i="9"/>
  <c r="CP15" i="9"/>
  <c r="AJ15" i="9" l="1"/>
  <c r="BQ15" i="9"/>
  <c r="CE15" i="9"/>
  <c r="CO15" i="9"/>
  <c r="CJ15" i="9"/>
  <c r="BW15" i="9"/>
  <c r="S15" i="9"/>
  <c r="CH15" i="9"/>
  <c r="BV15" i="9"/>
  <c r="AX15" i="9"/>
  <c r="AO15" i="9"/>
  <c r="AS15" i="9"/>
  <c r="AC15" i="9"/>
  <c r="AV15" i="9"/>
  <c r="BU15" i="9"/>
  <c r="CL15" i="9"/>
  <c r="BZ15" i="9"/>
  <c r="U15" i="9"/>
  <c r="CC15" i="9"/>
  <c r="CB15" i="9"/>
  <c r="BN15" i="9"/>
  <c r="AD15" i="9"/>
  <c r="G15" i="9"/>
  <c r="N15" i="9"/>
  <c r="V15" i="9"/>
  <c r="O79" i="5"/>
  <c r="M19" i="9" s="1"/>
  <c r="M15" i="9"/>
  <c r="CD15" i="9"/>
  <c r="AL15" i="9"/>
  <c r="BM15" i="9"/>
  <c r="BX15" i="9"/>
  <c r="R15" i="9"/>
  <c r="Y15" i="9"/>
  <c r="CI15" i="9"/>
  <c r="BJ15" i="9"/>
  <c r="BQ79" i="5"/>
  <c r="BO19" i="9" s="1"/>
  <c r="BO15" i="9"/>
  <c r="BD79" i="5"/>
  <c r="BB19" i="9" s="1"/>
  <c r="BB15" i="9"/>
  <c r="AH79" i="5"/>
  <c r="AF19" i="9" s="1"/>
  <c r="AF15" i="9"/>
  <c r="O15" i="9"/>
  <c r="AW15" i="9"/>
  <c r="Q15" i="9"/>
  <c r="AA15" i="9"/>
  <c r="AM15" i="9"/>
  <c r="X15" i="9"/>
  <c r="AZ15" i="9"/>
  <c r="BH15" i="9"/>
  <c r="AR79" i="5"/>
  <c r="AP19" i="9" s="1"/>
  <c r="AP15" i="9"/>
  <c r="AB79" i="5"/>
  <c r="Z19" i="9" s="1"/>
  <c r="Z15" i="9"/>
  <c r="AK79" i="5"/>
  <c r="AI19" i="9" s="1"/>
  <c r="AI15" i="9"/>
  <c r="BF79" i="5"/>
  <c r="BD19" i="9" s="1"/>
  <c r="BD15" i="9"/>
  <c r="BN79" i="5"/>
  <c r="BL19" i="9" s="1"/>
  <c r="BL15" i="9"/>
  <c r="AI79" i="5"/>
  <c r="AG19" i="9" s="1"/>
  <c r="AG15" i="9"/>
  <c r="V79" i="5"/>
  <c r="T19" i="9" s="1"/>
  <c r="T15" i="9"/>
  <c r="CF15" i="9"/>
  <c r="L15" i="9"/>
  <c r="Y79" i="5"/>
  <c r="W19" i="9" s="1"/>
  <c r="W15" i="9"/>
  <c r="AW79" i="5"/>
  <c r="AU19" i="9" s="1"/>
  <c r="AU15" i="9"/>
  <c r="BC79" i="5"/>
  <c r="BA19" i="9" s="1"/>
  <c r="BA15" i="9"/>
  <c r="F15" i="9"/>
  <c r="BK15" i="9"/>
  <c r="BT79" i="5"/>
  <c r="BR19" i="9" s="1"/>
  <c r="BR15" i="9"/>
  <c r="R79" i="5"/>
  <c r="P19" i="9" s="1"/>
  <c r="P15" i="9"/>
  <c r="D20" i="9"/>
  <c r="D16" i="9"/>
</calcChain>
</file>

<file path=xl/sharedStrings.xml><?xml version="1.0" encoding="utf-8"?>
<sst xmlns="http://schemas.openxmlformats.org/spreadsheetml/2006/main" count="1247" uniqueCount="370">
  <si>
    <t>MEA</t>
  </si>
  <si>
    <t>IGCC</t>
  </si>
  <si>
    <t>CaL</t>
  </si>
  <si>
    <t>Coal</t>
  </si>
  <si>
    <t>None</t>
  </si>
  <si>
    <t>Calculations</t>
  </si>
  <si>
    <t>MJ / kWh</t>
  </si>
  <si>
    <t>Selexol</t>
  </si>
  <si>
    <t>Transport</t>
  </si>
  <si>
    <t>GREET Product</t>
  </si>
  <si>
    <t>Coal for Power Plants</t>
  </si>
  <si>
    <t>FU</t>
  </si>
  <si>
    <t>kWh</t>
  </si>
  <si>
    <t>Natural Gas</t>
  </si>
  <si>
    <t>NA NG from Shale and Regular Recovery for Electricity Generation</t>
  </si>
  <si>
    <t>Methyl Amine</t>
  </si>
  <si>
    <t>Production Pathway for Methyl Amine</t>
  </si>
  <si>
    <t>Biomass</t>
  </si>
  <si>
    <t>Product</t>
  </si>
  <si>
    <t>HD Truck: Combination Short-Haul CIDI - Low Sulfur Diesel</t>
  </si>
  <si>
    <t>g</t>
  </si>
  <si>
    <t>Type</t>
  </si>
  <si>
    <t>WTP</t>
  </si>
  <si>
    <t>WTW</t>
  </si>
  <si>
    <t>GREET Process</t>
  </si>
  <si>
    <t>Electricity: Coal-Fired (IGCC Turbine) Plant</t>
  </si>
  <si>
    <t>Electricity: Coal-Fired (Steam Turbine) Plant</t>
  </si>
  <si>
    <t>Electricity: NG-Fired (Combined-cycle Gas Turbine) Plant</t>
  </si>
  <si>
    <t>Electricity: Switchgrass (Steam Turbine) Power Plant</t>
  </si>
  <si>
    <t>Switchgrass Production for Ethanol Plant</t>
  </si>
  <si>
    <t>tonne-km</t>
  </si>
  <si>
    <t>Carbon Capture Efficiency</t>
  </si>
  <si>
    <t>Solvent Consumption</t>
  </si>
  <si>
    <t>[-]</t>
  </si>
  <si>
    <t>Solvent Transport Distance</t>
  </si>
  <si>
    <t>[km]</t>
  </si>
  <si>
    <t>eta_pp</t>
  </si>
  <si>
    <t>eta_cc</t>
  </si>
  <si>
    <t>D</t>
  </si>
  <si>
    <t>GWP</t>
  </si>
  <si>
    <t>Coal (IGCC)</t>
  </si>
  <si>
    <t>NG (NGCC)</t>
  </si>
  <si>
    <t>Power Plant Type</t>
  </si>
  <si>
    <t>Coal (Steam)</t>
  </si>
  <si>
    <t>Biomass (Steam)</t>
  </si>
  <si>
    <t>Biomass (IGCC)</t>
  </si>
  <si>
    <t>Fuel Type</t>
  </si>
  <si>
    <t>GREET Inputs (Using Lookup Tables)</t>
  </si>
  <si>
    <t>GWP_CC</t>
  </si>
  <si>
    <t>GWP_SP</t>
  </si>
  <si>
    <t>GWP_ST</t>
  </si>
  <si>
    <t>Baseline Power Plant Efficiency</t>
  </si>
  <si>
    <t>Solvent Transport</t>
  </si>
  <si>
    <t>Solvent Production</t>
  </si>
  <si>
    <t>Scenario Inputs</t>
  </si>
  <si>
    <t>[cm^3/tonne-km]</t>
  </si>
  <si>
    <t>[cm^3/g solvent]</t>
  </si>
  <si>
    <t>Carbon Capture</t>
  </si>
  <si>
    <t>[g CO2/kWh]</t>
  </si>
  <si>
    <t>[cm^3/kWh]</t>
  </si>
  <si>
    <t>GWP_total</t>
  </si>
  <si>
    <t>[kWh/kWh]</t>
  </si>
  <si>
    <t>Study</t>
  </si>
  <si>
    <t>Eff w/o CCS</t>
  </si>
  <si>
    <t>Eff w/ CCS</t>
  </si>
  <si>
    <t>NETL Vol. 2 2012</t>
  </si>
  <si>
    <t>Amine</t>
  </si>
  <si>
    <t>Post</t>
  </si>
  <si>
    <t>Oxy</t>
  </si>
  <si>
    <t>Pre</t>
  </si>
  <si>
    <t>Baseline - GWP</t>
  </si>
  <si>
    <t>Baseline Power Plant</t>
  </si>
  <si>
    <t>GWP_Baseline</t>
  </si>
  <si>
    <t>EU Calculations</t>
  </si>
  <si>
    <t>EU_SP</t>
  </si>
  <si>
    <t>EU_ST</t>
  </si>
  <si>
    <t>EU_total</t>
  </si>
  <si>
    <t>EROI</t>
  </si>
  <si>
    <t>Baseline - EU</t>
  </si>
  <si>
    <t>EU_Baseline</t>
  </si>
  <si>
    <t>Energy Return on Investment</t>
  </si>
  <si>
    <t>EROI_Baseline</t>
  </si>
  <si>
    <t>Baseline - EROI</t>
  </si>
  <si>
    <t>Comparison to Baseline (Scenario-Baseline / Baseline)</t>
  </si>
  <si>
    <t>EU_CC</t>
  </si>
  <si>
    <t>Baseline - WU</t>
  </si>
  <si>
    <t>WU Calculations</t>
  </si>
  <si>
    <t>WU_CC</t>
  </si>
  <si>
    <t>WU_SP</t>
  </si>
  <si>
    <t>WU_ST</t>
  </si>
  <si>
    <t>WU_total</t>
  </si>
  <si>
    <t>Total EU</t>
  </si>
  <si>
    <t>Total WU</t>
  </si>
  <si>
    <t>Total GWP</t>
  </si>
  <si>
    <t>GWP_pctChange</t>
  </si>
  <si>
    <t>EU_pctChange</t>
  </si>
  <si>
    <t>EROI_pctChange</t>
  </si>
  <si>
    <t>GWP - % Change from Baseline</t>
  </si>
  <si>
    <t>EU - % Change from Baseline</t>
  </si>
  <si>
    <t>EROI - % Change from Baseline</t>
  </si>
  <si>
    <t>WU - % Change from Baseline</t>
  </si>
  <si>
    <t>WU_pctChange</t>
  </si>
  <si>
    <t>fuelType</t>
  </si>
  <si>
    <t>powerPlantType</t>
  </si>
  <si>
    <t>Efficiency (fr)</t>
  </si>
  <si>
    <t>Power Plant Efficiency</t>
  </si>
  <si>
    <t>eta</t>
  </si>
  <si>
    <t>MJ</t>
  </si>
  <si>
    <t>[cm^3/MJ]</t>
  </si>
  <si>
    <t>Conversion Factors</t>
  </si>
  <si>
    <t>tonne / g</t>
  </si>
  <si>
    <t>[MJ / kWh]</t>
  </si>
  <si>
    <t>[tonne / g]</t>
  </si>
  <si>
    <t>kJ / kWh</t>
  </si>
  <si>
    <t>[kJ / kWh]</t>
  </si>
  <si>
    <t>[g CO2eq/kWh]</t>
  </si>
  <si>
    <t>[g CO2eq/MJ]</t>
  </si>
  <si>
    <t>[g CO2eq/g solvent]</t>
  </si>
  <si>
    <t>[g CO2eq/tonne-km]</t>
  </si>
  <si>
    <t>[MJ/kWh]</t>
  </si>
  <si>
    <t>[MJ/MJ]</t>
  </si>
  <si>
    <t>[MJ/g solvent]</t>
  </si>
  <si>
    <t>[MJ/tonne-km]</t>
  </si>
  <si>
    <t>Energy Use</t>
  </si>
  <si>
    <t>CO2 (g)</t>
  </si>
  <si>
    <t xml:space="preserve">CO2 (g)                       </t>
  </si>
  <si>
    <t>Row #</t>
  </si>
  <si>
    <t>Electricity: Switchgrass IGCC Power Plant*</t>
  </si>
  <si>
    <t>*GREET did not include OnSite water use for biomass IGCC, assumed to be the same per kWh as coal IGCC</t>
  </si>
  <si>
    <t>Table</t>
  </si>
  <si>
    <t>PowerPlants</t>
  </si>
  <si>
    <t>Lookup</t>
  </si>
  <si>
    <t>FuelOther</t>
  </si>
  <si>
    <t>Calculations - OnSite</t>
  </si>
  <si>
    <t>Data - OnSite</t>
  </si>
  <si>
    <t>Calculations - Well to use</t>
  </si>
  <si>
    <t>Data - Well to use (used for baseline comparison)</t>
  </si>
  <si>
    <t>Data - Well to use</t>
  </si>
  <si>
    <t>Baseline - OnSite CO2 Emissions</t>
  </si>
  <si>
    <t>*X=1 for fuels and 0 for other entries</t>
  </si>
  <si>
    <t>Plant</t>
  </si>
  <si>
    <t>Pre/Post/Oxy</t>
  </si>
  <si>
    <t>Capture Rate</t>
  </si>
  <si>
    <t>Outlet Pressure (Mpa)</t>
  </si>
  <si>
    <t>Rubin et al 2015</t>
  </si>
  <si>
    <t>USDOE 2013</t>
  </si>
  <si>
    <t>SCPC</t>
  </si>
  <si>
    <t>Econ FG+</t>
  </si>
  <si>
    <t>IEAGHG 2014</t>
  </si>
  <si>
    <t>Cansolv</t>
  </si>
  <si>
    <t>GCCSI 2011</t>
  </si>
  <si>
    <t>ZEP 2011</t>
  </si>
  <si>
    <t>Adv.amine</t>
  </si>
  <si>
    <t>Cormos et al 2018</t>
  </si>
  <si>
    <t>Case 2a vs. Case 2b</t>
  </si>
  <si>
    <t>MDEA</t>
  </si>
  <si>
    <t>Case 2a vs. Case 2c</t>
  </si>
  <si>
    <t>Petrescu et al 2017</t>
  </si>
  <si>
    <t>Case 1 vs 2</t>
  </si>
  <si>
    <t>Amine-based (MDEA)</t>
  </si>
  <si>
    <t>Ammonia</t>
  </si>
  <si>
    <t>Case 1 vs 3</t>
  </si>
  <si>
    <t>Case 1 vs 4</t>
  </si>
  <si>
    <t>membrane</t>
  </si>
  <si>
    <t>Ortiz et al 2016</t>
  </si>
  <si>
    <t>N/A</t>
  </si>
  <si>
    <t>subPC</t>
  </si>
  <si>
    <t>Ozcan et al 2015</t>
  </si>
  <si>
    <t>Case D</t>
  </si>
  <si>
    <t>Ca-Cu looping (variant of CaL)</t>
  </si>
  <si>
    <t>USDOE 2010</t>
  </si>
  <si>
    <t>cryo oxy</t>
  </si>
  <si>
    <t>EPRI 2011</t>
  </si>
  <si>
    <t>Kotowicz and Bartela 2012</t>
  </si>
  <si>
    <t>Fig. 4</t>
  </si>
  <si>
    <t>Fig. 6</t>
  </si>
  <si>
    <t>USDOE 2011</t>
  </si>
  <si>
    <t>NGCC</t>
  </si>
  <si>
    <t>Econamine FG+</t>
  </si>
  <si>
    <t>IEAGHG 2012</t>
  </si>
  <si>
    <t>Rubin and Zhai 2012</t>
  </si>
  <si>
    <t>SEWGS</t>
  </si>
  <si>
    <t>Gazzani et al 2013</t>
  </si>
  <si>
    <t>Selexol NS</t>
  </si>
  <si>
    <t>Case 1a vs. Case 1b</t>
  </si>
  <si>
    <t>Case 1a vs. Case 1c</t>
  </si>
  <si>
    <t>Case 1a vs. Case 1d</t>
  </si>
  <si>
    <t>Case 1a vs. Case 1e</t>
  </si>
  <si>
    <t>Petrescu and Cormos 2017</t>
  </si>
  <si>
    <t>Case 1 vs Case 2</t>
  </si>
  <si>
    <t>Case 1 vs Case 3</t>
  </si>
  <si>
    <t>HHV or LHV</t>
  </si>
  <si>
    <t>LHV</t>
  </si>
  <si>
    <t>Performance of Pulverized Coal Power Plants with Carbon Capture and Compression from Literature</t>
  </si>
  <si>
    <t>Performance of Integrated Gasification Combined Cycle Coal Power Plants with Carbon Capture and Compression from Literature</t>
  </si>
  <si>
    <t>Performance of Natural Gas Combined Cycle Power Plants with Carbon Capture and Compression from Literature</t>
  </si>
  <si>
    <t>Performance of Biomass Power Plants with Carbon Capture and Compression from Literature</t>
  </si>
  <si>
    <t>C</t>
  </si>
  <si>
    <t>Efficiency Reduction</t>
  </si>
  <si>
    <t>Row</t>
  </si>
  <si>
    <t>Summary of Literature Inputs</t>
  </si>
  <si>
    <t>Col</t>
  </si>
  <si>
    <t>B</t>
  </si>
  <si>
    <t>Sheet</t>
  </si>
  <si>
    <t>E</t>
  </si>
  <si>
    <t>F</t>
  </si>
  <si>
    <t>G</t>
  </si>
  <si>
    <t>H</t>
  </si>
  <si>
    <t>Source</t>
  </si>
  <si>
    <t>Lit</t>
  </si>
  <si>
    <t>I</t>
  </si>
  <si>
    <t>[%]</t>
  </si>
  <si>
    <t>effReduction</t>
  </si>
  <si>
    <t>Scenarios!</t>
  </si>
  <si>
    <t>Efficiency Reduction (%)</t>
  </si>
  <si>
    <t>Carbon Capture Efficiency (%)</t>
  </si>
  <si>
    <t>Biomass Projection</t>
  </si>
  <si>
    <t>Variable</t>
  </si>
  <si>
    <t>VariableLabel</t>
  </si>
  <si>
    <t>Units</t>
  </si>
  <si>
    <t>kWh-out</t>
  </si>
  <si>
    <t>kWh-in</t>
  </si>
  <si>
    <t>Derived Emission Factors</t>
  </si>
  <si>
    <t>Switchgrass</t>
  </si>
  <si>
    <t>Emission Factors</t>
  </si>
  <si>
    <t>g CO2/MJ</t>
  </si>
  <si>
    <t>g CO2/kWh-in</t>
  </si>
  <si>
    <t>g CO2/MJ-in</t>
  </si>
  <si>
    <t>g CO2/kWh-out</t>
  </si>
  <si>
    <t>Selexol (Pre)</t>
  </si>
  <si>
    <t>CaL (Post)</t>
  </si>
  <si>
    <t>CaL (Pre)</t>
  </si>
  <si>
    <t>Membrane (Post)</t>
  </si>
  <si>
    <t>Ca-Cu (Post)</t>
  </si>
  <si>
    <t>Ammonia (Post)</t>
  </si>
  <si>
    <t>SEWGS Case 4</t>
  </si>
  <si>
    <t>Temperature</t>
  </si>
  <si>
    <t>Pressure</t>
  </si>
  <si>
    <t>(deg C)</t>
  </si>
  <si>
    <t>(MPa)</t>
  </si>
  <si>
    <t>Density</t>
  </si>
  <si>
    <t>(kg/m^3)</t>
  </si>
  <si>
    <t>Enthalpy</t>
  </si>
  <si>
    <t>(kJ/kg)</t>
  </si>
  <si>
    <t>Entropy</t>
  </si>
  <si>
    <t>(kJ/kg-K)</t>
  </si>
  <si>
    <t>Efficiency</t>
  </si>
  <si>
    <t>%</t>
  </si>
  <si>
    <t>miniREFPROP outputs are in gray</t>
  </si>
  <si>
    <t>Inlet Conditions</t>
  </si>
  <si>
    <t>Isentropic Outlet Conditions</t>
  </si>
  <si>
    <t>Actual Outlet Conditions</t>
  </si>
  <si>
    <t>Additional calculations to correct system boundaries to have an outlet of 15.3 Mpa</t>
  </si>
  <si>
    <t>Work (kJ/kg)</t>
  </si>
  <si>
    <t>Lookup Table</t>
  </si>
  <si>
    <t>Pressure (MPa)</t>
  </si>
  <si>
    <t>HHV</t>
  </si>
  <si>
    <t>“Non Distributed - U.S. Mix” Power Plant Data from GREET 2019, with target year 2020</t>
  </si>
  <si>
    <t xml:space="preserve">Fuel Gathering, Chemical Production, and Transport Data from GREET 2019, with target year 2020 </t>
  </si>
  <si>
    <t>*LHV</t>
  </si>
  <si>
    <t>SCPC = supercritical pulverized coal, subPC= subcritical pulverized coal, *LHV = unspecified, assumed to be LHV</t>
  </si>
  <si>
    <t>LHV Correction</t>
  </si>
  <si>
    <t>LHV Correction (from HHV)</t>
  </si>
  <si>
    <t>GREET 2019</t>
  </si>
  <si>
    <t>Case A</t>
  </si>
  <si>
    <t>Case E</t>
  </si>
  <si>
    <t>SEWGS Case 5</t>
  </si>
  <si>
    <t>CLC (Iron-based)</t>
  </si>
  <si>
    <t>Amine-based (Post, MDEA)</t>
  </si>
  <si>
    <t>Amine-based (Post, Econ FG+)</t>
  </si>
  <si>
    <t>Amine-based (Post, Cansolv)</t>
  </si>
  <si>
    <t>Amine-based (Post, Amine)</t>
  </si>
  <si>
    <t>Amine-based (Post, Adv.amine)</t>
  </si>
  <si>
    <t>Amine-based (Pre, MDEA)</t>
  </si>
  <si>
    <t>Amine-based (Post, Econamine FG+)</t>
  </si>
  <si>
    <t>Amine-based (Post, MEA)</t>
  </si>
  <si>
    <t>SEWGS (Pre)</t>
  </si>
  <si>
    <t>Selexol NS (Pre)</t>
  </si>
  <si>
    <t>100% Poplar (P.N.1 vs P.A.1)</t>
  </si>
  <si>
    <t>100% Poplar (P.N.1 vs P.O.1)</t>
  </si>
  <si>
    <t>Projected (PC)</t>
  </si>
  <si>
    <t>Projected (NGCC)</t>
  </si>
  <si>
    <t>Projected (IGCC)</t>
  </si>
  <si>
    <t>*Currently unused</t>
  </si>
  <si>
    <t xml:space="preserve">CO2 Biogenic (g)        </t>
  </si>
  <si>
    <t>GHG-100 (g CO2eq)   A</t>
  </si>
  <si>
    <t>Non-Fossil Energy      B</t>
  </si>
  <si>
    <t>Fossil Energy              C</t>
  </si>
  <si>
    <t>Water Total (cm^3)   D</t>
  </si>
  <si>
    <t>GWP (g CO2eq)     = A</t>
  </si>
  <si>
    <t>WU (cm3)              = D</t>
  </si>
  <si>
    <t>EU (MJ)                  = B+C-X</t>
  </si>
  <si>
    <t xml:space="preserve">CO2 Biogenic (g)              </t>
  </si>
  <si>
    <t>GHG-100 (g CO2eq)         A</t>
  </si>
  <si>
    <t>Non Fossil Energy (MJ)    B</t>
  </si>
  <si>
    <t>Fossil Energy (MJ)           C</t>
  </si>
  <si>
    <t>Water Total (cm^3)         D</t>
  </si>
  <si>
    <t>GWP (g CO2eq)      = A</t>
  </si>
  <si>
    <t>CO2 (g)                             E</t>
  </si>
  <si>
    <t>GHG-100 (g CO2eq)         F</t>
  </si>
  <si>
    <t>CO2 (g)                          = E</t>
  </si>
  <si>
    <t>GWP (g CO2eq)      = F</t>
  </si>
  <si>
    <t>Giordano et al 2018</t>
  </si>
  <si>
    <t xml:space="preserve"> </t>
  </si>
  <si>
    <t>Capture Type - General</t>
  </si>
  <si>
    <t>Capture Type - Specific</t>
  </si>
  <si>
    <t>Category - General</t>
  </si>
  <si>
    <t>Category - Specific</t>
  </si>
  <si>
    <t>Amine-based</t>
  </si>
  <si>
    <t>Membrane</t>
  </si>
  <si>
    <t>Solvent</t>
  </si>
  <si>
    <t>Value</t>
  </si>
  <si>
    <t>kg/tonne CO2</t>
  </si>
  <si>
    <t>Pehnt and Henkel 2009</t>
  </si>
  <si>
    <t>J</t>
  </si>
  <si>
    <t>captureType1</t>
  </si>
  <si>
    <t>captureType2</t>
  </si>
  <si>
    <t>km</t>
  </si>
  <si>
    <t>source</t>
  </si>
  <si>
    <t>Consumption (kg MEA / tonne CO2)</t>
  </si>
  <si>
    <t>[kg/tonne CO2]</t>
  </si>
  <si>
    <t>Solvent Transportation Distance</t>
  </si>
  <si>
    <t>Koorneef et al 2008</t>
  </si>
  <si>
    <t>CMP Adjustment</t>
  </si>
  <si>
    <t>Solvent Consumption of Power Plants with Carbon Capture and Compression from Literature</t>
  </si>
  <si>
    <t>mdot_CO2,B</t>
  </si>
  <si>
    <t>mdot_s</t>
  </si>
  <si>
    <t>Carbon Capture Rate</t>
  </si>
  <si>
    <t>ccRate</t>
  </si>
  <si>
    <t>configuration</t>
  </si>
  <si>
    <t>GREET</t>
  </si>
  <si>
    <t>GREET_inputs!B20:H46</t>
  </si>
  <si>
    <t>Blend Projection</t>
  </si>
  <si>
    <t>Blend</t>
  </si>
  <si>
    <t>Blend (IGCC)</t>
  </si>
  <si>
    <t>Blend (Steam)</t>
  </si>
  <si>
    <t>GREET_inputs!B2:G16</t>
  </si>
  <si>
    <t>Projected (GREET)</t>
  </si>
  <si>
    <t>Fuel Use (MJ)                   G</t>
  </si>
  <si>
    <t>Water Cooling (cm^3)      H</t>
  </si>
  <si>
    <t>WU (cm^3)                    = H</t>
  </si>
  <si>
    <t>EU (MJ)               = B + C - G</t>
  </si>
  <si>
    <t>WU (cm^3)               = D + H</t>
  </si>
  <si>
    <t>Publication</t>
  </si>
  <si>
    <t>Case</t>
  </si>
  <si>
    <t>CL</t>
  </si>
  <si>
    <t>CL (Pre, iron-based)</t>
  </si>
  <si>
    <t>PrePostOxy</t>
  </si>
  <si>
    <t>Oxy-fuel</t>
  </si>
  <si>
    <t>GWP_PG</t>
  </si>
  <si>
    <t>EU_PG</t>
  </si>
  <si>
    <t>WU_PG</t>
  </si>
  <si>
    <t>Power Generation</t>
  </si>
  <si>
    <t>EU (MJ)                          = -3.6</t>
  </si>
  <si>
    <t>Updated</t>
  </si>
  <si>
    <t>Fuel Gathering</t>
  </si>
  <si>
    <t>EU_FG</t>
  </si>
  <si>
    <t>WU_FG</t>
  </si>
  <si>
    <t>GWP_FG</t>
  </si>
  <si>
    <t>NETL Vol 2</t>
  </si>
  <si>
    <t>CC Water Consumption</t>
  </si>
  <si>
    <t>Carbon Capture (CC) Water Consumption</t>
  </si>
  <si>
    <t>cm3/g CO2</t>
  </si>
  <si>
    <t>Water Use</t>
  </si>
  <si>
    <t>mdot_w</t>
  </si>
  <si>
    <t>Water CC Consumption</t>
  </si>
  <si>
    <t>K</t>
  </si>
  <si>
    <t>[cm3/g CO2]</t>
  </si>
  <si>
    <t>WU_Baseline</t>
  </si>
  <si>
    <t>Scenarios!$M$8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</si>
</sst>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2" fontId="0" fillId="0" borderId="0" xfId="0" applyNumberFormat="1"/>
    <xf numFmtId="0" fontId="5" fillId="0" borderId="0" xfId="0" applyFont="1"/>
    <xf numFmtId="2" fontId="0" fillId="0" borderId="0" xfId="0" applyNumberFormat="1" applyFill="1"/>
    <xf numFmtId="11" fontId="0" fillId="0" borderId="0" xfId="0" applyNumberFormat="1" applyFill="1"/>
    <xf numFmtId="11" fontId="0" fillId="0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6" fillId="3" borderId="0" xfId="0" applyFont="1" applyFill="1"/>
    <xf numFmtId="0" fontId="7" fillId="3" borderId="0" xfId="0" applyFont="1" applyFill="1"/>
    <xf numFmtId="2" fontId="7" fillId="3" borderId="0" xfId="0" applyNumberFormat="1" applyFont="1" applyFill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164" fontId="7" fillId="0" borderId="0" xfId="0" applyNumberFormat="1" applyFont="1"/>
    <xf numFmtId="164" fontId="7" fillId="3" borderId="0" xfId="0" applyNumberFormat="1" applyFont="1" applyFill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4" borderId="0" xfId="0" applyFont="1" applyFill="1"/>
    <xf numFmtId="0" fontId="0" fillId="0" borderId="0" xfId="0" applyAlignment="1">
      <alignment wrapText="1"/>
    </xf>
    <xf numFmtId="0" fontId="8" fillId="4" borderId="0" xfId="0" applyFont="1" applyFill="1"/>
    <xf numFmtId="2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2" fontId="0" fillId="4" borderId="0" xfId="0" applyNumberFormat="1" applyFill="1"/>
    <xf numFmtId="0" fontId="3" fillId="0" borderId="0" xfId="0" applyFont="1" applyFill="1"/>
    <xf numFmtId="2" fontId="0" fillId="0" borderId="0" xfId="0" applyNumberFormat="1" applyFont="1" applyFill="1"/>
    <xf numFmtId="0" fontId="0" fillId="5" borderId="1" xfId="0" applyFill="1" applyBorder="1"/>
    <xf numFmtId="2" fontId="0" fillId="0" borderId="0" xfId="0" applyNumberFormat="1" applyFont="1"/>
    <xf numFmtId="2" fontId="0" fillId="4" borderId="0" xfId="0" applyNumberFormat="1" applyFont="1" applyFill="1"/>
    <xf numFmtId="2" fontId="8" fillId="4" borderId="0" xfId="0" applyNumberFormat="1" applyFont="1" applyFill="1"/>
    <xf numFmtId="2" fontId="9" fillId="0" borderId="0" xfId="0" applyNumberFormat="1" applyFont="1"/>
    <xf numFmtId="2" fontId="0" fillId="0" borderId="0" xfId="0" quotePrefix="1" applyNumberFormat="1" applyFill="1"/>
    <xf numFmtId="0" fontId="8" fillId="0" borderId="0" xfId="0" applyFont="1" applyFill="1"/>
    <xf numFmtId="0" fontId="9" fillId="4" borderId="0" xfId="0" applyFont="1" applyFill="1"/>
    <xf numFmtId="0" fontId="13" fillId="4" borderId="0" xfId="0" applyFont="1" applyFill="1"/>
    <xf numFmtId="2" fontId="9" fillId="4" borderId="0" xfId="0" applyNumberFormat="1" applyFont="1" applyFill="1"/>
    <xf numFmtId="0" fontId="0" fillId="7" borderId="1" xfId="0" applyFill="1" applyBorder="1"/>
    <xf numFmtId="2" fontId="14" fillId="0" borderId="0" xfId="0" applyNumberFormat="1" applyFont="1" applyFill="1"/>
    <xf numFmtId="0" fontId="0" fillId="0" borderId="1" xfId="0" applyFont="1" applyBorder="1"/>
    <xf numFmtId="0" fontId="1" fillId="0" borderId="0" xfId="0" applyFont="1" applyFill="1"/>
    <xf numFmtId="0" fontId="8" fillId="0" borderId="1" xfId="0" applyFont="1" applyBorder="1"/>
    <xf numFmtId="0" fontId="0" fillId="6" borderId="1" xfId="0" applyFill="1" applyBorder="1"/>
    <xf numFmtId="2" fontId="8" fillId="0" borderId="1" xfId="0" applyNumberFormat="1" applyFont="1" applyBorder="1"/>
    <xf numFmtId="0" fontId="0" fillId="0" borderId="1" xfId="0" applyFill="1" applyBorder="1"/>
    <xf numFmtId="0" fontId="0" fillId="0" borderId="0" xfId="0" applyNumberFormat="1"/>
    <xf numFmtId="2" fontId="0" fillId="8" borderId="0" xfId="0" applyNumberFormat="1" applyFill="1"/>
    <xf numFmtId="2" fontId="0" fillId="0" borderId="1" xfId="0" applyNumberFormat="1" applyFill="1" applyBorder="1"/>
    <xf numFmtId="2" fontId="14" fillId="2" borderId="0" xfId="0" applyNumberFormat="1" applyFont="1" applyFill="1"/>
    <xf numFmtId="2" fontId="7" fillId="0" borderId="0" xfId="0" applyNumberFormat="1" applyFont="1"/>
    <xf numFmtId="2" fontId="7" fillId="0" borderId="0" xfId="0" applyNumberFormat="1" applyFont="1" applyFill="1"/>
    <xf numFmtId="2" fontId="7" fillId="2" borderId="0" xfId="0" applyNumberFormat="1" applyFont="1" applyFill="1"/>
    <xf numFmtId="2" fontId="14" fillId="0" borderId="0" xfId="0" applyNumberFormat="1" applyFont="1" applyFill="1" applyAlignment="1">
      <alignment vertical="center" wrapText="1"/>
    </xf>
    <xf numFmtId="9" fontId="0" fillId="9" borderId="0" xfId="1" applyFont="1" applyFill="1"/>
    <xf numFmtId="2" fontId="11" fillId="0" borderId="0" xfId="0" applyNumberFormat="1" applyFont="1"/>
    <xf numFmtId="0" fontId="11" fillId="0" borderId="0" xfId="0" applyFont="1" applyFill="1"/>
    <xf numFmtId="164" fontId="0" fillId="0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15" fillId="0" borderId="0" xfId="0" applyFont="1"/>
    <xf numFmtId="2" fontId="8" fillId="0" borderId="0" xfId="0" applyNumberFormat="1" applyFont="1"/>
    <xf numFmtId="2" fontId="8" fillId="0" borderId="0" xfId="0" applyNumberFormat="1" applyFont="1" applyFill="1"/>
    <xf numFmtId="0" fontId="8" fillId="0" borderId="0" xfId="2" applyFont="1" applyFill="1"/>
    <xf numFmtId="10" fontId="8" fillId="0" borderId="0" xfId="1" applyNumberFormat="1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61"/>
  <sheetViews>
    <sheetView tabSelected="1" topLeftCell="A10" zoomScale="115" zoomScaleNormal="115" workbookViewId="0">
      <selection activeCell="F30" sqref="F30"/>
    </sheetView>
  </sheetViews>
  <sheetFormatPr defaultRowHeight="14.4" x14ac:dyDescent="0.3"/>
  <cols>
    <col min="1" max="1" width="19.44140625" customWidth="1"/>
    <col min="2" max="2" width="13" customWidth="1"/>
    <col min="3" max="6" width="12.88671875" customWidth="1"/>
    <col min="10" max="10" width="11.6640625" bestFit="1" customWidth="1"/>
    <col min="11" max="11" width="20.109375" bestFit="1" customWidth="1"/>
    <col min="12" max="12" width="21" bestFit="1" customWidth="1"/>
  </cols>
  <sheetData>
    <row r="1" spans="1:12" x14ac:dyDescent="0.3">
      <c r="A1" t="s">
        <v>258</v>
      </c>
      <c r="H1" t="s">
        <v>126</v>
      </c>
    </row>
    <row r="2" spans="1:12" x14ac:dyDescent="0.3">
      <c r="A2" s="9" t="s">
        <v>18</v>
      </c>
      <c r="B2" s="10" t="s">
        <v>17</v>
      </c>
      <c r="C2" s="10" t="s">
        <v>3</v>
      </c>
      <c r="D2" s="10" t="s">
        <v>15</v>
      </c>
      <c r="E2" s="10" t="s">
        <v>13</v>
      </c>
      <c r="F2" s="10" t="s">
        <v>8</v>
      </c>
      <c r="G2" s="10" t="s">
        <v>333</v>
      </c>
      <c r="H2">
        <v>1</v>
      </c>
    </row>
    <row r="3" spans="1:12" ht="60.6" x14ac:dyDescent="0.3">
      <c r="A3" s="9" t="s">
        <v>9</v>
      </c>
      <c r="B3" s="16" t="s">
        <v>29</v>
      </c>
      <c r="C3" s="16" t="s">
        <v>10</v>
      </c>
      <c r="D3" s="16" t="s">
        <v>16</v>
      </c>
      <c r="E3" s="16" t="s">
        <v>14</v>
      </c>
      <c r="F3" s="16" t="s">
        <v>19</v>
      </c>
      <c r="G3" s="16" t="s">
        <v>165</v>
      </c>
      <c r="H3">
        <f>H2+1</f>
        <v>2</v>
      </c>
    </row>
    <row r="4" spans="1:12" x14ac:dyDescent="0.3">
      <c r="A4" s="9" t="s">
        <v>21</v>
      </c>
      <c r="B4" s="11" t="s">
        <v>22</v>
      </c>
      <c r="C4" s="11" t="s">
        <v>22</v>
      </c>
      <c r="D4" s="11" t="s">
        <v>22</v>
      </c>
      <c r="E4" s="11" t="s">
        <v>22</v>
      </c>
      <c r="F4" s="11" t="s">
        <v>23</v>
      </c>
      <c r="G4" s="11" t="s">
        <v>22</v>
      </c>
      <c r="H4">
        <f t="shared" ref="H4:H16" si="0">H3+1</f>
        <v>3</v>
      </c>
      <c r="K4" s="22" t="s">
        <v>129</v>
      </c>
      <c r="L4" s="22" t="s">
        <v>131</v>
      </c>
    </row>
    <row r="5" spans="1:12" x14ac:dyDescent="0.3">
      <c r="A5" s="9" t="s">
        <v>11</v>
      </c>
      <c r="B5" s="11" t="s">
        <v>107</v>
      </c>
      <c r="C5" s="11" t="s">
        <v>107</v>
      </c>
      <c r="D5" s="10" t="s">
        <v>20</v>
      </c>
      <c r="E5" s="11" t="s">
        <v>107</v>
      </c>
      <c r="F5" s="10" t="s">
        <v>30</v>
      </c>
      <c r="G5" s="11" t="s">
        <v>107</v>
      </c>
      <c r="H5">
        <f t="shared" si="0"/>
        <v>4</v>
      </c>
      <c r="K5" s="23" t="s">
        <v>132</v>
      </c>
      <c r="L5" s="23" t="s">
        <v>336</v>
      </c>
    </row>
    <row r="6" spans="1:12" x14ac:dyDescent="0.3">
      <c r="A6" s="12" t="s">
        <v>137</v>
      </c>
      <c r="B6" s="13"/>
      <c r="C6" s="13"/>
      <c r="D6" s="13"/>
      <c r="E6" s="13"/>
      <c r="F6" s="13"/>
      <c r="G6" s="13"/>
      <c r="H6">
        <f t="shared" si="0"/>
        <v>5</v>
      </c>
      <c r="K6" s="23" t="s">
        <v>130</v>
      </c>
      <c r="L6" s="23" t="s">
        <v>331</v>
      </c>
    </row>
    <row r="7" spans="1:12" x14ac:dyDescent="0.3">
      <c r="A7" s="9" t="s">
        <v>125</v>
      </c>
      <c r="B7" s="54">
        <v>2.6967159252361101</v>
      </c>
      <c r="C7" s="54">
        <v>1.51269488478765</v>
      </c>
      <c r="D7" s="54">
        <v>2.3050445670823798</v>
      </c>
      <c r="E7" s="54">
        <v>4.9760039175730002</v>
      </c>
      <c r="F7" s="68">
        <v>68.249670434242105</v>
      </c>
      <c r="G7" s="19">
        <f t="shared" ref="G7:G12" si="1">$G$19*B7+(1-$G$19)*C7</f>
        <v>2.1047054050118801</v>
      </c>
      <c r="H7">
        <f t="shared" si="0"/>
        <v>6</v>
      </c>
      <c r="I7" s="6"/>
      <c r="J7" s="6"/>
    </row>
    <row r="8" spans="1:12" x14ac:dyDescent="0.3">
      <c r="A8" s="9" t="s">
        <v>284</v>
      </c>
      <c r="B8" s="54">
        <f>-0.00293825924767003</f>
        <v>-2.9382592476700298E-3</v>
      </c>
      <c r="C8" s="54">
        <v>-2.6293385021156201E-3</v>
      </c>
      <c r="D8" s="54">
        <f>-0.00194491146176977</f>
        <v>-1.9449114617697699E-3</v>
      </c>
      <c r="E8" s="54">
        <f>-0.00208648130487199</f>
        <v>-2.0864813048719899E-3</v>
      </c>
      <c r="F8" s="68">
        <v>-1.48410736830037E-2</v>
      </c>
      <c r="G8" s="19">
        <f t="shared" si="1"/>
        <v>-2.7837988748928249E-3</v>
      </c>
      <c r="H8">
        <f t="shared" si="0"/>
        <v>7</v>
      </c>
      <c r="I8" s="6"/>
      <c r="J8" s="6"/>
    </row>
    <row r="9" spans="1:12" x14ac:dyDescent="0.3">
      <c r="A9" s="9" t="s">
        <v>285</v>
      </c>
      <c r="B9" s="54">
        <f>5.13293046956551</f>
        <v>5.13293046956551</v>
      </c>
      <c r="C9" s="54">
        <v>5.7443102836834701</v>
      </c>
      <c r="D9" s="54">
        <v>2.6644912420035398</v>
      </c>
      <c r="E9" s="54">
        <v>10.676246332991999</v>
      </c>
      <c r="F9" s="68">
        <v>70.844848761849505</v>
      </c>
      <c r="G9" s="19">
        <f t="shared" si="1"/>
        <v>5.43862037662449</v>
      </c>
      <c r="H9">
        <f t="shared" si="0"/>
        <v>8</v>
      </c>
      <c r="I9" s="6"/>
      <c r="J9" s="6"/>
    </row>
    <row r="10" spans="1:12" x14ac:dyDescent="0.3">
      <c r="A10" s="9" t="s">
        <v>286</v>
      </c>
      <c r="B10" s="54">
        <f>1000.87973348403/1000</f>
        <v>1.00087973348403</v>
      </c>
      <c r="C10" s="54">
        <f>0.787208688659346/1000</f>
        <v>7.8720868865934598E-4</v>
      </c>
      <c r="D10" s="54">
        <f>0.582485942458128/1000</f>
        <v>5.8248594245812802E-4</v>
      </c>
      <c r="E10" s="54">
        <f>0.624832569012646/1000</f>
        <v>6.2483256901264611E-4</v>
      </c>
      <c r="F10" s="68">
        <f>4.42970933955248/1000</f>
        <v>4.4297093395524803E-3</v>
      </c>
      <c r="G10" s="19">
        <f t="shared" si="1"/>
        <v>0.50083347108634468</v>
      </c>
      <c r="H10">
        <f t="shared" si="0"/>
        <v>9</v>
      </c>
      <c r="J10" s="6"/>
    </row>
    <row r="11" spans="1:12" x14ac:dyDescent="0.3">
      <c r="A11" s="9" t="s">
        <v>287</v>
      </c>
      <c r="B11" s="54">
        <f>39.7878373198557/1000</f>
        <v>3.9787837319855697E-2</v>
      </c>
      <c r="C11" s="54">
        <v>1.0203259735472101</v>
      </c>
      <c r="D11" s="54">
        <f>66.9179305046447/1000</f>
        <v>6.6917930504644701E-2</v>
      </c>
      <c r="E11" s="54">
        <v>1.08622151819151</v>
      </c>
      <c r="F11" s="68">
        <v>0.91979514203358803</v>
      </c>
      <c r="G11" s="19">
        <f t="shared" si="1"/>
        <v>0.5300569054335329</v>
      </c>
      <c r="H11">
        <f t="shared" si="0"/>
        <v>10</v>
      </c>
      <c r="I11" s="6"/>
      <c r="J11" s="6"/>
    </row>
    <row r="12" spans="1:12" x14ac:dyDescent="0.3">
      <c r="A12" s="9" t="s">
        <v>288</v>
      </c>
      <c r="B12" s="54">
        <v>11.2388004938935</v>
      </c>
      <c r="C12" s="54">
        <v>13.9159466887701</v>
      </c>
      <c r="D12" s="54">
        <v>2.2037181242587098</v>
      </c>
      <c r="E12" s="54">
        <v>11.2238641553171</v>
      </c>
      <c r="F12" s="68">
        <f>3.75578600879115+2.92280708712815+48.686188815791+8.74679661608443</f>
        <v>64.11157852779472</v>
      </c>
      <c r="G12" s="19">
        <f t="shared" si="1"/>
        <v>12.577373591331799</v>
      </c>
      <c r="H12">
        <f t="shared" si="0"/>
        <v>11</v>
      </c>
      <c r="I12" s="6"/>
      <c r="J12" s="6"/>
    </row>
    <row r="13" spans="1:12" x14ac:dyDescent="0.3">
      <c r="A13" s="12" t="s">
        <v>135</v>
      </c>
      <c r="B13" s="14"/>
      <c r="C13" s="14"/>
      <c r="D13" s="14"/>
      <c r="E13" s="14"/>
      <c r="F13" s="14"/>
      <c r="G13" s="20"/>
      <c r="H13">
        <f t="shared" si="0"/>
        <v>12</v>
      </c>
      <c r="I13" s="2"/>
    </row>
    <row r="14" spans="1:12" x14ac:dyDescent="0.3">
      <c r="A14" s="9" t="s">
        <v>289</v>
      </c>
      <c r="B14" s="65">
        <f>B9</f>
        <v>5.13293046956551</v>
      </c>
      <c r="C14" s="65">
        <f>C9</f>
        <v>5.7443102836834701</v>
      </c>
      <c r="D14" s="65">
        <f>D9</f>
        <v>2.6644912420035398</v>
      </c>
      <c r="E14" s="65">
        <f>E9</f>
        <v>10.676246332991999</v>
      </c>
      <c r="F14" s="65">
        <f>F9</f>
        <v>70.844848761849505</v>
      </c>
      <c r="G14" s="19">
        <f>$G$19*B14+(1-$G$19)*C14</f>
        <v>5.43862037662449</v>
      </c>
      <c r="H14">
        <f t="shared" si="0"/>
        <v>13</v>
      </c>
      <c r="I14" s="41"/>
    </row>
    <row r="15" spans="1:12" x14ac:dyDescent="0.3">
      <c r="A15" s="9" t="s">
        <v>291</v>
      </c>
      <c r="B15" s="65">
        <f>B10+B11-1</f>
        <v>4.0667570803885722E-2</v>
      </c>
      <c r="C15" s="65">
        <f>C10+C11-1</f>
        <v>2.1113182235869443E-2</v>
      </c>
      <c r="D15" s="65">
        <f>D10+D11-0</f>
        <v>6.7500416447102835E-2</v>
      </c>
      <c r="E15" s="65">
        <f>E10+E11-1</f>
        <v>8.6846350760522606E-2</v>
      </c>
      <c r="F15" s="65">
        <f>F10+F11-0</f>
        <v>0.92422485137314048</v>
      </c>
      <c r="G15" s="19">
        <f>$G$19*B15+(1-$G$19)*C15</f>
        <v>3.0890376519877583E-2</v>
      </c>
      <c r="H15">
        <f t="shared" si="0"/>
        <v>14</v>
      </c>
      <c r="I15" s="41"/>
    </row>
    <row r="16" spans="1:12" x14ac:dyDescent="0.3">
      <c r="A16" s="18" t="s">
        <v>290</v>
      </c>
      <c r="B16" s="65">
        <f>B12</f>
        <v>11.2388004938935</v>
      </c>
      <c r="C16" s="65">
        <f>C12</f>
        <v>13.9159466887701</v>
      </c>
      <c r="D16" s="65">
        <f>D12</f>
        <v>2.2037181242587098</v>
      </c>
      <c r="E16" s="65">
        <f>E12</f>
        <v>11.2238641553171</v>
      </c>
      <c r="F16" s="65">
        <f>F12</f>
        <v>64.11157852779472</v>
      </c>
      <c r="G16" s="19">
        <f>$G$19*B16+(1-$G$19)*C16</f>
        <v>12.577373591331799</v>
      </c>
      <c r="H16">
        <f t="shared" si="0"/>
        <v>15</v>
      </c>
    </row>
    <row r="17" spans="1:11" x14ac:dyDescent="0.3">
      <c r="A17" s="18" t="s">
        <v>139</v>
      </c>
      <c r="B17" s="19"/>
      <c r="C17" s="19"/>
      <c r="D17" s="19"/>
      <c r="E17" s="19"/>
      <c r="F17" s="19"/>
    </row>
    <row r="18" spans="1:11" x14ac:dyDescent="0.3">
      <c r="A18" s="10"/>
      <c r="B18" s="10"/>
      <c r="C18" s="10"/>
      <c r="D18" s="10"/>
      <c r="E18" s="10"/>
      <c r="F18" s="10"/>
    </row>
    <row r="19" spans="1:11" x14ac:dyDescent="0.3">
      <c r="A19" t="s">
        <v>257</v>
      </c>
      <c r="B19" s="10"/>
      <c r="C19" s="10"/>
      <c r="D19" s="10"/>
      <c r="E19" s="10"/>
      <c r="F19" s="10"/>
      <c r="G19" s="69">
        <v>0.5</v>
      </c>
      <c r="I19" t="s">
        <v>126</v>
      </c>
    </row>
    <row r="20" spans="1:11" x14ac:dyDescent="0.3">
      <c r="A20" s="9" t="s">
        <v>42</v>
      </c>
      <c r="B20" s="10" t="s">
        <v>45</v>
      </c>
      <c r="C20" s="10" t="s">
        <v>44</v>
      </c>
      <c r="D20" s="10" t="s">
        <v>40</v>
      </c>
      <c r="E20" s="10" t="s">
        <v>43</v>
      </c>
      <c r="F20" s="10" t="s">
        <v>41</v>
      </c>
      <c r="G20" s="10" t="s">
        <v>334</v>
      </c>
      <c r="H20" s="10" t="s">
        <v>335</v>
      </c>
      <c r="I20" s="61">
        <v>1</v>
      </c>
    </row>
    <row r="21" spans="1:11" ht="48.6" x14ac:dyDescent="0.3">
      <c r="A21" s="9" t="s">
        <v>24</v>
      </c>
      <c r="B21" s="17" t="s">
        <v>127</v>
      </c>
      <c r="C21" s="17" t="s">
        <v>28</v>
      </c>
      <c r="D21" s="17" t="s">
        <v>25</v>
      </c>
      <c r="E21" s="17" t="s">
        <v>26</v>
      </c>
      <c r="F21" s="17" t="s">
        <v>27</v>
      </c>
      <c r="G21" s="17" t="s">
        <v>165</v>
      </c>
      <c r="H21" s="17" t="s">
        <v>165</v>
      </c>
      <c r="I21">
        <f t="shared" ref="I21:I46" si="2">I20+1</f>
        <v>2</v>
      </c>
    </row>
    <row r="22" spans="1:11" x14ac:dyDescent="0.3">
      <c r="A22" s="9" t="s">
        <v>21</v>
      </c>
      <c r="B22" s="10" t="s">
        <v>22</v>
      </c>
      <c r="C22" s="10" t="s">
        <v>22</v>
      </c>
      <c r="D22" s="10" t="s">
        <v>22</v>
      </c>
      <c r="E22" s="10" t="s">
        <v>22</v>
      </c>
      <c r="F22" s="10" t="s">
        <v>22</v>
      </c>
      <c r="G22" s="10" t="s">
        <v>22</v>
      </c>
      <c r="H22" s="10" t="s">
        <v>22</v>
      </c>
      <c r="I22">
        <f t="shared" si="2"/>
        <v>3</v>
      </c>
    </row>
    <row r="23" spans="1:11" x14ac:dyDescent="0.3">
      <c r="A23" s="9" t="s">
        <v>11</v>
      </c>
      <c r="B23" s="10" t="s">
        <v>12</v>
      </c>
      <c r="C23" s="10" t="s">
        <v>12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>
        <f t="shared" si="2"/>
        <v>4</v>
      </c>
    </row>
    <row r="24" spans="1:11" x14ac:dyDescent="0.3">
      <c r="A24" s="9" t="s">
        <v>104</v>
      </c>
      <c r="B24" s="54">
        <v>0.45</v>
      </c>
      <c r="C24" s="54">
        <v>0.25</v>
      </c>
      <c r="D24" s="54">
        <v>0.39</v>
      </c>
      <c r="E24" s="54">
        <v>0.38</v>
      </c>
      <c r="F24" s="54">
        <v>0.6</v>
      </c>
      <c r="G24" s="65">
        <f>$G$19*B24+(1-$G$19)*D24</f>
        <v>0.42000000000000004</v>
      </c>
      <c r="H24" s="65">
        <f>$G$19*C24+(1-$G$19)*E24</f>
        <v>0.315</v>
      </c>
      <c r="I24">
        <f t="shared" si="2"/>
        <v>5</v>
      </c>
    </row>
    <row r="25" spans="1:11" x14ac:dyDescent="0.3">
      <c r="A25" s="12" t="s">
        <v>136</v>
      </c>
      <c r="B25" s="14"/>
      <c r="C25" s="14"/>
      <c r="D25" s="14"/>
      <c r="E25" s="14"/>
      <c r="F25" s="14"/>
      <c r="G25" s="14"/>
      <c r="H25" s="14"/>
      <c r="I25">
        <f t="shared" si="2"/>
        <v>6</v>
      </c>
    </row>
    <row r="26" spans="1:11" x14ac:dyDescent="0.3">
      <c r="A26" s="9" t="s">
        <v>124</v>
      </c>
      <c r="B26" s="54">
        <f>0.834743687454543*1000</f>
        <v>834.74368745454296</v>
      </c>
      <c r="C26" s="54">
        <f>1.49630377852808 *1000</f>
        <v>1496.3037785280799</v>
      </c>
      <c r="D26" s="54">
        <f>0.889212133234365*1000</f>
        <v>889.21213323436496</v>
      </c>
      <c r="E26" s="54">
        <f>0.912592384560151*1000</f>
        <v>912.592384560151</v>
      </c>
      <c r="F26" s="54">
        <f>0.367565298697098*1000</f>
        <v>367.565298697098</v>
      </c>
      <c r="G26" s="65">
        <f t="shared" ref="G26:H31" si="3">$G$19*B26+(1-$G$19)*D26</f>
        <v>861.9779103444539</v>
      </c>
      <c r="H26" s="65">
        <f t="shared" si="3"/>
        <v>1204.4480815441154</v>
      </c>
      <c r="I26">
        <f t="shared" si="2"/>
        <v>7</v>
      </c>
      <c r="J26" s="4"/>
      <c r="K26" s="7"/>
    </row>
    <row r="27" spans="1:11" x14ac:dyDescent="0.3">
      <c r="A27" s="9" t="s">
        <v>292</v>
      </c>
      <c r="B27" s="54">
        <f>-0.813584177858943*1000</f>
        <v>-813.58417785894301</v>
      </c>
      <c r="C27" s="54">
        <f>-1.4644515201461*1000</f>
        <v>-1464.4515201460999</v>
      </c>
      <c r="D27" s="54">
        <f>-0.0242708169231891</f>
        <v>-2.4270816923189099E-2</v>
      </c>
      <c r="E27" s="54">
        <f>-0.0249095226316941</f>
        <v>-2.49095226316941E-2</v>
      </c>
      <c r="F27" s="54">
        <f>-0.0125188878101572</f>
        <v>-1.2518887810157199E-2</v>
      </c>
      <c r="G27" s="65">
        <f t="shared" si="3"/>
        <v>-406.80422433793308</v>
      </c>
      <c r="H27" s="65">
        <f t="shared" si="3"/>
        <v>-732.23821483436586</v>
      </c>
      <c r="I27">
        <f t="shared" si="2"/>
        <v>8</v>
      </c>
      <c r="J27" s="4"/>
      <c r="K27" s="8"/>
    </row>
    <row r="28" spans="1:11" x14ac:dyDescent="0.3">
      <c r="A28" s="9" t="s">
        <v>293</v>
      </c>
      <c r="B28" s="54">
        <f>63.9587355557186</f>
        <v>63.958735555718597</v>
      </c>
      <c r="C28" s="54">
        <f>77.7634486899735</f>
        <v>77.763448689973501</v>
      </c>
      <c r="D28" s="54">
        <f>0.931716748887537*1000</f>
        <v>931.71674888753694</v>
      </c>
      <c r="E28" s="54">
        <f>0.956770064647052*1000</f>
        <v>956.7700646470521</v>
      </c>
      <c r="F28" s="54">
        <f>0.40229424704609*1000</f>
        <v>402.29424704608999</v>
      </c>
      <c r="G28" s="65">
        <f t="shared" si="3"/>
        <v>497.83774222162776</v>
      </c>
      <c r="H28" s="65">
        <f t="shared" si="3"/>
        <v>517.26675666851281</v>
      </c>
      <c r="I28">
        <f t="shared" si="2"/>
        <v>9</v>
      </c>
      <c r="J28" s="4"/>
      <c r="K28" s="7"/>
    </row>
    <row r="29" spans="1:11" x14ac:dyDescent="0.3">
      <c r="A29" s="15" t="s">
        <v>294</v>
      </c>
      <c r="B29" s="54">
        <f>8.00703786146658</f>
        <v>8.0070378614665803</v>
      </c>
      <c r="C29" s="54">
        <f>14.4126681506398</f>
        <v>14.412668150639799</v>
      </c>
      <c r="D29" s="54">
        <f>7.26654173565766/1000</f>
        <v>7.2665417356576603E-3</v>
      </c>
      <c r="E29" s="54">
        <f>7.45776651817496/1000</f>
        <v>7.4577665181749598E-3</v>
      </c>
      <c r="F29" s="54">
        <f>3.74899540449113/1000</f>
        <v>3.7489954044911296E-3</v>
      </c>
      <c r="G29" s="65">
        <f t="shared" si="3"/>
        <v>4.0071522016011185</v>
      </c>
      <c r="H29" s="65">
        <f t="shared" si="3"/>
        <v>7.2100629585789875</v>
      </c>
      <c r="I29">
        <f t="shared" si="2"/>
        <v>10</v>
      </c>
      <c r="J29" s="4"/>
      <c r="K29" s="7"/>
    </row>
    <row r="30" spans="1:11" x14ac:dyDescent="0.3">
      <c r="A30" s="15" t="s">
        <v>295</v>
      </c>
      <c r="B30" s="54">
        <f>0.318302698304203</f>
        <v>0.31830269830420299</v>
      </c>
      <c r="C30" s="54">
        <f>0.572944856947566</f>
        <v>0.57294485694756603</v>
      </c>
      <c r="D30" s="54">
        <f>9.4183935944395</f>
        <v>9.4183935944395003</v>
      </c>
      <c r="E30" s="54">
        <f>9.66624605745107</f>
        <v>9.6662460574510707</v>
      </c>
      <c r="F30" s="54">
        <f>6.5173291034198</f>
        <v>6.5173291034198</v>
      </c>
      <c r="G30" s="65">
        <f t="shared" si="3"/>
        <v>4.8683481463718516</v>
      </c>
      <c r="H30" s="65">
        <f t="shared" si="3"/>
        <v>5.1195954571993187</v>
      </c>
      <c r="I30">
        <f t="shared" si="2"/>
        <v>11</v>
      </c>
      <c r="J30" s="4"/>
      <c r="K30" s="7"/>
    </row>
    <row r="31" spans="1:11" x14ac:dyDescent="0.3">
      <c r="A31" s="9" t="s">
        <v>296</v>
      </c>
      <c r="B31" s="54">
        <f>89.9104038792197</f>
        <v>89.9104038792197</v>
      </c>
      <c r="C31" s="54">
        <f>1676.00373947446</f>
        <v>1676.00373947446</v>
      </c>
      <c r="D31" s="54">
        <f>1506.34505377655</f>
        <v>1506.34505377655</v>
      </c>
      <c r="E31" s="54">
        <v>1654.2</v>
      </c>
      <c r="F31" s="54">
        <f>668.5361625846</f>
        <v>668.53616258459999</v>
      </c>
      <c r="G31" s="65">
        <f t="shared" si="3"/>
        <v>798.12772882788488</v>
      </c>
      <c r="H31" s="65">
        <f t="shared" si="3"/>
        <v>1665.1018697372301</v>
      </c>
      <c r="I31">
        <f t="shared" si="2"/>
        <v>12</v>
      </c>
      <c r="J31" s="4"/>
      <c r="K31" s="6"/>
    </row>
    <row r="32" spans="1:11" x14ac:dyDescent="0.3">
      <c r="A32" s="12" t="s">
        <v>134</v>
      </c>
      <c r="B32" s="14"/>
      <c r="C32" s="14"/>
      <c r="D32" s="14"/>
      <c r="E32" s="14"/>
      <c r="F32" s="14"/>
      <c r="G32" s="14"/>
      <c r="H32" s="14"/>
      <c r="I32">
        <f t="shared" si="2"/>
        <v>13</v>
      </c>
      <c r="J32" s="4"/>
      <c r="K32" s="4"/>
    </row>
    <row r="33" spans="1:11" x14ac:dyDescent="0.3">
      <c r="A33" s="15" t="s">
        <v>298</v>
      </c>
      <c r="B33" s="54">
        <f>0.813169960069913 *1000</f>
        <v>813.16996006991303</v>
      </c>
      <c r="C33" s="54">
        <f>1.45747106923575*1000</f>
        <v>1457.4710692357501</v>
      </c>
      <c r="D33" s="54">
        <f>0.875248795847496*1000</f>
        <v>875.24879584749601</v>
      </c>
      <c r="E33" s="54">
        <f>0.898261590926259*1000</f>
        <v>898.26159092625903</v>
      </c>
      <c r="F33" s="54">
        <f>0.337721794106569*1000</f>
        <v>337.72179410656901</v>
      </c>
      <c r="G33" s="65">
        <f t="shared" ref="G33:H37" si="4">$G$19*B33+(1-$G$19)*D33</f>
        <v>844.20937795870452</v>
      </c>
      <c r="H33" s="65">
        <f t="shared" si="4"/>
        <v>1177.8663300810044</v>
      </c>
      <c r="I33">
        <f t="shared" si="2"/>
        <v>14</v>
      </c>
    </row>
    <row r="34" spans="1:11" x14ac:dyDescent="0.3">
      <c r="A34" s="9" t="s">
        <v>292</v>
      </c>
      <c r="B34" s="54">
        <f>-0.813560671784981*1000</f>
        <v>-813.56067178498108</v>
      </c>
      <c r="C34" s="54">
        <f>-1.46440920921297*1000</f>
        <v>-1464.4092092129699</v>
      </c>
      <c r="D34" s="54">
        <v>0</v>
      </c>
      <c r="E34" s="54">
        <v>0</v>
      </c>
      <c r="F34" s="54">
        <v>0</v>
      </c>
      <c r="G34" s="65">
        <f t="shared" si="4"/>
        <v>-406.78033589249054</v>
      </c>
      <c r="H34" s="65">
        <f t="shared" si="4"/>
        <v>-732.20460460648496</v>
      </c>
      <c r="I34">
        <f t="shared" si="2"/>
        <v>15</v>
      </c>
    </row>
    <row r="35" spans="1:11" x14ac:dyDescent="0.3">
      <c r="A35" s="9" t="s">
        <v>299</v>
      </c>
      <c r="B35" s="54">
        <f>22.8952918320452</f>
        <v>22.895291832045199</v>
      </c>
      <c r="C35" s="54">
        <f>3.84924998736175</f>
        <v>3.8492499873617501</v>
      </c>
      <c r="D35" s="54">
        <f>0.87869234631134*1000</f>
        <v>878.69234631133997</v>
      </c>
      <c r="E35" s="54">
        <f>0.902350283055692*1000</f>
        <v>902.35028305569199</v>
      </c>
      <c r="F35" s="54">
        <f>0.338236769104708*1000</f>
        <v>338.236769104708</v>
      </c>
      <c r="G35" s="65">
        <f t="shared" si="4"/>
        <v>450.79381907169261</v>
      </c>
      <c r="H35" s="65">
        <f t="shared" si="4"/>
        <v>453.09976652152687</v>
      </c>
      <c r="I35">
        <f t="shared" si="2"/>
        <v>16</v>
      </c>
    </row>
    <row r="36" spans="1:11" x14ac:dyDescent="0.3">
      <c r="A36" s="15" t="s">
        <v>338</v>
      </c>
      <c r="B36" s="54">
        <f>7.9999999936</f>
        <v>7.9999999936000004</v>
      </c>
      <c r="C36" s="54">
        <f>14.39999998848</f>
        <v>14.399999988479999</v>
      </c>
      <c r="D36" s="54">
        <f>9.23076922338461</f>
        <v>9.2307692233846108</v>
      </c>
      <c r="E36" s="54">
        <v>9.4736842029473696</v>
      </c>
      <c r="F36" s="54">
        <f>5.9999999952</f>
        <v>5.9999999951999996</v>
      </c>
      <c r="G36" s="65">
        <f t="shared" si="4"/>
        <v>8.615384608492306</v>
      </c>
      <c r="H36" s="65">
        <f t="shared" si="4"/>
        <v>11.936842095713684</v>
      </c>
      <c r="I36">
        <f t="shared" si="2"/>
        <v>17</v>
      </c>
    </row>
    <row r="37" spans="1:11" x14ac:dyDescent="0.3">
      <c r="A37" s="9" t="s">
        <v>339</v>
      </c>
      <c r="B37" s="64">
        <v>0</v>
      </c>
      <c r="C37" s="54">
        <f>1514.16501249186</f>
        <v>1514.1650124918599</v>
      </c>
      <c r="D37" s="54">
        <f>1377.89016136759</f>
        <v>1377.8901613675901</v>
      </c>
      <c r="E37" s="54">
        <v>1522.4662233091501</v>
      </c>
      <c r="F37" s="54">
        <f>601.192977719858</f>
        <v>601.19297771985805</v>
      </c>
      <c r="G37" s="65">
        <f t="shared" si="4"/>
        <v>688.94508068379503</v>
      </c>
      <c r="H37" s="65">
        <f t="shared" si="4"/>
        <v>1518.315617900505</v>
      </c>
      <c r="I37">
        <f t="shared" si="2"/>
        <v>18</v>
      </c>
    </row>
    <row r="38" spans="1:11" x14ac:dyDescent="0.3">
      <c r="A38" s="12" t="s">
        <v>135</v>
      </c>
      <c r="B38" s="14"/>
      <c r="C38" s="14"/>
      <c r="D38" s="14"/>
      <c r="E38" s="14"/>
      <c r="F38" s="14"/>
      <c r="G38" s="14"/>
      <c r="H38" s="14"/>
      <c r="I38">
        <f t="shared" si="2"/>
        <v>19</v>
      </c>
    </row>
    <row r="39" spans="1:11" x14ac:dyDescent="0.3">
      <c r="A39" s="9" t="s">
        <v>297</v>
      </c>
      <c r="B39" s="65">
        <f>B28</f>
        <v>63.958735555718597</v>
      </c>
      <c r="C39" s="65">
        <f>C28</f>
        <v>77.763448689973501</v>
      </c>
      <c r="D39" s="65">
        <f>D28</f>
        <v>931.71674888753694</v>
      </c>
      <c r="E39" s="65">
        <f>E28</f>
        <v>956.7700646470521</v>
      </c>
      <c r="F39" s="65">
        <f>F28</f>
        <v>402.29424704608999</v>
      </c>
      <c r="G39" s="65">
        <f t="shared" ref="G39:H41" si="5">$G$19*B39+(1-$G$19)*D39</f>
        <v>497.83774222162776</v>
      </c>
      <c r="H39" s="65">
        <f t="shared" si="5"/>
        <v>517.26675666851281</v>
      </c>
      <c r="I39">
        <f t="shared" si="2"/>
        <v>20</v>
      </c>
      <c r="J39" s="4"/>
      <c r="K39" s="41"/>
    </row>
    <row r="40" spans="1:11" x14ac:dyDescent="0.3">
      <c r="A40" s="9" t="s">
        <v>341</v>
      </c>
      <c r="B40" s="65">
        <f>B29+B30-B36</f>
        <v>0.32534056617078289</v>
      </c>
      <c r="C40" s="65">
        <f>C29+C30-C36</f>
        <v>0.58561301910736674</v>
      </c>
      <c r="D40" s="65">
        <f>D29+D30-D36</f>
        <v>0.19489091279054627</v>
      </c>
      <c r="E40" s="65">
        <f>E29+E30-E36</f>
        <v>0.20001962102187676</v>
      </c>
      <c r="F40" s="65">
        <f>F29+F30-F36</f>
        <v>0.52107810362429152</v>
      </c>
      <c r="G40" s="65">
        <f t="shared" si="5"/>
        <v>0.26011573948066458</v>
      </c>
      <c r="H40" s="65">
        <f t="shared" si="5"/>
        <v>0.39281632006462175</v>
      </c>
      <c r="I40">
        <f t="shared" si="2"/>
        <v>21</v>
      </c>
      <c r="J40" s="4"/>
      <c r="K40" s="4"/>
    </row>
    <row r="41" spans="1:11" x14ac:dyDescent="0.3">
      <c r="A41" s="9" t="s">
        <v>342</v>
      </c>
      <c r="B41" s="66">
        <f>B31+B37</f>
        <v>89.9104038792197</v>
      </c>
      <c r="C41" s="66">
        <f>C31</f>
        <v>1676.00373947446</v>
      </c>
      <c r="D41" s="66">
        <f>D31</f>
        <v>1506.34505377655</v>
      </c>
      <c r="E41" s="66">
        <f>E31</f>
        <v>1654.2</v>
      </c>
      <c r="F41" s="66">
        <f>F31</f>
        <v>668.53616258459999</v>
      </c>
      <c r="G41" s="65">
        <f t="shared" si="5"/>
        <v>798.12772882788488</v>
      </c>
      <c r="H41" s="65">
        <f t="shared" si="5"/>
        <v>1665.1018697372301</v>
      </c>
      <c r="I41">
        <f t="shared" si="2"/>
        <v>22</v>
      </c>
      <c r="J41" s="4"/>
      <c r="K41" s="4"/>
    </row>
    <row r="42" spans="1:11" x14ac:dyDescent="0.3">
      <c r="A42" s="12" t="s">
        <v>133</v>
      </c>
      <c r="B42" s="14"/>
      <c r="C42" s="14"/>
      <c r="D42" s="14"/>
      <c r="E42" s="14"/>
      <c r="F42" s="14"/>
      <c r="G42" s="14"/>
      <c r="H42" s="14"/>
      <c r="I42">
        <f t="shared" si="2"/>
        <v>23</v>
      </c>
    </row>
    <row r="43" spans="1:11" x14ac:dyDescent="0.3">
      <c r="A43" s="9" t="s">
        <v>300</v>
      </c>
      <c r="B43" s="65">
        <f>B33</f>
        <v>813.16996006991303</v>
      </c>
      <c r="C43" s="65">
        <f>C33</f>
        <v>1457.4710692357501</v>
      </c>
      <c r="D43" s="65">
        <f t="shared" ref="D43:F43" si="6">D33</f>
        <v>875.24879584749601</v>
      </c>
      <c r="E43" s="65">
        <f t="shared" si="6"/>
        <v>898.26159092625903</v>
      </c>
      <c r="F43" s="65">
        <f t="shared" si="6"/>
        <v>337.72179410656901</v>
      </c>
      <c r="G43" s="65">
        <f t="shared" ref="G43:H46" si="7">$G$19*B43+(1-$G$19)*D43</f>
        <v>844.20937795870452</v>
      </c>
      <c r="H43" s="65">
        <f t="shared" si="7"/>
        <v>1177.8663300810044</v>
      </c>
      <c r="I43">
        <f t="shared" si="2"/>
        <v>24</v>
      </c>
      <c r="J43" s="4"/>
      <c r="K43" s="4"/>
    </row>
    <row r="44" spans="1:11" x14ac:dyDescent="0.3">
      <c r="A44" s="9" t="s">
        <v>301</v>
      </c>
      <c r="B44" s="65">
        <f>B35</f>
        <v>22.895291832045199</v>
      </c>
      <c r="C44" s="65">
        <f>C35</f>
        <v>3.8492499873617501</v>
      </c>
      <c r="D44" s="65">
        <f t="shared" ref="D44:F44" si="8">D35</f>
        <v>878.69234631133997</v>
      </c>
      <c r="E44" s="65">
        <f t="shared" si="8"/>
        <v>902.35028305569199</v>
      </c>
      <c r="F44" s="65">
        <f t="shared" si="8"/>
        <v>338.236769104708</v>
      </c>
      <c r="G44" s="65">
        <f t="shared" si="7"/>
        <v>450.79381907169261</v>
      </c>
      <c r="H44" s="65">
        <f t="shared" si="7"/>
        <v>453.09976652152687</v>
      </c>
      <c r="I44">
        <f t="shared" si="2"/>
        <v>25</v>
      </c>
      <c r="J44" s="4"/>
      <c r="K44" s="41"/>
    </row>
    <row r="45" spans="1:11" x14ac:dyDescent="0.3">
      <c r="A45" s="9" t="s">
        <v>353</v>
      </c>
      <c r="B45" s="65">
        <v>-3.6</v>
      </c>
      <c r="C45" s="65">
        <v>-3.6</v>
      </c>
      <c r="D45" s="65">
        <v>-3.6</v>
      </c>
      <c r="E45" s="65">
        <v>-3.6</v>
      </c>
      <c r="F45" s="65">
        <v>-3.6</v>
      </c>
      <c r="G45" s="65">
        <f t="shared" si="7"/>
        <v>-3.6</v>
      </c>
      <c r="H45" s="65">
        <f t="shared" si="7"/>
        <v>-3.6</v>
      </c>
      <c r="I45">
        <f t="shared" si="2"/>
        <v>26</v>
      </c>
      <c r="J45" s="4"/>
      <c r="K45" s="70" t="s">
        <v>354</v>
      </c>
    </row>
    <row r="46" spans="1:11" x14ac:dyDescent="0.3">
      <c r="A46" s="9" t="s">
        <v>340</v>
      </c>
      <c r="B46" s="67">
        <f>D46</f>
        <v>1377.8901613675901</v>
      </c>
      <c r="C46" s="66">
        <f>C37</f>
        <v>1514.1650124918599</v>
      </c>
      <c r="D46" s="66">
        <f t="shared" ref="D46:F46" si="9">D37</f>
        <v>1377.8901613675901</v>
      </c>
      <c r="E46" s="66">
        <f t="shared" si="9"/>
        <v>1522.4662233091501</v>
      </c>
      <c r="F46" s="66">
        <f t="shared" si="9"/>
        <v>601.19297771985805</v>
      </c>
      <c r="G46" s="65">
        <f t="shared" si="7"/>
        <v>1377.8901613675901</v>
      </c>
      <c r="H46" s="65">
        <f t="shared" si="7"/>
        <v>1518.315617900505</v>
      </c>
      <c r="I46">
        <f t="shared" si="2"/>
        <v>27</v>
      </c>
      <c r="J46" s="4"/>
      <c r="K46" s="4"/>
    </row>
    <row r="47" spans="1:11" x14ac:dyDescent="0.3">
      <c r="A47" s="21" t="s">
        <v>128</v>
      </c>
      <c r="G47" s="4"/>
      <c r="H47" s="4"/>
      <c r="I47" s="4"/>
    </row>
    <row r="50" spans="1:8" x14ac:dyDescent="0.3">
      <c r="A50" s="1" t="s">
        <v>222</v>
      </c>
      <c r="B50" t="s">
        <v>223</v>
      </c>
      <c r="C50" t="s">
        <v>223</v>
      </c>
      <c r="D50" t="s">
        <v>3</v>
      </c>
      <c r="E50" t="s">
        <v>3</v>
      </c>
      <c r="F50" t="s">
        <v>13</v>
      </c>
    </row>
    <row r="51" spans="1:8" x14ac:dyDescent="0.3">
      <c r="A51" t="s">
        <v>228</v>
      </c>
      <c r="B51" s="4">
        <f>B33</f>
        <v>813.16996006991303</v>
      </c>
      <c r="C51" s="4">
        <f>C33</f>
        <v>1457.4710692357501</v>
      </c>
      <c r="D51" s="4">
        <f>D33</f>
        <v>875.24879584749601</v>
      </c>
      <c r="E51" s="4">
        <f>E33</f>
        <v>898.26159092625903</v>
      </c>
      <c r="F51" s="4">
        <f>F33</f>
        <v>337.72179410656901</v>
      </c>
      <c r="G51" s="4"/>
      <c r="H51" s="4"/>
    </row>
    <row r="52" spans="1:8" x14ac:dyDescent="0.3">
      <c r="A52" t="s">
        <v>220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/>
      <c r="H52" s="4"/>
    </row>
    <row r="53" spans="1:8" x14ac:dyDescent="0.3">
      <c r="A53" t="s">
        <v>221</v>
      </c>
      <c r="B53" s="4">
        <f>B52/B24</f>
        <v>2.2222222222222223</v>
      </c>
      <c r="C53" s="4">
        <f>C52/C24</f>
        <v>4</v>
      </c>
      <c r="D53" s="4">
        <f>D52/D24</f>
        <v>2.5641025641025639</v>
      </c>
      <c r="E53" s="4">
        <f>E52/E24</f>
        <v>2.6315789473684212</v>
      </c>
      <c r="F53" s="4">
        <f>F52/F24</f>
        <v>1.6666666666666667</v>
      </c>
      <c r="G53" s="4"/>
      <c r="H53" s="4"/>
    </row>
    <row r="54" spans="1:8" x14ac:dyDescent="0.3">
      <c r="A54" t="s">
        <v>226</v>
      </c>
      <c r="B54" s="4">
        <f>B51/B53</f>
        <v>365.92648203146086</v>
      </c>
      <c r="C54" s="4">
        <f>C51/C53</f>
        <v>364.36776730893752</v>
      </c>
      <c r="D54" s="4">
        <f>D51/D53</f>
        <v>341.34703038052345</v>
      </c>
      <c r="E54" s="4">
        <f>E51/E53</f>
        <v>341.33940455197842</v>
      </c>
      <c r="F54" s="4">
        <f>F51/F53</f>
        <v>202.63307646394139</v>
      </c>
      <c r="G54" s="4"/>
      <c r="H54" s="4"/>
    </row>
    <row r="55" spans="1:8" x14ac:dyDescent="0.3">
      <c r="A55" t="s">
        <v>227</v>
      </c>
      <c r="B55" s="4">
        <f>B54/3.6</f>
        <v>101.64624500873913</v>
      </c>
      <c r="C55" s="4">
        <f>C54/3.6</f>
        <v>101.21326869692709</v>
      </c>
      <c r="D55" s="4">
        <f>D54/3.6</f>
        <v>94.818619550145399</v>
      </c>
      <c r="E55" s="4">
        <f>E54/3.6</f>
        <v>94.816501264438443</v>
      </c>
      <c r="F55" s="4">
        <f>F54/3.6</f>
        <v>56.286965684428161</v>
      </c>
      <c r="G55" s="4"/>
      <c r="H55" s="4"/>
    </row>
    <row r="57" spans="1:8" x14ac:dyDescent="0.3">
      <c r="A57" s="23" t="s">
        <v>224</v>
      </c>
      <c r="B57" s="23" t="s">
        <v>225</v>
      </c>
    </row>
    <row r="58" spans="1:8" x14ac:dyDescent="0.3">
      <c r="A58" s="23" t="s">
        <v>223</v>
      </c>
      <c r="B58" s="36">
        <f>AVERAGE(B55:C55)</f>
        <v>101.42975685283311</v>
      </c>
    </row>
    <row r="59" spans="1:8" x14ac:dyDescent="0.3">
      <c r="A59" s="23" t="s">
        <v>3</v>
      </c>
      <c r="B59" s="36">
        <f>AVERAGE(D55:E55)</f>
        <v>94.817560407291921</v>
      </c>
    </row>
    <row r="60" spans="1:8" x14ac:dyDescent="0.3">
      <c r="A60" s="23" t="s">
        <v>13</v>
      </c>
      <c r="B60" s="36">
        <f>F55</f>
        <v>56.286965684428161</v>
      </c>
    </row>
    <row r="61" spans="1:8" x14ac:dyDescent="0.3">
      <c r="A61" s="24" t="s">
        <v>333</v>
      </c>
      <c r="B61">
        <f>G19*B58+(1-G19)*B59</f>
        <v>98.123658630062522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68"/>
  <sheetViews>
    <sheetView zoomScaleNormal="100" workbookViewId="0">
      <selection activeCell="A35" sqref="A35:A36"/>
    </sheetView>
  </sheetViews>
  <sheetFormatPr defaultRowHeight="14.4" x14ac:dyDescent="0.3"/>
  <cols>
    <col min="1" max="1" width="24.5546875" customWidth="1"/>
    <col min="2" max="2" width="24.6640625" customWidth="1"/>
    <col min="3" max="3" width="6.44140625" customWidth="1"/>
    <col min="4" max="4" width="18" customWidth="1"/>
    <col min="5" max="5" width="30.6640625" bestFit="1" customWidth="1"/>
    <col min="6" max="6" width="27.5546875" customWidth="1"/>
    <col min="7" max="7" width="12.44140625" customWidth="1"/>
    <col min="8" max="8" width="9.44140625" customWidth="1"/>
    <col min="9" max="9" width="7.6640625" customWidth="1"/>
    <col min="10" max="10" width="6.6640625" customWidth="1"/>
    <col min="11" max="11" width="10.109375" hidden="1" customWidth="1"/>
    <col min="12" max="12" width="8" customWidth="1"/>
    <col min="13" max="13" width="9.109375" customWidth="1"/>
    <col min="14" max="14" width="10.88671875" bestFit="1" customWidth="1"/>
    <col min="15" max="15" width="11" customWidth="1"/>
    <col min="16" max="16" width="10.33203125" customWidth="1"/>
    <col min="17" max="17" width="10.6640625" customWidth="1"/>
    <col min="20" max="20" width="15.6640625" bestFit="1" customWidth="1"/>
    <col min="23" max="23" width="9.109375" customWidth="1"/>
  </cols>
  <sheetData>
    <row r="1" spans="1:22" ht="18" x14ac:dyDescent="0.35">
      <c r="A1" s="31" t="s">
        <v>193</v>
      </c>
    </row>
    <row r="2" spans="1:22" s="34" customFormat="1" ht="43.2" x14ac:dyDescent="0.3">
      <c r="A2" s="38" t="s">
        <v>343</v>
      </c>
      <c r="B2" s="38" t="s">
        <v>344</v>
      </c>
      <c r="C2" s="38" t="s">
        <v>140</v>
      </c>
      <c r="D2" s="38" t="s">
        <v>306</v>
      </c>
      <c r="E2" s="38" t="s">
        <v>307</v>
      </c>
      <c r="F2" s="38" t="s">
        <v>21</v>
      </c>
      <c r="G2" s="38" t="s">
        <v>141</v>
      </c>
      <c r="H2" s="38" t="s">
        <v>63</v>
      </c>
      <c r="I2" s="38" t="s">
        <v>64</v>
      </c>
      <c r="J2" s="38" t="s">
        <v>191</v>
      </c>
      <c r="K2" s="38" t="s">
        <v>261</v>
      </c>
      <c r="L2" s="38" t="s">
        <v>142</v>
      </c>
      <c r="M2" s="38" t="s">
        <v>143</v>
      </c>
      <c r="N2" s="39" t="s">
        <v>323</v>
      </c>
      <c r="O2" s="38" t="s">
        <v>198</v>
      </c>
      <c r="P2" s="39" t="s">
        <v>216</v>
      </c>
      <c r="Q2" s="38" t="s">
        <v>332</v>
      </c>
    </row>
    <row r="3" spans="1:22" x14ac:dyDescent="0.3">
      <c r="A3" s="49" t="s">
        <v>144</v>
      </c>
      <c r="B3" s="2" t="s">
        <v>151</v>
      </c>
      <c r="C3" s="2" t="s">
        <v>146</v>
      </c>
      <c r="D3" s="2" t="s">
        <v>308</v>
      </c>
      <c r="E3" s="2" t="s">
        <v>272</v>
      </c>
      <c r="F3" s="2" t="s">
        <v>152</v>
      </c>
      <c r="G3" s="2" t="s">
        <v>67</v>
      </c>
      <c r="H3" s="6">
        <v>44.2</v>
      </c>
      <c r="I3" s="6">
        <v>36.5</v>
      </c>
      <c r="J3" s="6" t="s">
        <v>256</v>
      </c>
      <c r="K3" s="6">
        <f>$U$11</f>
        <v>1.1052631578947369</v>
      </c>
      <c r="L3" s="6">
        <v>90</v>
      </c>
      <c r="M3" s="6">
        <v>11</v>
      </c>
      <c r="N3" s="6">
        <f>VLOOKUP(M3,CMPCorrection!$S$5:$T$13,2)*$U$5/(I3/100)/1000000*100*(L3/100)</f>
        <v>0.14904541173611982</v>
      </c>
      <c r="O3" s="42">
        <f t="shared" ref="O3:O26" si="0">(H3-I3)*K3-N3</f>
        <v>8.3614809040533569</v>
      </c>
      <c r="P3" s="6">
        <f>O3*$U$5/$U$4</f>
        <v>7.81639673912274</v>
      </c>
      <c r="Q3" s="6">
        <f>O3*$U$5/$U$7</f>
        <v>8.0797560117840863</v>
      </c>
      <c r="T3" s="22" t="s">
        <v>224</v>
      </c>
      <c r="U3" s="23" t="s">
        <v>225</v>
      </c>
    </row>
    <row r="4" spans="1:22" x14ac:dyDescent="0.3">
      <c r="A4" s="35" t="s">
        <v>144</v>
      </c>
      <c r="B4" s="28" t="s">
        <v>150</v>
      </c>
      <c r="C4" s="28" t="s">
        <v>146</v>
      </c>
      <c r="D4" s="28" t="s">
        <v>308</v>
      </c>
      <c r="E4" s="28" t="s">
        <v>271</v>
      </c>
      <c r="F4" s="28" t="s">
        <v>66</v>
      </c>
      <c r="G4" s="28" t="s">
        <v>67</v>
      </c>
      <c r="H4" s="40">
        <v>39.1</v>
      </c>
      <c r="I4" s="40">
        <v>27.2</v>
      </c>
      <c r="J4" s="40" t="s">
        <v>256</v>
      </c>
      <c r="K4" s="40">
        <f>$U$11</f>
        <v>1.1052631578947369</v>
      </c>
      <c r="L4" s="40">
        <v>90</v>
      </c>
      <c r="M4" s="40">
        <v>20.2</v>
      </c>
      <c r="N4" s="40">
        <f>VLOOKUP(M4,CMPCorrection!$S$5:$T$13,2)*$U$5/(I4/100)/1000000*100*(L4/100)</f>
        <v>-0.21726119310236958</v>
      </c>
      <c r="O4" s="45">
        <f t="shared" si="0"/>
        <v>13.369892772049742</v>
      </c>
      <c r="P4" s="40">
        <f t="shared" ref="P4:P26" si="1">O4*$U$5/$U$4</f>
        <v>12.498310701781328</v>
      </c>
      <c r="Q4" s="62">
        <f t="shared" ref="Q4:Q26" si="2">O4*$U$5/$U$7</f>
        <v>12.919418550547723</v>
      </c>
      <c r="T4" s="23" t="s">
        <v>223</v>
      </c>
      <c r="U4" s="36">
        <f>GREET_inputs!B58</f>
        <v>101.42975685283311</v>
      </c>
    </row>
    <row r="5" spans="1:22" x14ac:dyDescent="0.3">
      <c r="A5" s="49" t="s">
        <v>144</v>
      </c>
      <c r="B5" s="2" t="s">
        <v>148</v>
      </c>
      <c r="C5" s="2" t="s">
        <v>146</v>
      </c>
      <c r="D5" s="2" t="s">
        <v>308</v>
      </c>
      <c r="E5" s="2" t="s">
        <v>270</v>
      </c>
      <c r="F5" s="2" t="s">
        <v>149</v>
      </c>
      <c r="G5" s="2" t="s">
        <v>67</v>
      </c>
      <c r="H5" s="6">
        <v>42.3</v>
      </c>
      <c r="I5" s="6">
        <v>33.799999999999997</v>
      </c>
      <c r="J5" s="6" t="s">
        <v>256</v>
      </c>
      <c r="K5" s="6">
        <f>$U$11</f>
        <v>1.1052631578947369</v>
      </c>
      <c r="L5" s="6">
        <v>90</v>
      </c>
      <c r="M5" s="6">
        <v>11</v>
      </c>
      <c r="N5" s="6">
        <f>VLOOKUP(M5,CMPCorrection!$S$5:$T$13,2)*$U$5/(I5/100)/1000000*100*(L5/100)</f>
        <v>0.16095140616474482</v>
      </c>
      <c r="O5" s="42">
        <f t="shared" si="0"/>
        <v>9.2337854359405185</v>
      </c>
      <c r="P5" s="6">
        <f t="shared" si="1"/>
        <v>8.631835819448753</v>
      </c>
      <c r="Q5" s="6">
        <f t="shared" si="2"/>
        <v>8.9226698289053044</v>
      </c>
      <c r="T5" s="23" t="s">
        <v>3</v>
      </c>
      <c r="U5" s="36">
        <f>GREET_inputs!B59</f>
        <v>94.817560407291921</v>
      </c>
    </row>
    <row r="6" spans="1:22" x14ac:dyDescent="0.3">
      <c r="A6" s="35" t="s">
        <v>144</v>
      </c>
      <c r="B6" s="28" t="s">
        <v>145</v>
      </c>
      <c r="C6" s="28" t="s">
        <v>146</v>
      </c>
      <c r="D6" s="28" t="s">
        <v>308</v>
      </c>
      <c r="E6" s="28" t="s">
        <v>269</v>
      </c>
      <c r="F6" s="28" t="s">
        <v>147</v>
      </c>
      <c r="G6" s="28" t="s">
        <v>67</v>
      </c>
      <c r="H6" s="40">
        <v>39.299999999999997</v>
      </c>
      <c r="I6" s="40">
        <v>28.4</v>
      </c>
      <c r="J6" s="40" t="s">
        <v>256</v>
      </c>
      <c r="K6" s="40">
        <f>$U$11</f>
        <v>1.1052631578947369</v>
      </c>
      <c r="L6" s="40">
        <v>90</v>
      </c>
      <c r="M6" s="40">
        <v>15.3</v>
      </c>
      <c r="N6" s="40">
        <f>VLOOKUP(M6,CMPCorrection!$S$5:$T$13,2)*$U$5/(I6/100)/1000000*100*(L6/100)</f>
        <v>0</v>
      </c>
      <c r="O6" s="45">
        <f t="shared" si="0"/>
        <v>12.047368421052632</v>
      </c>
      <c r="P6" s="40">
        <f t="shared" si="1"/>
        <v>11.262001590612632</v>
      </c>
      <c r="Q6" s="62">
        <f t="shared" si="2"/>
        <v>11.641454252319202</v>
      </c>
      <c r="T6" s="23" t="s">
        <v>13</v>
      </c>
      <c r="U6" s="36">
        <f>GREET_inputs!B60</f>
        <v>56.286965684428161</v>
      </c>
    </row>
    <row r="7" spans="1:22" x14ac:dyDescent="0.3">
      <c r="A7" s="49" t="s">
        <v>153</v>
      </c>
      <c r="B7" s="2" t="s">
        <v>154</v>
      </c>
      <c r="C7" s="2" t="s">
        <v>146</v>
      </c>
      <c r="D7" s="2" t="s">
        <v>308</v>
      </c>
      <c r="E7" s="49" t="s">
        <v>268</v>
      </c>
      <c r="F7" s="49" t="s">
        <v>155</v>
      </c>
      <c r="G7" s="49" t="s">
        <v>67</v>
      </c>
      <c r="H7" s="6">
        <v>43.33</v>
      </c>
      <c r="I7" s="6">
        <v>34.29</v>
      </c>
      <c r="J7" s="6" t="s">
        <v>192</v>
      </c>
      <c r="K7" s="6">
        <v>1</v>
      </c>
      <c r="L7" s="6">
        <v>90</v>
      </c>
      <c r="M7" s="6">
        <v>12</v>
      </c>
      <c r="N7" s="6">
        <f>VLOOKUP(M7,CMPCorrection!$S$5:$T$13,2)*$U$5/(I7/100)/1000000*100*(L7/100)</f>
        <v>0.12007735668377423</v>
      </c>
      <c r="O7" s="42">
        <f t="shared" si="0"/>
        <v>8.9199226433162249</v>
      </c>
      <c r="P7" s="6">
        <f t="shared" si="1"/>
        <v>8.3384337131769772</v>
      </c>
      <c r="Q7" s="6">
        <f t="shared" si="2"/>
        <v>8.619382072264953</v>
      </c>
      <c r="T7" s="60" t="s">
        <v>333</v>
      </c>
      <c r="U7" s="63">
        <f>GREET_inputs!B61</f>
        <v>98.123658630062522</v>
      </c>
    </row>
    <row r="8" spans="1:22" x14ac:dyDescent="0.3">
      <c r="A8" s="49" t="s">
        <v>157</v>
      </c>
      <c r="B8" s="2" t="s">
        <v>158</v>
      </c>
      <c r="C8" s="2" t="s">
        <v>146</v>
      </c>
      <c r="D8" s="2" t="s">
        <v>308</v>
      </c>
      <c r="E8" s="2" t="s">
        <v>268</v>
      </c>
      <c r="F8" s="2" t="s">
        <v>159</v>
      </c>
      <c r="G8" s="2" t="s">
        <v>67</v>
      </c>
      <c r="H8" s="6">
        <v>43.33</v>
      </c>
      <c r="I8" s="6">
        <v>34.29</v>
      </c>
      <c r="J8" s="6" t="s">
        <v>192</v>
      </c>
      <c r="K8" s="6">
        <f>$U$11</f>
        <v>1.1052631578947369</v>
      </c>
      <c r="L8" s="6">
        <v>90.49</v>
      </c>
      <c r="M8" s="6">
        <v>12</v>
      </c>
      <c r="N8" s="6">
        <f>VLOOKUP(M8,CMPCorrection!$S$5:$T$13,2)*$U$5/(I8/100)/1000000*100*(L8/100)</f>
        <v>0.12073111118127476</v>
      </c>
      <c r="O8" s="42">
        <f t="shared" si="0"/>
        <v>9.8708478361871457</v>
      </c>
      <c r="P8" s="6">
        <f t="shared" si="1"/>
        <v>9.227368180886252</v>
      </c>
      <c r="Q8" s="6">
        <f t="shared" si="2"/>
        <v>9.5382675701832937</v>
      </c>
      <c r="U8" s="25"/>
    </row>
    <row r="9" spans="1:22" x14ac:dyDescent="0.3">
      <c r="A9" s="35" t="s">
        <v>157</v>
      </c>
      <c r="B9" s="28" t="s">
        <v>161</v>
      </c>
      <c r="C9" s="28" t="s">
        <v>146</v>
      </c>
      <c r="D9" s="28" t="s">
        <v>160</v>
      </c>
      <c r="E9" s="28" t="s">
        <v>234</v>
      </c>
      <c r="F9" s="28" t="s">
        <v>160</v>
      </c>
      <c r="G9" s="28" t="s">
        <v>67</v>
      </c>
      <c r="H9" s="40">
        <v>43.33</v>
      </c>
      <c r="I9" s="40">
        <v>35.090000000000003</v>
      </c>
      <c r="J9" s="40" t="s">
        <v>192</v>
      </c>
      <c r="K9" s="40">
        <v>1</v>
      </c>
      <c r="L9" s="40">
        <v>85</v>
      </c>
      <c r="M9" s="40">
        <v>12</v>
      </c>
      <c r="N9" s="40">
        <f>VLOOKUP(M9,CMPCorrection!$S$5:$T$13,2)*$U$5/(I9/100)/1000000*100*(L9/100)</f>
        <v>0.11082089473365711</v>
      </c>
      <c r="O9" s="45">
        <f t="shared" si="0"/>
        <v>8.1291791052663385</v>
      </c>
      <c r="P9" s="40">
        <f t="shared" si="1"/>
        <v>7.5992386730616213</v>
      </c>
      <c r="Q9" s="62">
        <f t="shared" si="2"/>
        <v>7.8552811996263747</v>
      </c>
      <c r="T9" s="25"/>
      <c r="U9" s="25"/>
    </row>
    <row r="10" spans="1:22" x14ac:dyDescent="0.3">
      <c r="A10" s="49" t="s">
        <v>167</v>
      </c>
      <c r="B10" s="2" t="s">
        <v>264</v>
      </c>
      <c r="C10" s="49" t="s">
        <v>166</v>
      </c>
      <c r="D10" s="49" t="s">
        <v>2</v>
      </c>
      <c r="E10" s="49" t="s">
        <v>233</v>
      </c>
      <c r="F10" s="49" t="s">
        <v>169</v>
      </c>
      <c r="G10" s="2" t="s">
        <v>67</v>
      </c>
      <c r="H10" s="6">
        <v>40.1</v>
      </c>
      <c r="I10" s="6">
        <v>35.6</v>
      </c>
      <c r="J10" s="6" t="s">
        <v>192</v>
      </c>
      <c r="K10" s="6">
        <v>1</v>
      </c>
      <c r="L10" s="6">
        <v>90</v>
      </c>
      <c r="M10" s="6">
        <v>15</v>
      </c>
      <c r="N10" s="6">
        <f>VLOOKUP(M10,CMPCorrection!$S$5:$T$13,2)*$U$5/(I10/100)/1000000*100*(L10/100)</f>
        <v>1.0487195059093714E-2</v>
      </c>
      <c r="O10" s="42">
        <f t="shared" si="0"/>
        <v>4.4895128049409063</v>
      </c>
      <c r="P10" s="6">
        <f t="shared" si="1"/>
        <v>4.1968418814158372</v>
      </c>
      <c r="Q10" s="6">
        <f t="shared" si="2"/>
        <v>4.3382468359305175</v>
      </c>
      <c r="T10" s="25" t="s">
        <v>262</v>
      </c>
      <c r="U10" s="25"/>
      <c r="V10" t="s">
        <v>208</v>
      </c>
    </row>
    <row r="11" spans="1:22" x14ac:dyDescent="0.3">
      <c r="A11" s="49" t="s">
        <v>167</v>
      </c>
      <c r="B11" s="2" t="s">
        <v>168</v>
      </c>
      <c r="C11" s="49" t="s">
        <v>166</v>
      </c>
      <c r="D11" s="49" t="s">
        <v>2</v>
      </c>
      <c r="E11" s="49" t="s">
        <v>233</v>
      </c>
      <c r="F11" s="49" t="s">
        <v>169</v>
      </c>
      <c r="G11" s="2" t="s">
        <v>67</v>
      </c>
      <c r="H11" s="6">
        <v>40.1</v>
      </c>
      <c r="I11" s="6">
        <v>36.6</v>
      </c>
      <c r="J11" s="6" t="s">
        <v>192</v>
      </c>
      <c r="K11" s="6">
        <v>1</v>
      </c>
      <c r="L11" s="6">
        <v>90</v>
      </c>
      <c r="M11" s="6">
        <v>15</v>
      </c>
      <c r="N11" s="6">
        <f>VLOOKUP(M11,CMPCorrection!$S$5:$T$13,2)*$U$5/(I11/100)/1000000*100*(L11/100)</f>
        <v>1.0200659674965471E-2</v>
      </c>
      <c r="O11" s="42">
        <f t="shared" si="0"/>
        <v>3.4897993403250345</v>
      </c>
      <c r="P11" s="6">
        <f t="shared" si="1"/>
        <v>3.2622996448734365</v>
      </c>
      <c r="Q11" s="6">
        <f t="shared" si="2"/>
        <v>3.3722168983537997</v>
      </c>
      <c r="T11" s="23" t="s">
        <v>3</v>
      </c>
      <c r="U11" s="36">
        <f>21/19</f>
        <v>1.1052631578947369</v>
      </c>
      <c r="V11" s="23" t="s">
        <v>263</v>
      </c>
    </row>
    <row r="12" spans="1:22" x14ac:dyDescent="0.3">
      <c r="A12" s="49" t="s">
        <v>167</v>
      </c>
      <c r="B12" s="2" t="s">
        <v>265</v>
      </c>
      <c r="C12" s="49" t="s">
        <v>166</v>
      </c>
      <c r="D12" s="49" t="s">
        <v>2</v>
      </c>
      <c r="E12" s="49" t="s">
        <v>233</v>
      </c>
      <c r="F12" s="49" t="s">
        <v>169</v>
      </c>
      <c r="G12" s="2" t="s">
        <v>67</v>
      </c>
      <c r="H12" s="6">
        <v>40.1</v>
      </c>
      <c r="I12" s="6">
        <v>34.799999999999997</v>
      </c>
      <c r="J12" s="6" t="s">
        <v>192</v>
      </c>
      <c r="K12" s="6">
        <v>1</v>
      </c>
      <c r="L12" s="6">
        <v>90</v>
      </c>
      <c r="M12" s="6">
        <v>15</v>
      </c>
      <c r="N12" s="6">
        <f>VLOOKUP(M12,CMPCorrection!$S$5:$T$13,2)*$U$5/(I12/100)/1000000*100*(L12/100)</f>
        <v>1.0728280002980926E-2</v>
      </c>
      <c r="O12" s="42">
        <f t="shared" si="0"/>
        <v>5.2892717199970232</v>
      </c>
      <c r="P12" s="6">
        <f t="shared" si="1"/>
        <v>4.944464586946216</v>
      </c>
      <c r="Q12" s="6">
        <f t="shared" si="2"/>
        <v>5.1110593288431181</v>
      </c>
      <c r="T12" s="23" t="s">
        <v>13</v>
      </c>
      <c r="U12" s="59">
        <f>1089/983</f>
        <v>1.1078331637843337</v>
      </c>
      <c r="V12" s="23" t="s">
        <v>263</v>
      </c>
    </row>
    <row r="13" spans="1:22" x14ac:dyDescent="0.3">
      <c r="A13" s="35" t="s">
        <v>153</v>
      </c>
      <c r="B13" s="28" t="s">
        <v>156</v>
      </c>
      <c r="C13" s="35" t="s">
        <v>146</v>
      </c>
      <c r="D13" s="35" t="s">
        <v>2</v>
      </c>
      <c r="E13" s="35" t="s">
        <v>230</v>
      </c>
      <c r="F13" s="28" t="s">
        <v>2</v>
      </c>
      <c r="G13" s="28" t="s">
        <v>67</v>
      </c>
      <c r="H13" s="40">
        <v>43.33</v>
      </c>
      <c r="I13" s="40">
        <v>35.909999999999997</v>
      </c>
      <c r="J13" s="40" t="s">
        <v>192</v>
      </c>
      <c r="K13" s="40">
        <v>1</v>
      </c>
      <c r="L13" s="40">
        <v>90</v>
      </c>
      <c r="M13" s="40">
        <v>12</v>
      </c>
      <c r="N13" s="40">
        <f>VLOOKUP(M13,CMPCorrection!$S$5:$T$13,2)*$U$5/(I13/100)/1000000*100*(L13/100)</f>
        <v>0.11466033307397991</v>
      </c>
      <c r="O13" s="45">
        <f t="shared" si="0"/>
        <v>7.305339666926022</v>
      </c>
      <c r="P13" s="40">
        <f t="shared" si="1"/>
        <v>6.8291052513274009</v>
      </c>
      <c r="Q13" s="62">
        <f t="shared" si="2"/>
        <v>7.0591995328670576</v>
      </c>
      <c r="T13" s="60" t="s">
        <v>223</v>
      </c>
      <c r="U13" s="59">
        <f>16/14</f>
        <v>1.1428571428571428</v>
      </c>
      <c r="V13" s="23" t="s">
        <v>263</v>
      </c>
    </row>
    <row r="14" spans="1:22" x14ac:dyDescent="0.3">
      <c r="A14" s="35" t="s">
        <v>164</v>
      </c>
      <c r="B14" s="35" t="s">
        <v>165</v>
      </c>
      <c r="C14" s="35" t="s">
        <v>166</v>
      </c>
      <c r="D14" s="35" t="s">
        <v>2</v>
      </c>
      <c r="E14" s="35" t="s">
        <v>230</v>
      </c>
      <c r="F14" s="35" t="s">
        <v>2</v>
      </c>
      <c r="G14" s="35" t="s">
        <v>67</v>
      </c>
      <c r="H14" s="46">
        <v>33.5</v>
      </c>
      <c r="I14" s="46">
        <v>28</v>
      </c>
      <c r="J14" s="46" t="s">
        <v>256</v>
      </c>
      <c r="K14" s="40">
        <f>$U$11</f>
        <v>1.1052631578947369</v>
      </c>
      <c r="L14" s="46">
        <v>77</v>
      </c>
      <c r="M14" s="46">
        <v>10</v>
      </c>
      <c r="N14" s="40">
        <f>VLOOKUP(M14,CMPCorrection!$S$5:$T$13,2)*$U$5/(I14/100)/1000000*100*(L14/100)</f>
        <v>0.20762082680434141</v>
      </c>
      <c r="O14" s="45">
        <f t="shared" si="0"/>
        <v>5.8713265416167113</v>
      </c>
      <c r="P14" s="40">
        <f t="shared" si="1"/>
        <v>5.4885753087076354</v>
      </c>
      <c r="Q14" s="62">
        <f t="shared" si="2"/>
        <v>5.6735028718152494</v>
      </c>
    </row>
    <row r="15" spans="1:22" x14ac:dyDescent="0.3">
      <c r="A15" s="35" t="s">
        <v>167</v>
      </c>
      <c r="B15" s="35" t="s">
        <v>264</v>
      </c>
      <c r="C15" s="35" t="s">
        <v>166</v>
      </c>
      <c r="D15" s="35" t="s">
        <v>2</v>
      </c>
      <c r="E15" s="35" t="s">
        <v>230</v>
      </c>
      <c r="F15" s="35" t="s">
        <v>2</v>
      </c>
      <c r="G15" s="35" t="s">
        <v>67</v>
      </c>
      <c r="H15" s="46">
        <v>40.1</v>
      </c>
      <c r="I15" s="46">
        <v>31.6</v>
      </c>
      <c r="J15" s="46" t="s">
        <v>192</v>
      </c>
      <c r="K15" s="40">
        <v>1</v>
      </c>
      <c r="L15" s="46">
        <v>90</v>
      </c>
      <c r="M15" s="46">
        <v>15</v>
      </c>
      <c r="N15" s="40">
        <f>VLOOKUP(M15,CMPCorrection!$S$5:$T$13,2)*$U$5/(I15/100)/1000000*100*(L15/100)</f>
        <v>1.1814688104548611E-2</v>
      </c>
      <c r="O15" s="45">
        <f t="shared" si="0"/>
        <v>8.4881853118954513</v>
      </c>
      <c r="P15" s="40">
        <f t="shared" si="1"/>
        <v>7.9348412983645513</v>
      </c>
      <c r="Q15" s="62">
        <f t="shared" si="2"/>
        <v>8.2021913450377237</v>
      </c>
    </row>
    <row r="16" spans="1:22" x14ac:dyDescent="0.3">
      <c r="A16" s="35" t="s">
        <v>167</v>
      </c>
      <c r="B16" s="35" t="s">
        <v>168</v>
      </c>
      <c r="C16" s="35" t="s">
        <v>166</v>
      </c>
      <c r="D16" s="35" t="s">
        <v>2</v>
      </c>
      <c r="E16" s="35" t="s">
        <v>230</v>
      </c>
      <c r="F16" s="35" t="s">
        <v>2</v>
      </c>
      <c r="G16" s="35" t="s">
        <v>67</v>
      </c>
      <c r="H16" s="46">
        <v>40.1</v>
      </c>
      <c r="I16" s="46">
        <v>32.299999999999997</v>
      </c>
      <c r="J16" s="46" t="s">
        <v>192</v>
      </c>
      <c r="K16" s="40">
        <v>1</v>
      </c>
      <c r="L16" s="46">
        <v>90</v>
      </c>
      <c r="M16" s="46">
        <v>15</v>
      </c>
      <c r="N16" s="40">
        <f>VLOOKUP(M16,CMPCorrection!$S$5:$T$13,2)*$U$5/(I16/100)/1000000*100*(L16/100)</f>
        <v>1.1558642232313817E-2</v>
      </c>
      <c r="O16" s="45">
        <f t="shared" si="0"/>
        <v>7.7884413577676908</v>
      </c>
      <c r="P16" s="40">
        <f t="shared" si="1"/>
        <v>7.2807135877321354</v>
      </c>
      <c r="Q16" s="62">
        <f t="shared" si="2"/>
        <v>7.5260239908394269</v>
      </c>
    </row>
    <row r="17" spans="1:17" x14ac:dyDescent="0.3">
      <c r="A17" s="35" t="s">
        <v>167</v>
      </c>
      <c r="B17" s="35" t="s">
        <v>265</v>
      </c>
      <c r="C17" s="35" t="s">
        <v>166</v>
      </c>
      <c r="D17" s="35" t="s">
        <v>2</v>
      </c>
      <c r="E17" s="35" t="s">
        <v>230</v>
      </c>
      <c r="F17" s="35" t="s">
        <v>2</v>
      </c>
      <c r="G17" s="35" t="s">
        <v>67</v>
      </c>
      <c r="H17" s="46">
        <v>40.1</v>
      </c>
      <c r="I17" s="46">
        <v>30.9</v>
      </c>
      <c r="J17" s="46" t="s">
        <v>192</v>
      </c>
      <c r="K17" s="40">
        <v>1</v>
      </c>
      <c r="L17" s="46">
        <v>90</v>
      </c>
      <c r="M17" s="46">
        <v>15</v>
      </c>
      <c r="N17" s="40">
        <f>VLOOKUP(M17,CMPCorrection!$S$5:$T$13,2)*$U$5/(I17/100)/1000000*100*(L17/100)</f>
        <v>1.208233476063871E-2</v>
      </c>
      <c r="O17" s="45">
        <f t="shared" si="0"/>
        <v>9.1879176652393646</v>
      </c>
      <c r="P17" s="40">
        <f t="shared" si="1"/>
        <v>8.588958164467142</v>
      </c>
      <c r="Q17" s="62">
        <f t="shared" si="2"/>
        <v>8.8783474893194878</v>
      </c>
    </row>
    <row r="18" spans="1:17" x14ac:dyDescent="0.3">
      <c r="A18" s="35" t="s">
        <v>157</v>
      </c>
      <c r="B18" s="28" t="s">
        <v>162</v>
      </c>
      <c r="C18" s="35" t="s">
        <v>146</v>
      </c>
      <c r="D18" s="35" t="s">
        <v>2</v>
      </c>
      <c r="E18" s="35" t="s">
        <v>230</v>
      </c>
      <c r="F18" s="28" t="s">
        <v>2</v>
      </c>
      <c r="G18" s="28" t="s">
        <v>67</v>
      </c>
      <c r="H18" s="40">
        <v>43.33</v>
      </c>
      <c r="I18" s="40">
        <v>35.909999999999997</v>
      </c>
      <c r="J18" s="40" t="s">
        <v>192</v>
      </c>
      <c r="K18" s="40">
        <v>1</v>
      </c>
      <c r="L18" s="40">
        <v>92.66</v>
      </c>
      <c r="M18" s="40">
        <v>12</v>
      </c>
      <c r="N18" s="40">
        <f>VLOOKUP(M18,CMPCorrection!$S$5:$T$13,2)*$U$5/(I18/100)/1000000*100*(L18/100)</f>
        <v>0.11804918291816642</v>
      </c>
      <c r="O18" s="45">
        <f t="shared" si="0"/>
        <v>7.3019508170818357</v>
      </c>
      <c r="P18" s="40">
        <f t="shared" si="1"/>
        <v>6.8259373202903717</v>
      </c>
      <c r="Q18" s="62">
        <f t="shared" si="2"/>
        <v>7.0559248641551635</v>
      </c>
    </row>
    <row r="19" spans="1:17" x14ac:dyDescent="0.3">
      <c r="A19" s="49" t="s">
        <v>173</v>
      </c>
      <c r="B19" s="2" t="s">
        <v>174</v>
      </c>
      <c r="C19" s="2" t="s">
        <v>146</v>
      </c>
      <c r="D19" s="49" t="s">
        <v>309</v>
      </c>
      <c r="E19" s="2" t="s">
        <v>232</v>
      </c>
      <c r="F19" s="2" t="s">
        <v>163</v>
      </c>
      <c r="G19" s="2" t="s">
        <v>67</v>
      </c>
      <c r="H19" s="6">
        <v>48.78</v>
      </c>
      <c r="I19" s="6">
        <v>42.92</v>
      </c>
      <c r="J19" s="48" t="s">
        <v>259</v>
      </c>
      <c r="K19" s="6">
        <v>1</v>
      </c>
      <c r="L19" s="6">
        <v>90</v>
      </c>
      <c r="M19" s="6">
        <v>15</v>
      </c>
      <c r="N19" s="6">
        <f>VLOOKUP(M19,CMPCorrection!$S$5:$T$13,2)*$U$5/(I19/100)/1000000*100*(L19/100)</f>
        <v>8.6986054078223712E-3</v>
      </c>
      <c r="O19" s="42">
        <f t="shared" si="0"/>
        <v>5.851301394592177</v>
      </c>
      <c r="P19" s="6">
        <f t="shared" si="1"/>
        <v>5.4698555991610709</v>
      </c>
      <c r="Q19" s="6">
        <f t="shared" si="2"/>
        <v>5.6541524357005279</v>
      </c>
    </row>
    <row r="20" spans="1:17" x14ac:dyDescent="0.3">
      <c r="A20" s="49" t="s">
        <v>173</v>
      </c>
      <c r="B20" s="2" t="s">
        <v>175</v>
      </c>
      <c r="C20" s="2" t="s">
        <v>146</v>
      </c>
      <c r="D20" s="49" t="s">
        <v>309</v>
      </c>
      <c r="E20" s="2" t="s">
        <v>232</v>
      </c>
      <c r="F20" s="2" t="s">
        <v>163</v>
      </c>
      <c r="G20" s="2" t="s">
        <v>67</v>
      </c>
      <c r="H20" s="6">
        <v>48.78</v>
      </c>
      <c r="I20" s="6">
        <v>43.18</v>
      </c>
      <c r="J20" s="48" t="s">
        <v>259</v>
      </c>
      <c r="K20" s="6">
        <v>1</v>
      </c>
      <c r="L20" s="6">
        <v>90</v>
      </c>
      <c r="M20" s="6">
        <v>15</v>
      </c>
      <c r="N20" s="6">
        <f>VLOOKUP(M20,CMPCorrection!$S$5:$T$13,2)*$U$5/(I20/100)/1000000*100*(L20/100)</f>
        <v>8.6462284414945845E-3</v>
      </c>
      <c r="O20" s="42">
        <f t="shared" si="0"/>
        <v>5.5913537715585067</v>
      </c>
      <c r="P20" s="6">
        <f t="shared" si="1"/>
        <v>5.2268539375728569</v>
      </c>
      <c r="Q20" s="6">
        <f t="shared" si="2"/>
        <v>5.4029632750654644</v>
      </c>
    </row>
    <row r="21" spans="1:17" x14ac:dyDescent="0.3">
      <c r="A21" s="35" t="s">
        <v>144</v>
      </c>
      <c r="B21" s="28" t="s">
        <v>170</v>
      </c>
      <c r="C21" s="28" t="s">
        <v>146</v>
      </c>
      <c r="D21" s="28" t="s">
        <v>348</v>
      </c>
      <c r="E21" s="28" t="s">
        <v>348</v>
      </c>
      <c r="F21" s="28" t="s">
        <v>171</v>
      </c>
      <c r="G21" s="28" t="s">
        <v>68</v>
      </c>
      <c r="H21" s="40">
        <v>38.700000000000003</v>
      </c>
      <c r="I21" s="40">
        <v>31</v>
      </c>
      <c r="J21" s="40" t="s">
        <v>256</v>
      </c>
      <c r="K21" s="40">
        <f t="shared" ref="K21:K26" si="3">$U$11</f>
        <v>1.1052631578947369</v>
      </c>
      <c r="L21" s="40">
        <v>90.8</v>
      </c>
      <c r="M21" s="40">
        <v>15.3</v>
      </c>
      <c r="N21" s="40">
        <f>VLOOKUP(M21,CMPCorrection!$S$5:$T$13,2)*$U$5/(I21/100)/1000000*100*(L21/100)</f>
        <v>0</v>
      </c>
      <c r="O21" s="45">
        <f t="shared" si="0"/>
        <v>8.5105263157894768</v>
      </c>
      <c r="P21" s="40">
        <f t="shared" si="1"/>
        <v>7.9557258942859903</v>
      </c>
      <c r="Q21" s="62">
        <f t="shared" si="2"/>
        <v>8.2237796094365017</v>
      </c>
    </row>
    <row r="22" spans="1:17" x14ac:dyDescent="0.3">
      <c r="A22" s="35" t="s">
        <v>144</v>
      </c>
      <c r="B22" s="28" t="s">
        <v>170</v>
      </c>
      <c r="C22" s="28" t="s">
        <v>146</v>
      </c>
      <c r="D22" s="28" t="s">
        <v>348</v>
      </c>
      <c r="E22" s="28" t="s">
        <v>348</v>
      </c>
      <c r="F22" s="28" t="s">
        <v>171</v>
      </c>
      <c r="G22" s="28" t="s">
        <v>68</v>
      </c>
      <c r="H22" s="40">
        <v>38.9</v>
      </c>
      <c r="I22" s="40">
        <v>30.1</v>
      </c>
      <c r="J22" s="40" t="s">
        <v>256</v>
      </c>
      <c r="K22" s="40">
        <f t="shared" si="3"/>
        <v>1.1052631578947369</v>
      </c>
      <c r="L22" s="40">
        <v>90.6</v>
      </c>
      <c r="M22" s="40">
        <v>15.3</v>
      </c>
      <c r="N22" s="40">
        <f>VLOOKUP(M22,CMPCorrection!$S$5:$T$13,2)*$U$5/(I22/100)/1000000*100*(L22/100)</f>
        <v>0</v>
      </c>
      <c r="O22" s="45">
        <f t="shared" si="0"/>
        <v>9.7263157894736825</v>
      </c>
      <c r="P22" s="40">
        <f t="shared" si="1"/>
        <v>9.0922581648982703</v>
      </c>
      <c r="Q22" s="62">
        <f t="shared" si="2"/>
        <v>9.3986052679274259</v>
      </c>
    </row>
    <row r="23" spans="1:17" x14ac:dyDescent="0.3">
      <c r="A23" s="35" t="s">
        <v>144</v>
      </c>
      <c r="B23" s="28" t="s">
        <v>172</v>
      </c>
      <c r="C23" s="28" t="s">
        <v>146</v>
      </c>
      <c r="D23" s="28" t="s">
        <v>348</v>
      </c>
      <c r="E23" s="28" t="s">
        <v>348</v>
      </c>
      <c r="F23" s="28" t="s">
        <v>171</v>
      </c>
      <c r="G23" s="28" t="s">
        <v>68</v>
      </c>
      <c r="H23" s="40">
        <v>39</v>
      </c>
      <c r="I23" s="40">
        <v>31.5</v>
      </c>
      <c r="J23" s="40" t="s">
        <v>256</v>
      </c>
      <c r="K23" s="40">
        <f t="shared" si="3"/>
        <v>1.1052631578947369</v>
      </c>
      <c r="L23" s="40">
        <v>90</v>
      </c>
      <c r="M23" s="40">
        <v>15.3</v>
      </c>
      <c r="N23" s="40">
        <f>VLOOKUP(M23,CMPCorrection!$S$5:$T$13,2)*$U$5/(I23/100)/1000000*100*(L23/100)</f>
        <v>0</v>
      </c>
      <c r="O23" s="45">
        <f t="shared" si="0"/>
        <v>8.2894736842105274</v>
      </c>
      <c r="P23" s="40">
        <f t="shared" si="1"/>
        <v>7.7490836632655737</v>
      </c>
      <c r="Q23" s="62">
        <f t="shared" si="2"/>
        <v>8.010174944256331</v>
      </c>
    </row>
    <row r="24" spans="1:17" x14ac:dyDescent="0.3">
      <c r="A24" s="35" t="s">
        <v>144</v>
      </c>
      <c r="B24" s="28" t="s">
        <v>172</v>
      </c>
      <c r="C24" s="28" t="s">
        <v>146</v>
      </c>
      <c r="D24" s="28" t="s">
        <v>348</v>
      </c>
      <c r="E24" s="28" t="s">
        <v>348</v>
      </c>
      <c r="F24" s="28" t="s">
        <v>171</v>
      </c>
      <c r="G24" s="28" t="s">
        <v>68</v>
      </c>
      <c r="H24" s="40">
        <v>39</v>
      </c>
      <c r="I24" s="40">
        <v>31.5</v>
      </c>
      <c r="J24" s="40" t="s">
        <v>256</v>
      </c>
      <c r="K24" s="40">
        <f t="shared" si="3"/>
        <v>1.1052631578947369</v>
      </c>
      <c r="L24" s="40">
        <v>90</v>
      </c>
      <c r="M24" s="40">
        <v>15.3</v>
      </c>
      <c r="N24" s="40">
        <f>VLOOKUP(M24,CMPCorrection!$S$5:$T$13,2)*$U$5/(I24/100)/1000000*100*(L24/100)</f>
        <v>0</v>
      </c>
      <c r="O24" s="45">
        <f t="shared" si="0"/>
        <v>8.2894736842105274</v>
      </c>
      <c r="P24" s="40">
        <f t="shared" si="1"/>
        <v>7.7490836632655737</v>
      </c>
      <c r="Q24" s="62">
        <f t="shared" si="2"/>
        <v>8.010174944256331</v>
      </c>
    </row>
    <row r="25" spans="1:17" x14ac:dyDescent="0.3">
      <c r="A25" s="35" t="s">
        <v>144</v>
      </c>
      <c r="B25" s="28" t="s">
        <v>172</v>
      </c>
      <c r="C25" s="28" t="s">
        <v>146</v>
      </c>
      <c r="D25" s="28" t="s">
        <v>348</v>
      </c>
      <c r="E25" s="28" t="s">
        <v>348</v>
      </c>
      <c r="F25" s="28" t="s">
        <v>171</v>
      </c>
      <c r="G25" s="28" t="s">
        <v>68</v>
      </c>
      <c r="H25" s="40">
        <v>39</v>
      </c>
      <c r="I25" s="40">
        <v>31</v>
      </c>
      <c r="J25" s="40" t="s">
        <v>256</v>
      </c>
      <c r="K25" s="40">
        <f t="shared" si="3"/>
        <v>1.1052631578947369</v>
      </c>
      <c r="L25" s="40">
        <v>98</v>
      </c>
      <c r="M25" s="40">
        <v>15.3</v>
      </c>
      <c r="N25" s="40">
        <f>VLOOKUP(M25,CMPCorrection!$S$5:$T$13,2)*$U$5/(I25/100)/1000000*100*(L25/100)</f>
        <v>0</v>
      </c>
      <c r="O25" s="45">
        <f t="shared" si="0"/>
        <v>8.8421052631578956</v>
      </c>
      <c r="P25" s="40">
        <f t="shared" si="1"/>
        <v>8.2656892408166112</v>
      </c>
      <c r="Q25" s="62">
        <f t="shared" si="2"/>
        <v>8.544186607206754</v>
      </c>
    </row>
    <row r="26" spans="1:17" x14ac:dyDescent="0.3">
      <c r="A26" s="35" t="s">
        <v>144</v>
      </c>
      <c r="B26" s="28" t="s">
        <v>148</v>
      </c>
      <c r="C26" s="28" t="s">
        <v>146</v>
      </c>
      <c r="D26" s="28" t="s">
        <v>348</v>
      </c>
      <c r="E26" s="28" t="s">
        <v>348</v>
      </c>
      <c r="F26" s="28" t="s">
        <v>171</v>
      </c>
      <c r="G26" s="28" t="s">
        <v>68</v>
      </c>
      <c r="H26" s="40">
        <v>42.2</v>
      </c>
      <c r="I26" s="40">
        <v>34.1</v>
      </c>
      <c r="J26" s="40" t="s">
        <v>256</v>
      </c>
      <c r="K26" s="40">
        <f t="shared" si="3"/>
        <v>1.1052631578947369</v>
      </c>
      <c r="L26" s="40">
        <v>90</v>
      </c>
      <c r="M26" s="40">
        <v>11</v>
      </c>
      <c r="N26" s="40">
        <f>VLOOKUP(M26,CMPCorrection!$S$5:$T$13,2)*$U$5/(I26/100)/1000000*100*(L26/100)</f>
        <v>0.15953541138910188</v>
      </c>
      <c r="O26" s="45">
        <f t="shared" si="0"/>
        <v>8.793096167558268</v>
      </c>
      <c r="P26" s="40">
        <f t="shared" si="1"/>
        <v>8.2198750436154224</v>
      </c>
      <c r="Q26" s="62">
        <f t="shared" si="2"/>
        <v>8.4968287839518766</v>
      </c>
    </row>
    <row r="27" spans="1:17" x14ac:dyDescent="0.3">
      <c r="A27" t="s">
        <v>260</v>
      </c>
      <c r="O27" s="1"/>
    </row>
    <row r="28" spans="1:17" x14ac:dyDescent="0.3">
      <c r="O28" s="1"/>
    </row>
    <row r="29" spans="1:17" ht="18" x14ac:dyDescent="0.35">
      <c r="A29" s="31" t="s">
        <v>194</v>
      </c>
      <c r="O29" s="1"/>
    </row>
    <row r="30" spans="1:17" s="34" customFormat="1" ht="43.2" x14ac:dyDescent="0.3">
      <c r="A30" s="38" t="s">
        <v>343</v>
      </c>
      <c r="B30" s="38" t="s">
        <v>344</v>
      </c>
      <c r="C30" s="38" t="s">
        <v>140</v>
      </c>
      <c r="D30" s="38" t="s">
        <v>306</v>
      </c>
      <c r="E30" s="38" t="s">
        <v>307</v>
      </c>
      <c r="F30" s="38" t="s">
        <v>21</v>
      </c>
      <c r="G30" s="38" t="s">
        <v>141</v>
      </c>
      <c r="H30" s="38" t="s">
        <v>63</v>
      </c>
      <c r="I30" s="38" t="s">
        <v>64</v>
      </c>
      <c r="J30" s="38" t="s">
        <v>191</v>
      </c>
      <c r="K30" s="38" t="s">
        <v>261</v>
      </c>
      <c r="L30" s="38" t="s">
        <v>142</v>
      </c>
      <c r="M30" s="38" t="s">
        <v>143</v>
      </c>
      <c r="N30" s="39" t="s">
        <v>323</v>
      </c>
      <c r="O30" s="38" t="s">
        <v>198</v>
      </c>
      <c r="P30" s="39" t="s">
        <v>216</v>
      </c>
      <c r="Q30" s="38" t="s">
        <v>332</v>
      </c>
    </row>
    <row r="31" spans="1:17" x14ac:dyDescent="0.3">
      <c r="A31" s="49" t="s">
        <v>153</v>
      </c>
      <c r="B31" s="2" t="s">
        <v>184</v>
      </c>
      <c r="C31" s="2" t="s">
        <v>1</v>
      </c>
      <c r="D31" s="2" t="s">
        <v>308</v>
      </c>
      <c r="E31" s="2" t="s">
        <v>268</v>
      </c>
      <c r="F31" s="2" t="s">
        <v>155</v>
      </c>
      <c r="G31" s="2" t="s">
        <v>67</v>
      </c>
      <c r="H31" s="6">
        <v>46.05</v>
      </c>
      <c r="I31" s="6">
        <v>36.03</v>
      </c>
      <c r="J31" s="6" t="s">
        <v>192</v>
      </c>
      <c r="K31" s="6">
        <v>1</v>
      </c>
      <c r="L31" s="6">
        <v>90</v>
      </c>
      <c r="M31" s="6">
        <v>12</v>
      </c>
      <c r="N31" s="6">
        <f>VLOOKUP(M31,CMPCorrection!$S$5:$T$13,2)*$U$5/(I31/100)/1000000*100*(L31/100)</f>
        <v>0.11427845019946208</v>
      </c>
      <c r="O31" s="42">
        <f t="shared" ref="O31:O40" si="4">(H31-I31)*K31-N31</f>
        <v>9.9057215498005338</v>
      </c>
      <c r="P31" s="6">
        <f t="shared" ref="P31:P40" si="5">O31*$U$5/$U$4</f>
        <v>9.2599684803423727</v>
      </c>
      <c r="Q31" s="6">
        <f>O31*$U$5/$U$7</f>
        <v>9.5719662774403318</v>
      </c>
    </row>
    <row r="32" spans="1:17" x14ac:dyDescent="0.3">
      <c r="A32" s="35" t="s">
        <v>153</v>
      </c>
      <c r="B32" s="28" t="s">
        <v>185</v>
      </c>
      <c r="C32" s="28" t="s">
        <v>1</v>
      </c>
      <c r="D32" s="28" t="s">
        <v>308</v>
      </c>
      <c r="E32" s="28" t="s">
        <v>273</v>
      </c>
      <c r="F32" s="28" t="s">
        <v>155</v>
      </c>
      <c r="G32" s="28" t="s">
        <v>69</v>
      </c>
      <c r="H32" s="40">
        <v>46.05</v>
      </c>
      <c r="I32" s="40">
        <v>36.590000000000003</v>
      </c>
      <c r="J32" s="40" t="s">
        <v>192</v>
      </c>
      <c r="K32" s="40">
        <v>1</v>
      </c>
      <c r="L32" s="40">
        <v>90</v>
      </c>
      <c r="M32" s="40">
        <v>12</v>
      </c>
      <c r="N32" s="40">
        <f>VLOOKUP(M32,CMPCorrection!$S$5:$T$13,2)*$U$5/(I32/100)/1000000*100*(L32/100)</f>
        <v>0.11252944959515215</v>
      </c>
      <c r="O32" s="45">
        <f t="shared" si="4"/>
        <v>9.3474705504048412</v>
      </c>
      <c r="P32" s="40">
        <f t="shared" si="5"/>
        <v>8.7381098118410527</v>
      </c>
      <c r="Q32" s="62">
        <f t="shared" ref="Q32:Q40" si="6">O32*$U$5/$U$7</f>
        <v>9.032524530193708</v>
      </c>
    </row>
    <row r="33" spans="1:19" x14ac:dyDescent="0.3">
      <c r="A33" s="49" t="s">
        <v>153</v>
      </c>
      <c r="B33" s="2" t="s">
        <v>186</v>
      </c>
      <c r="C33" s="2" t="s">
        <v>1</v>
      </c>
      <c r="D33" s="2" t="s">
        <v>2</v>
      </c>
      <c r="E33" s="49" t="s">
        <v>230</v>
      </c>
      <c r="F33" s="2" t="s">
        <v>2</v>
      </c>
      <c r="G33" s="2" t="s">
        <v>67</v>
      </c>
      <c r="H33" s="6">
        <v>46.05</v>
      </c>
      <c r="I33" s="6">
        <v>34.35</v>
      </c>
      <c r="J33" s="6" t="s">
        <v>192</v>
      </c>
      <c r="K33" s="6">
        <v>1</v>
      </c>
      <c r="L33" s="6">
        <v>90</v>
      </c>
      <c r="M33" s="6">
        <v>12</v>
      </c>
      <c r="N33" s="6">
        <f>VLOOKUP(M33,CMPCorrection!$S$5:$T$13,2)*$U$5/(I33/100)/1000000*100*(L33/100)</f>
        <v>0.11986761457602965</v>
      </c>
      <c r="O33" s="42">
        <f t="shared" si="4"/>
        <v>11.580132385423966</v>
      </c>
      <c r="P33" s="6">
        <f t="shared" si="5"/>
        <v>10.82522462882849</v>
      </c>
      <c r="Q33" s="6">
        <f t="shared" si="6"/>
        <v>11.189960885161856</v>
      </c>
    </row>
    <row r="34" spans="1:19" x14ac:dyDescent="0.3">
      <c r="A34" s="35" t="s">
        <v>153</v>
      </c>
      <c r="B34" s="28" t="s">
        <v>187</v>
      </c>
      <c r="C34" s="28" t="s">
        <v>1</v>
      </c>
      <c r="D34" s="28" t="s">
        <v>2</v>
      </c>
      <c r="E34" s="35" t="s">
        <v>231</v>
      </c>
      <c r="F34" s="28" t="s">
        <v>2</v>
      </c>
      <c r="G34" s="28" t="s">
        <v>69</v>
      </c>
      <c r="H34" s="40">
        <v>46.05</v>
      </c>
      <c r="I34" s="40">
        <v>36.1</v>
      </c>
      <c r="J34" s="40" t="s">
        <v>192</v>
      </c>
      <c r="K34" s="40">
        <v>1</v>
      </c>
      <c r="L34" s="40">
        <v>90</v>
      </c>
      <c r="M34" s="40">
        <v>12</v>
      </c>
      <c r="N34" s="40">
        <f>VLOOKUP(M34,CMPCorrection!$S$5:$T$13,2)*$U$5/(I34/100)/1000000*100*(L34/100)</f>
        <v>0.11405685763674843</v>
      </c>
      <c r="O34" s="45">
        <f t="shared" si="4"/>
        <v>9.8359431423632468</v>
      </c>
      <c r="P34" s="40">
        <f t="shared" si="5"/>
        <v>9.1947389208166701</v>
      </c>
      <c r="Q34" s="62">
        <f t="shared" si="6"/>
        <v>9.5045389265375952</v>
      </c>
    </row>
    <row r="35" spans="1:19" x14ac:dyDescent="0.3">
      <c r="A35" s="35" t="s">
        <v>188</v>
      </c>
      <c r="B35" s="28" t="s">
        <v>189</v>
      </c>
      <c r="C35" s="28" t="s">
        <v>1</v>
      </c>
      <c r="D35" s="28" t="s">
        <v>2</v>
      </c>
      <c r="E35" s="35" t="s">
        <v>231</v>
      </c>
      <c r="F35" s="28" t="s">
        <v>2</v>
      </c>
      <c r="G35" s="28" t="s">
        <v>69</v>
      </c>
      <c r="H35" s="40">
        <v>45.09</v>
      </c>
      <c r="I35" s="40">
        <v>36.44</v>
      </c>
      <c r="J35" s="40" t="s">
        <v>192</v>
      </c>
      <c r="K35" s="40">
        <v>1</v>
      </c>
      <c r="L35" s="40">
        <v>91.56</v>
      </c>
      <c r="M35" s="40">
        <v>12</v>
      </c>
      <c r="N35" s="40">
        <f>VLOOKUP(M35,CMPCorrection!$S$5:$T$13,2)*$U$5/(I35/100)/1000000*100*(L35/100)</f>
        <v>0.11495120028554295</v>
      </c>
      <c r="O35" s="45">
        <f t="shared" si="4"/>
        <v>8.5350487997144633</v>
      </c>
      <c r="P35" s="40">
        <f t="shared" si="5"/>
        <v>7.9786497597574213</v>
      </c>
      <c r="Q35" s="62">
        <f t="shared" si="6"/>
        <v>8.247475852863996</v>
      </c>
    </row>
    <row r="36" spans="1:19" x14ac:dyDescent="0.3">
      <c r="A36" s="49" t="s">
        <v>188</v>
      </c>
      <c r="B36" s="2" t="s">
        <v>190</v>
      </c>
      <c r="C36" s="2" t="s">
        <v>1</v>
      </c>
      <c r="D36" s="2" t="s">
        <v>345</v>
      </c>
      <c r="E36" s="49" t="s">
        <v>346</v>
      </c>
      <c r="F36" s="2" t="s">
        <v>267</v>
      </c>
      <c r="G36" s="2" t="s">
        <v>69</v>
      </c>
      <c r="H36" s="6">
        <v>45.09</v>
      </c>
      <c r="I36" s="6">
        <v>38.76</v>
      </c>
      <c r="J36" s="6" t="s">
        <v>192</v>
      </c>
      <c r="K36" s="6">
        <v>1</v>
      </c>
      <c r="L36" s="6">
        <v>99.45</v>
      </c>
      <c r="M36" s="6">
        <v>12</v>
      </c>
      <c r="N36" s="6">
        <f>VLOOKUP(M36,CMPCorrection!$S$5:$T$13,2)*$U$5/(I36/100)/1000000*100*(L36/100)</f>
        <v>0.11738351598448693</v>
      </c>
      <c r="O36" s="42">
        <f t="shared" si="4"/>
        <v>6.212616484015518</v>
      </c>
      <c r="P36" s="6">
        <f t="shared" si="5"/>
        <v>5.8076165914029332</v>
      </c>
      <c r="Q36" s="6">
        <f t="shared" si="6"/>
        <v>6.0032936702994562</v>
      </c>
    </row>
    <row r="37" spans="1:19" x14ac:dyDescent="0.3">
      <c r="A37" s="35" t="s">
        <v>144</v>
      </c>
      <c r="B37" s="28" t="s">
        <v>145</v>
      </c>
      <c r="C37" s="28" t="s">
        <v>1</v>
      </c>
      <c r="D37" s="28" t="s">
        <v>7</v>
      </c>
      <c r="E37" s="28" t="s">
        <v>229</v>
      </c>
      <c r="F37" s="28" t="s">
        <v>7</v>
      </c>
      <c r="G37" s="28" t="s">
        <v>69</v>
      </c>
      <c r="H37" s="40">
        <v>39</v>
      </c>
      <c r="I37" s="40">
        <v>32.6</v>
      </c>
      <c r="J37" s="40" t="s">
        <v>256</v>
      </c>
      <c r="K37" s="40">
        <f>$U$11</f>
        <v>1.1052631578947369</v>
      </c>
      <c r="L37" s="40">
        <v>90</v>
      </c>
      <c r="M37" s="40">
        <v>15.3</v>
      </c>
      <c r="N37" s="40">
        <f>VLOOKUP(M37,CMPCorrection!$S$5:$T$13,2)*$U$5/(I37/100)/1000000*100*(L37/100)</f>
        <v>0</v>
      </c>
      <c r="O37" s="45">
        <f t="shared" si="4"/>
        <v>7.0736842105263147</v>
      </c>
      <c r="P37" s="40">
        <f t="shared" si="5"/>
        <v>6.6125513926532875</v>
      </c>
      <c r="Q37" s="62">
        <f t="shared" si="6"/>
        <v>6.8353492857654006</v>
      </c>
    </row>
    <row r="38" spans="1:19" x14ac:dyDescent="0.3">
      <c r="A38" s="35" t="s">
        <v>144</v>
      </c>
      <c r="B38" s="28" t="s">
        <v>145</v>
      </c>
      <c r="C38" s="28" t="s">
        <v>1</v>
      </c>
      <c r="D38" s="28" t="s">
        <v>7</v>
      </c>
      <c r="E38" s="28" t="s">
        <v>229</v>
      </c>
      <c r="F38" s="28" t="s">
        <v>7</v>
      </c>
      <c r="G38" s="28" t="s">
        <v>69</v>
      </c>
      <c r="H38" s="40">
        <v>39.700000000000003</v>
      </c>
      <c r="I38" s="40">
        <v>31</v>
      </c>
      <c r="J38" s="40" t="s">
        <v>256</v>
      </c>
      <c r="K38" s="40">
        <f>$U$11</f>
        <v>1.1052631578947369</v>
      </c>
      <c r="L38" s="40">
        <v>90</v>
      </c>
      <c r="M38" s="40">
        <v>15.3</v>
      </c>
      <c r="N38" s="40">
        <f>VLOOKUP(M38,CMPCorrection!$S$5:$T$13,2)*$U$5/(I38/100)/1000000*100*(L38/100)</f>
        <v>0</v>
      </c>
      <c r="O38" s="45">
        <f t="shared" si="4"/>
        <v>9.6157894736842149</v>
      </c>
      <c r="P38" s="40">
        <f t="shared" si="5"/>
        <v>8.9889370493880687</v>
      </c>
      <c r="Q38" s="62">
        <f t="shared" si="6"/>
        <v>9.2918029353373477</v>
      </c>
    </row>
    <row r="39" spans="1:19" x14ac:dyDescent="0.3">
      <c r="A39" s="35" t="s">
        <v>144</v>
      </c>
      <c r="B39" s="28" t="s">
        <v>145</v>
      </c>
      <c r="C39" s="28" t="s">
        <v>1</v>
      </c>
      <c r="D39" s="28" t="s">
        <v>7</v>
      </c>
      <c r="E39" s="28" t="s">
        <v>229</v>
      </c>
      <c r="F39" s="28" t="s">
        <v>7</v>
      </c>
      <c r="G39" s="28" t="s">
        <v>69</v>
      </c>
      <c r="H39" s="40">
        <v>42.1</v>
      </c>
      <c r="I39" s="40">
        <v>31.2</v>
      </c>
      <c r="J39" s="40" t="s">
        <v>256</v>
      </c>
      <c r="K39" s="40">
        <f>$U$11</f>
        <v>1.1052631578947369</v>
      </c>
      <c r="L39" s="40">
        <v>90</v>
      </c>
      <c r="M39" s="40">
        <v>15.3</v>
      </c>
      <c r="N39" s="40">
        <f>VLOOKUP(M39,CMPCorrection!$S$5:$T$13,2)*$U$5/(I39/100)/1000000*100*(L39/100)</f>
        <v>0</v>
      </c>
      <c r="O39" s="45">
        <f t="shared" si="4"/>
        <v>12.047368421052635</v>
      </c>
      <c r="P39" s="40">
        <f t="shared" si="5"/>
        <v>11.262001590612634</v>
      </c>
      <c r="Q39" s="62">
        <f t="shared" si="6"/>
        <v>11.641454252319203</v>
      </c>
    </row>
    <row r="40" spans="1:19" x14ac:dyDescent="0.3">
      <c r="A40" s="49" t="s">
        <v>144</v>
      </c>
      <c r="B40" s="2" t="s">
        <v>150</v>
      </c>
      <c r="C40" s="2" t="s">
        <v>1</v>
      </c>
      <c r="D40" s="2" t="s">
        <v>7</v>
      </c>
      <c r="E40" s="2" t="s">
        <v>277</v>
      </c>
      <c r="F40" s="2" t="s">
        <v>183</v>
      </c>
      <c r="G40" s="2" t="s">
        <v>69</v>
      </c>
      <c r="H40" s="6">
        <v>41.1</v>
      </c>
      <c r="I40" s="6">
        <v>32</v>
      </c>
      <c r="J40" s="6" t="s">
        <v>256</v>
      </c>
      <c r="K40" s="6">
        <f>$U$11</f>
        <v>1.1052631578947369</v>
      </c>
      <c r="L40" s="6">
        <v>90</v>
      </c>
      <c r="M40" s="6">
        <v>20.2</v>
      </c>
      <c r="N40" s="6">
        <f>VLOOKUP(M40,CMPCorrection!$S$5:$T$13,2)*$U$5/(I40/100)/1000000*100*(L40/100)</f>
        <v>-0.18467201413701417</v>
      </c>
      <c r="O40" s="42">
        <f t="shared" si="4"/>
        <v>10.242566750979123</v>
      </c>
      <c r="P40" s="6">
        <f t="shared" si="5"/>
        <v>9.5748547740855212</v>
      </c>
      <c r="Q40" s="6">
        <f t="shared" si="6"/>
        <v>9.8974620921762089</v>
      </c>
    </row>
    <row r="41" spans="1:19" x14ac:dyDescent="0.3">
      <c r="O41" s="1"/>
    </row>
    <row r="42" spans="1:19" x14ac:dyDescent="0.3">
      <c r="O42" s="1"/>
    </row>
    <row r="43" spans="1:19" ht="18" x14ac:dyDescent="0.35">
      <c r="A43" s="31" t="s">
        <v>195</v>
      </c>
      <c r="O43" s="1"/>
      <c r="S43" s="21"/>
    </row>
    <row r="44" spans="1:19" s="34" customFormat="1" ht="43.2" x14ac:dyDescent="0.3">
      <c r="A44" s="38" t="s">
        <v>343</v>
      </c>
      <c r="B44" s="38" t="s">
        <v>344</v>
      </c>
      <c r="C44" s="38" t="s">
        <v>140</v>
      </c>
      <c r="D44" s="38" t="s">
        <v>306</v>
      </c>
      <c r="E44" s="38" t="s">
        <v>307</v>
      </c>
      <c r="F44" s="38" t="s">
        <v>21</v>
      </c>
      <c r="G44" s="38" t="s">
        <v>141</v>
      </c>
      <c r="H44" s="38" t="s">
        <v>63</v>
      </c>
      <c r="I44" s="38" t="s">
        <v>64</v>
      </c>
      <c r="J44" s="38" t="s">
        <v>191</v>
      </c>
      <c r="K44" s="38" t="s">
        <v>261</v>
      </c>
      <c r="L44" s="38" t="s">
        <v>142</v>
      </c>
      <c r="M44" s="38" t="s">
        <v>143</v>
      </c>
      <c r="N44" s="39" t="s">
        <v>323</v>
      </c>
      <c r="O44" s="38" t="s">
        <v>198</v>
      </c>
      <c r="P44" s="39" t="s">
        <v>216</v>
      </c>
      <c r="Q44" s="38" t="s">
        <v>332</v>
      </c>
    </row>
    <row r="45" spans="1:19" x14ac:dyDescent="0.3">
      <c r="A45" s="29" t="s">
        <v>144</v>
      </c>
      <c r="B45" t="s">
        <v>179</v>
      </c>
      <c r="C45" t="s">
        <v>177</v>
      </c>
      <c r="D45" t="s">
        <v>308</v>
      </c>
      <c r="E45" t="s">
        <v>272</v>
      </c>
      <c r="F45" t="s">
        <v>152</v>
      </c>
      <c r="G45" t="s">
        <v>67</v>
      </c>
      <c r="H45" s="4">
        <v>53.2</v>
      </c>
      <c r="I45" s="4">
        <v>47</v>
      </c>
      <c r="J45" s="6" t="s">
        <v>256</v>
      </c>
      <c r="K45" s="6">
        <f>$U$12</f>
        <v>1.1078331637843337</v>
      </c>
      <c r="L45" s="4">
        <v>90</v>
      </c>
      <c r="M45" s="4">
        <v>11</v>
      </c>
      <c r="N45" s="4">
        <f>VLOOKUP(M45,CMPCorrection!$S$5:$T$13,2)*$U$6/(I45/100)/1000000*100*(L45/100)</f>
        <v>6.8712013960512047E-2</v>
      </c>
      <c r="O45" s="44">
        <f t="shared" ref="O45:O52" si="7">(H45-I45)*K45-N45</f>
        <v>6.7998536015023596</v>
      </c>
      <c r="P45" s="4">
        <f t="shared" ref="P45:P52" si="8">O45*$U$6/$U$4</f>
        <v>3.7734796789686662</v>
      </c>
      <c r="Q45" s="4">
        <f>O45*$U$6/$U$7</f>
        <v>3.9006202140289545</v>
      </c>
    </row>
    <row r="46" spans="1:19" x14ac:dyDescent="0.3">
      <c r="A46" s="35" t="s">
        <v>144</v>
      </c>
      <c r="B46" s="28" t="s">
        <v>176</v>
      </c>
      <c r="C46" s="28" t="s">
        <v>177</v>
      </c>
      <c r="D46" s="28" t="s">
        <v>308</v>
      </c>
      <c r="E46" s="28" t="s">
        <v>274</v>
      </c>
      <c r="F46" s="28" t="s">
        <v>178</v>
      </c>
      <c r="G46" s="28" t="s">
        <v>67</v>
      </c>
      <c r="H46" s="40">
        <v>50.5</v>
      </c>
      <c r="I46" s="40">
        <v>42.9</v>
      </c>
      <c r="J46" s="40" t="s">
        <v>256</v>
      </c>
      <c r="K46" s="40">
        <f>$U$12</f>
        <v>1.1078331637843337</v>
      </c>
      <c r="L46" s="40">
        <v>90</v>
      </c>
      <c r="M46" s="40">
        <v>15.2</v>
      </c>
      <c r="N46" s="40">
        <f>VLOOKUP(M46,CMPCorrection!$S$5:$T$13,2)*$U$6/(I46/100)/1000000*100*(L46/100)</f>
        <v>1.6236624716660629E-3</v>
      </c>
      <c r="O46" s="45">
        <f t="shared" si="7"/>
        <v>8.4179083822892729</v>
      </c>
      <c r="P46" s="40">
        <f t="shared" si="8"/>
        <v>4.6713956037186524</v>
      </c>
      <c r="Q46" s="62">
        <f t="shared" ref="Q46:Q52" si="9">O46*$U$6/$U$7</f>
        <v>4.8287897828486681</v>
      </c>
    </row>
    <row r="47" spans="1:19" x14ac:dyDescent="0.3">
      <c r="A47" s="35" t="s">
        <v>144</v>
      </c>
      <c r="B47" s="28" t="s">
        <v>180</v>
      </c>
      <c r="C47" s="28" t="s">
        <v>177</v>
      </c>
      <c r="D47" s="28" t="s">
        <v>308</v>
      </c>
      <c r="E47" s="28" t="s">
        <v>274</v>
      </c>
      <c r="F47" s="28" t="s">
        <v>178</v>
      </c>
      <c r="G47" s="28" t="s">
        <v>67</v>
      </c>
      <c r="H47" s="40">
        <v>50</v>
      </c>
      <c r="I47" s="40">
        <v>42.6</v>
      </c>
      <c r="J47" s="40" t="s">
        <v>256</v>
      </c>
      <c r="K47" s="40">
        <f>$U$12</f>
        <v>1.1078331637843337</v>
      </c>
      <c r="L47" s="40">
        <v>90</v>
      </c>
      <c r="M47" s="40">
        <v>13.7</v>
      </c>
      <c r="N47" s="40">
        <f>VLOOKUP(M47,CMPCorrection!$S$5:$T$13,2)*$U$6/(I47/100)/1000000*100*(L47/100)</f>
        <v>2.7499353833501435E-2</v>
      </c>
      <c r="O47" s="45">
        <f t="shared" si="7"/>
        <v>8.1704660581705664</v>
      </c>
      <c r="P47" s="40">
        <f t="shared" si="8"/>
        <v>4.5340810913043823</v>
      </c>
      <c r="Q47" s="62">
        <f t="shared" si="9"/>
        <v>4.686848707668684</v>
      </c>
    </row>
    <row r="48" spans="1:19" x14ac:dyDescent="0.3">
      <c r="A48" s="35" t="s">
        <v>144</v>
      </c>
      <c r="B48" s="28" t="s">
        <v>145</v>
      </c>
      <c r="C48" s="28" t="s">
        <v>177</v>
      </c>
      <c r="D48" s="28" t="s">
        <v>308</v>
      </c>
      <c r="E48" s="28" t="s">
        <v>274</v>
      </c>
      <c r="F48" s="28" t="s">
        <v>178</v>
      </c>
      <c r="G48" s="28" t="s">
        <v>67</v>
      </c>
      <c r="H48" s="40">
        <v>50.2</v>
      </c>
      <c r="I48" s="40">
        <v>42.8</v>
      </c>
      <c r="J48" s="40" t="s">
        <v>256</v>
      </c>
      <c r="K48" s="40">
        <f>$U$12</f>
        <v>1.1078331637843337</v>
      </c>
      <c r="L48" s="40">
        <v>90</v>
      </c>
      <c r="M48" s="40">
        <v>15.2</v>
      </c>
      <c r="N48" s="40">
        <f>VLOOKUP(M48,CMPCorrection!$S$5:$T$13,2)*$U$6/(I48/100)/1000000*100*(L48/100)</f>
        <v>1.6274560755718246E-3</v>
      </c>
      <c r="O48" s="45">
        <f t="shared" si="7"/>
        <v>8.1963379559285041</v>
      </c>
      <c r="P48" s="40">
        <f t="shared" si="8"/>
        <v>4.5484383239989752</v>
      </c>
      <c r="Q48" s="62">
        <f t="shared" si="9"/>
        <v>4.7016896812078217</v>
      </c>
    </row>
    <row r="49" spans="1:17" x14ac:dyDescent="0.3">
      <c r="A49" s="29" t="s">
        <v>182</v>
      </c>
      <c r="B49" s="30" t="s">
        <v>0</v>
      </c>
      <c r="C49" t="s">
        <v>177</v>
      </c>
      <c r="D49" s="2" t="s">
        <v>308</v>
      </c>
      <c r="E49" t="s">
        <v>275</v>
      </c>
      <c r="F49" s="30" t="s">
        <v>0</v>
      </c>
      <c r="G49" s="30" t="s">
        <v>67</v>
      </c>
      <c r="H49" s="47">
        <v>58.34</v>
      </c>
      <c r="I49" s="47">
        <v>45.06</v>
      </c>
      <c r="J49" s="47" t="s">
        <v>192</v>
      </c>
      <c r="K49" s="6">
        <v>1</v>
      </c>
      <c r="L49" s="47">
        <v>88.3</v>
      </c>
      <c r="M49" s="47">
        <v>11</v>
      </c>
      <c r="N49" s="4">
        <f>VLOOKUP(M49,CMPCorrection!$S$5:$T$13,2)*$U$6/(I49/100)/1000000*100*(L49/100)</f>
        <v>7.0316548093288217E-2</v>
      </c>
      <c r="O49" s="44">
        <f t="shared" si="7"/>
        <v>13.209683451906713</v>
      </c>
      <c r="P49" s="4">
        <f t="shared" si="8"/>
        <v>7.3305213601018657</v>
      </c>
      <c r="Q49" s="4">
        <f t="shared" si="9"/>
        <v>7.5775099455151445</v>
      </c>
    </row>
    <row r="50" spans="1:17" x14ac:dyDescent="0.3">
      <c r="A50" s="29" t="s">
        <v>144</v>
      </c>
      <c r="B50" t="s">
        <v>179</v>
      </c>
      <c r="C50" t="s">
        <v>177</v>
      </c>
      <c r="D50" s="2" t="s">
        <v>308</v>
      </c>
      <c r="E50" t="s">
        <v>275</v>
      </c>
      <c r="F50" t="s">
        <v>0</v>
      </c>
      <c r="G50" t="s">
        <v>67</v>
      </c>
      <c r="H50" s="4">
        <v>53.2</v>
      </c>
      <c r="I50" s="4">
        <v>46.1</v>
      </c>
      <c r="J50" s="6" t="s">
        <v>256</v>
      </c>
      <c r="K50" s="6">
        <f>$U$12</f>
        <v>1.1078331637843337</v>
      </c>
      <c r="L50" s="4">
        <v>90</v>
      </c>
      <c r="M50" s="4">
        <v>11</v>
      </c>
      <c r="N50" s="4">
        <f>VLOOKUP(M50,CMPCorrection!$S$5:$T$13,2)*$U$6/(I50/100)/1000000*100*(L50/100)</f>
        <v>7.0053463256921175E-2</v>
      </c>
      <c r="O50" s="44">
        <f t="shared" si="7"/>
        <v>7.7955619996118495</v>
      </c>
      <c r="P50" s="4">
        <f t="shared" si="8"/>
        <v>4.3260335465422957</v>
      </c>
      <c r="Q50" s="4">
        <f t="shared" si="9"/>
        <v>4.4717913792561239</v>
      </c>
    </row>
    <row r="51" spans="1:17" x14ac:dyDescent="0.3">
      <c r="A51" s="35" t="s">
        <v>182</v>
      </c>
      <c r="B51" s="50" t="s">
        <v>235</v>
      </c>
      <c r="C51" s="28" t="s">
        <v>177</v>
      </c>
      <c r="D51" s="28" t="s">
        <v>181</v>
      </c>
      <c r="E51" s="51" t="s">
        <v>276</v>
      </c>
      <c r="F51" s="50" t="s">
        <v>181</v>
      </c>
      <c r="G51" s="50" t="s">
        <v>69</v>
      </c>
      <c r="H51" s="52">
        <v>58.34</v>
      </c>
      <c r="I51" s="52">
        <v>46.18</v>
      </c>
      <c r="J51" s="52" t="s">
        <v>192</v>
      </c>
      <c r="K51" s="40">
        <v>1</v>
      </c>
      <c r="L51" s="52">
        <v>85.7</v>
      </c>
      <c r="M51" s="52">
        <v>11</v>
      </c>
      <c r="N51" s="40">
        <f>VLOOKUP(M51,CMPCorrection!$S$5:$T$13,2)*$U$6/(I51/100)/1000000*100*(L51/100)</f>
        <v>6.659090540194082E-2</v>
      </c>
      <c r="O51" s="45">
        <f t="shared" si="7"/>
        <v>12.093409094598062</v>
      </c>
      <c r="P51" s="40">
        <f t="shared" si="8"/>
        <v>6.711061170175519</v>
      </c>
      <c r="Q51" s="62">
        <f t="shared" si="9"/>
        <v>6.9371781710842519</v>
      </c>
    </row>
    <row r="52" spans="1:17" x14ac:dyDescent="0.3">
      <c r="A52" s="35" t="s">
        <v>182</v>
      </c>
      <c r="B52" s="50" t="s">
        <v>266</v>
      </c>
      <c r="C52" s="28" t="s">
        <v>177</v>
      </c>
      <c r="D52" s="28" t="s">
        <v>181</v>
      </c>
      <c r="E52" s="51" t="s">
        <v>276</v>
      </c>
      <c r="F52" s="50" t="s">
        <v>181</v>
      </c>
      <c r="G52" s="50" t="s">
        <v>69</v>
      </c>
      <c r="H52" s="52">
        <v>58.34</v>
      </c>
      <c r="I52" s="52">
        <v>45.78</v>
      </c>
      <c r="J52" s="52" t="s">
        <v>192</v>
      </c>
      <c r="K52" s="40">
        <v>1</v>
      </c>
      <c r="L52" s="52">
        <v>91.1</v>
      </c>
      <c r="M52" s="52">
        <v>11</v>
      </c>
      <c r="N52" s="40">
        <f>VLOOKUP(M52,CMPCorrection!$S$5:$T$13,2)*$U$6/(I52/100)/1000000*100*(L52/100)</f>
        <v>7.1405327453697473E-2</v>
      </c>
      <c r="O52" s="45">
        <f t="shared" si="7"/>
        <v>12.488594672546304</v>
      </c>
      <c r="P52" s="40">
        <f t="shared" si="8"/>
        <v>6.9303636486111886</v>
      </c>
      <c r="Q52" s="62">
        <f t="shared" si="9"/>
        <v>7.1638696476914907</v>
      </c>
    </row>
    <row r="53" spans="1:17" x14ac:dyDescent="0.3">
      <c r="E53" s="30"/>
      <c r="F53" s="30"/>
      <c r="G53" s="30"/>
      <c r="H53" s="30"/>
      <c r="I53" s="30"/>
      <c r="J53" s="30"/>
      <c r="K53" s="30"/>
      <c r="L53" s="30"/>
      <c r="M53" s="30"/>
      <c r="O53" s="1"/>
    </row>
    <row r="54" spans="1:17" x14ac:dyDescent="0.3">
      <c r="O54" s="1"/>
    </row>
    <row r="55" spans="1:17" ht="18" x14ac:dyDescent="0.35">
      <c r="A55" s="31" t="s">
        <v>196</v>
      </c>
      <c r="O55" s="1"/>
    </row>
    <row r="56" spans="1:17" ht="43.2" x14ac:dyDescent="0.3">
      <c r="A56" s="38" t="s">
        <v>343</v>
      </c>
      <c r="B56" s="38" t="s">
        <v>344</v>
      </c>
      <c r="C56" s="37" t="s">
        <v>140</v>
      </c>
      <c r="D56" s="38" t="s">
        <v>306</v>
      </c>
      <c r="E56" s="38" t="s">
        <v>307</v>
      </c>
      <c r="F56" s="37" t="s">
        <v>21</v>
      </c>
      <c r="G56" s="37" t="s">
        <v>141</v>
      </c>
      <c r="H56" s="37" t="s">
        <v>63</v>
      </c>
      <c r="I56" s="37" t="s">
        <v>64</v>
      </c>
      <c r="J56" s="37" t="s">
        <v>191</v>
      </c>
      <c r="K56" s="38" t="s">
        <v>261</v>
      </c>
      <c r="L56" s="37" t="s">
        <v>142</v>
      </c>
      <c r="M56" s="37" t="s">
        <v>143</v>
      </c>
      <c r="N56" s="39" t="s">
        <v>323</v>
      </c>
      <c r="O56" s="37" t="s">
        <v>198</v>
      </c>
    </row>
    <row r="57" spans="1:17" x14ac:dyDescent="0.3">
      <c r="A57" s="28" t="s">
        <v>65</v>
      </c>
      <c r="B57" s="28" t="s">
        <v>278</v>
      </c>
      <c r="C57" s="28" t="s">
        <v>146</v>
      </c>
      <c r="D57" s="28" t="s">
        <v>308</v>
      </c>
      <c r="E57" s="28" t="s">
        <v>274</v>
      </c>
      <c r="F57" s="28" t="s">
        <v>178</v>
      </c>
      <c r="G57" s="28" t="s">
        <v>67</v>
      </c>
      <c r="H57" s="40">
        <v>35.799999999999997</v>
      </c>
      <c r="I57" s="40">
        <v>22.6</v>
      </c>
      <c r="J57" s="40" t="s">
        <v>256</v>
      </c>
      <c r="K57" s="40">
        <f>$U$13</f>
        <v>1.1428571428571428</v>
      </c>
      <c r="L57" s="40">
        <v>90</v>
      </c>
      <c r="M57" s="40">
        <v>15.3</v>
      </c>
      <c r="N57" s="40">
        <f>VLOOKUP(M57,CMPCorrection!$S$5:$T$13,2)*$U$4/(I57/100)/1000000*100*(L57/100)</f>
        <v>0</v>
      </c>
      <c r="O57" s="45">
        <f>(H57-I57)*K57-N57</f>
        <v>15.08571428571428</v>
      </c>
      <c r="P57" t="s">
        <v>283</v>
      </c>
    </row>
    <row r="58" spans="1:17" x14ac:dyDescent="0.3">
      <c r="A58" s="2" t="s">
        <v>65</v>
      </c>
      <c r="B58" s="2" t="s">
        <v>279</v>
      </c>
      <c r="C58" s="2" t="s">
        <v>146</v>
      </c>
      <c r="D58" s="2" t="s">
        <v>348</v>
      </c>
      <c r="E58" s="2" t="s">
        <v>348</v>
      </c>
      <c r="F58" s="2" t="s">
        <v>348</v>
      </c>
      <c r="G58" s="2" t="s">
        <v>68</v>
      </c>
      <c r="H58" s="6">
        <v>35.799999999999997</v>
      </c>
      <c r="I58" s="6">
        <v>27.1</v>
      </c>
      <c r="J58" s="6" t="s">
        <v>256</v>
      </c>
      <c r="K58" s="6">
        <f>$U$13</f>
        <v>1.1428571428571428</v>
      </c>
      <c r="L58" s="6">
        <v>90</v>
      </c>
      <c r="M58" s="6">
        <v>15.3</v>
      </c>
      <c r="N58" s="4">
        <f>VLOOKUP(M58,CMPCorrection!$S$5:$T$13,2)*$U$4/(I58/100)/1000000*100*(L58/100)</f>
        <v>0</v>
      </c>
      <c r="O58" s="44">
        <f>(H58-I58)*K58-N58</f>
        <v>9.9428571428571377</v>
      </c>
      <c r="P58" t="s">
        <v>283</v>
      </c>
    </row>
    <row r="59" spans="1:17" x14ac:dyDescent="0.3">
      <c r="A59" s="4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7" ht="18" x14ac:dyDescent="0.35">
      <c r="A61" s="31" t="s">
        <v>324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 x14ac:dyDescent="0.3">
      <c r="A62" s="56" t="s">
        <v>62</v>
      </c>
      <c r="B62" s="56" t="s">
        <v>310</v>
      </c>
      <c r="C62" s="2"/>
      <c r="D62" s="56" t="s">
        <v>319</v>
      </c>
      <c r="F62" s="2"/>
      <c r="G62" s="2"/>
      <c r="H62" s="2"/>
      <c r="I62" s="2"/>
      <c r="J62" s="2"/>
      <c r="K62" s="2"/>
      <c r="L62" s="2"/>
      <c r="M62" s="2"/>
      <c r="N62" s="2"/>
    </row>
    <row r="63" spans="1:17" x14ac:dyDescent="0.3">
      <c r="A63" s="2" t="s">
        <v>313</v>
      </c>
      <c r="B63" s="2" t="s">
        <v>0</v>
      </c>
      <c r="C63" s="2"/>
      <c r="D63" s="2">
        <v>1.5</v>
      </c>
      <c r="F63" s="2"/>
      <c r="G63" s="2"/>
      <c r="H63" s="2"/>
      <c r="I63" s="2"/>
      <c r="J63" s="2"/>
      <c r="K63" s="2"/>
      <c r="L63" s="2"/>
      <c r="M63" s="2"/>
      <c r="N63" s="7"/>
    </row>
    <row r="64" spans="1:17" x14ac:dyDescent="0.3">
      <c r="A64" s="2" t="s">
        <v>313</v>
      </c>
      <c r="B64" s="2" t="s">
        <v>7</v>
      </c>
      <c r="C64" s="2"/>
      <c r="D64" s="2">
        <v>0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 t="s">
        <v>322</v>
      </c>
      <c r="B65" s="2" t="s">
        <v>0</v>
      </c>
      <c r="C65" s="2"/>
      <c r="D65" s="2">
        <v>2.34</v>
      </c>
      <c r="F65" s="2"/>
      <c r="H65" s="2"/>
      <c r="I65" s="2"/>
      <c r="J65" s="2"/>
      <c r="K65" s="2"/>
      <c r="L65" s="2"/>
      <c r="M65" s="2"/>
      <c r="N65" s="2"/>
    </row>
    <row r="66" spans="1:14" x14ac:dyDescent="0.3">
      <c r="A66" s="23" t="s">
        <v>302</v>
      </c>
      <c r="B66" s="2" t="s">
        <v>0</v>
      </c>
      <c r="C66" s="2"/>
      <c r="D66" s="2">
        <v>1.44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</sheetData>
  <sortState xmlns:xlrd2="http://schemas.microsoft.com/office/spreadsheetml/2017/richdata2" ref="A3:P26">
    <sortCondition ref="E3:E26"/>
    <sortCondition ref="A3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workbookViewId="0">
      <selection activeCell="P7" sqref="P7"/>
    </sheetView>
  </sheetViews>
  <sheetFormatPr defaultRowHeight="14.4" x14ac:dyDescent="0.3"/>
  <cols>
    <col min="19" max="19" width="13.88671875" bestFit="1" customWidth="1"/>
    <col min="20" max="20" width="11.88671875" bestFit="1" customWidth="1"/>
  </cols>
  <sheetData>
    <row r="1" spans="1:20" x14ac:dyDescent="0.3">
      <c r="A1" t="s">
        <v>252</v>
      </c>
      <c r="M1" s="23" t="s">
        <v>246</v>
      </c>
      <c r="N1" s="53">
        <v>80</v>
      </c>
      <c r="O1" s="23" t="s">
        <v>247</v>
      </c>
      <c r="P1" t="s">
        <v>167</v>
      </c>
    </row>
    <row r="3" spans="1:20" x14ac:dyDescent="0.3">
      <c r="A3" s="81" t="s">
        <v>249</v>
      </c>
      <c r="B3" s="81"/>
      <c r="C3" s="81"/>
      <c r="D3" s="81"/>
      <c r="E3" s="81"/>
      <c r="G3" s="81" t="s">
        <v>250</v>
      </c>
      <c r="H3" s="81"/>
      <c r="I3" s="81"/>
      <c r="J3" s="81"/>
      <c r="K3" s="81"/>
      <c r="M3" s="81" t="s">
        <v>251</v>
      </c>
      <c r="N3" s="81"/>
      <c r="O3" s="81"/>
      <c r="P3" s="81"/>
      <c r="Q3" s="81"/>
    </row>
    <row r="4" spans="1:20" x14ac:dyDescent="0.3">
      <c r="A4" s="23" t="s">
        <v>236</v>
      </c>
      <c r="B4" s="23" t="s">
        <v>237</v>
      </c>
      <c r="C4" s="23" t="s">
        <v>240</v>
      </c>
      <c r="D4" s="23" t="s">
        <v>242</v>
      </c>
      <c r="E4" s="23" t="s">
        <v>244</v>
      </c>
      <c r="G4" s="23" t="s">
        <v>236</v>
      </c>
      <c r="H4" s="23" t="s">
        <v>237</v>
      </c>
      <c r="I4" s="23" t="s">
        <v>240</v>
      </c>
      <c r="J4" s="23" t="s">
        <v>242</v>
      </c>
      <c r="K4" s="23" t="s">
        <v>244</v>
      </c>
      <c r="M4" s="23" t="s">
        <v>236</v>
      </c>
      <c r="N4" s="23" t="s">
        <v>237</v>
      </c>
      <c r="O4" s="23" t="s">
        <v>240</v>
      </c>
      <c r="P4" s="23" t="s">
        <v>242</v>
      </c>
      <c r="Q4" s="23" t="s">
        <v>244</v>
      </c>
      <c r="S4" s="80" t="s">
        <v>254</v>
      </c>
      <c r="T4" s="80"/>
    </row>
    <row r="5" spans="1:20" x14ac:dyDescent="0.3">
      <c r="A5" s="23" t="s">
        <v>238</v>
      </c>
      <c r="B5" s="23" t="s">
        <v>239</v>
      </c>
      <c r="C5" s="23" t="s">
        <v>241</v>
      </c>
      <c r="D5" s="23" t="s">
        <v>243</v>
      </c>
      <c r="E5" s="23" t="s">
        <v>245</v>
      </c>
      <c r="G5" s="23" t="s">
        <v>238</v>
      </c>
      <c r="H5" s="23" t="s">
        <v>239</v>
      </c>
      <c r="I5" s="23" t="s">
        <v>241</v>
      </c>
      <c r="J5" s="23" t="s">
        <v>243</v>
      </c>
      <c r="K5" s="23" t="s">
        <v>245</v>
      </c>
      <c r="M5" s="23" t="s">
        <v>238</v>
      </c>
      <c r="N5" s="23" t="s">
        <v>239</v>
      </c>
      <c r="O5" s="23" t="s">
        <v>241</v>
      </c>
      <c r="P5" s="23" t="s">
        <v>243</v>
      </c>
      <c r="Q5" s="23" t="s">
        <v>245</v>
      </c>
      <c r="S5" s="22" t="s">
        <v>255</v>
      </c>
      <c r="T5" s="22" t="s">
        <v>253</v>
      </c>
    </row>
    <row r="6" spans="1:20" x14ac:dyDescent="0.3">
      <c r="A6" s="23">
        <v>25</v>
      </c>
      <c r="B6" s="23">
        <v>10</v>
      </c>
      <c r="C6" s="43">
        <v>817.63</v>
      </c>
      <c r="D6" s="43">
        <v>256.38</v>
      </c>
      <c r="E6" s="43">
        <v>1.1713</v>
      </c>
      <c r="G6" s="43">
        <v>31.271999999999998</v>
      </c>
      <c r="H6" s="23">
        <v>15.3</v>
      </c>
      <c r="I6" s="43">
        <v>842.4</v>
      </c>
      <c r="J6" s="43">
        <v>262.75</v>
      </c>
      <c r="K6" s="23">
        <f t="shared" ref="K6:K12" si="0">E6</f>
        <v>1.1713</v>
      </c>
      <c r="M6" s="43">
        <v>31.928000000000001</v>
      </c>
      <c r="N6" s="23">
        <f t="shared" ref="N6:N12" si="1">H6</f>
        <v>15.3</v>
      </c>
      <c r="O6" s="43">
        <v>838.35</v>
      </c>
      <c r="P6" s="23">
        <f>D6+(J6-D6)/($N$1/100)</f>
        <v>264.34249999999997</v>
      </c>
      <c r="Q6" s="43">
        <v>1.1765000000000001</v>
      </c>
      <c r="S6" s="36">
        <f t="shared" ref="S6:S11" si="2">B6</f>
        <v>10</v>
      </c>
      <c r="T6" s="36">
        <f t="shared" ref="T6:T11" si="3">P6-D6</f>
        <v>7.9624999999999773</v>
      </c>
    </row>
    <row r="7" spans="1:20" x14ac:dyDescent="0.3">
      <c r="A7" s="23">
        <v>25</v>
      </c>
      <c r="B7" s="23">
        <v>11</v>
      </c>
      <c r="C7" s="43">
        <v>832.57</v>
      </c>
      <c r="D7" s="43">
        <v>254.13</v>
      </c>
      <c r="E7" s="43">
        <v>1.1597</v>
      </c>
      <c r="G7" s="43">
        <v>29.806999999999999</v>
      </c>
      <c r="H7" s="23">
        <v>15.3</v>
      </c>
      <c r="I7" s="43">
        <v>851.28</v>
      </c>
      <c r="J7" s="43">
        <v>259.23</v>
      </c>
      <c r="K7" s="23">
        <f t="shared" si="0"/>
        <v>1.1597</v>
      </c>
      <c r="M7" s="43">
        <v>30.341000000000001</v>
      </c>
      <c r="N7" s="23">
        <f t="shared" si="1"/>
        <v>15.3</v>
      </c>
      <c r="O7" s="43">
        <v>848.07</v>
      </c>
      <c r="P7" s="23">
        <f t="shared" ref="P7:P12" si="4">D7+(J7-D7)/($N$1/100)</f>
        <v>260.505</v>
      </c>
      <c r="Q7" s="43">
        <v>1.1638999999999999</v>
      </c>
      <c r="S7" s="36">
        <f t="shared" si="2"/>
        <v>11</v>
      </c>
      <c r="T7" s="36">
        <f t="shared" si="3"/>
        <v>6.375</v>
      </c>
    </row>
    <row r="8" spans="1:20" x14ac:dyDescent="0.3">
      <c r="A8" s="23">
        <v>25</v>
      </c>
      <c r="B8" s="23">
        <v>12</v>
      </c>
      <c r="C8" s="43">
        <v>845.47</v>
      </c>
      <c r="D8" s="43">
        <v>252.28</v>
      </c>
      <c r="E8" s="43">
        <v>1.1495</v>
      </c>
      <c r="G8" s="43">
        <v>28.510999999999999</v>
      </c>
      <c r="H8" s="23">
        <v>15.3</v>
      </c>
      <c r="I8" s="43">
        <v>858.98</v>
      </c>
      <c r="J8" s="43">
        <v>256.14</v>
      </c>
      <c r="K8" s="23">
        <f t="shared" si="0"/>
        <v>1.1495</v>
      </c>
      <c r="M8" s="43">
        <v>28.917000000000002</v>
      </c>
      <c r="N8" s="23">
        <f t="shared" si="1"/>
        <v>15.3</v>
      </c>
      <c r="O8" s="43">
        <v>856.59</v>
      </c>
      <c r="P8" s="23">
        <f t="shared" si="4"/>
        <v>257.10499999999996</v>
      </c>
      <c r="Q8" s="43">
        <v>1.1527000000000001</v>
      </c>
      <c r="S8" s="36">
        <f t="shared" si="2"/>
        <v>12</v>
      </c>
      <c r="T8" s="36">
        <f t="shared" si="3"/>
        <v>4.8249999999999602</v>
      </c>
    </row>
    <row r="9" spans="1:20" x14ac:dyDescent="0.3">
      <c r="A9" s="23">
        <v>25</v>
      </c>
      <c r="B9" s="23">
        <v>13.7</v>
      </c>
      <c r="C9" s="43">
        <v>864.15</v>
      </c>
      <c r="D9" s="43">
        <v>249.78</v>
      </c>
      <c r="E9" s="43">
        <v>1.1345000000000001</v>
      </c>
      <c r="G9" s="43">
        <v>26.591000000000001</v>
      </c>
      <c r="H9" s="23">
        <v>15.3</v>
      </c>
      <c r="I9" s="43">
        <v>870.12</v>
      </c>
      <c r="J9" s="43">
        <v>251.63</v>
      </c>
      <c r="K9" s="23">
        <f t="shared" si="0"/>
        <v>1.1345000000000001</v>
      </c>
      <c r="M9" s="43">
        <v>26.788</v>
      </c>
      <c r="N9" s="23">
        <f t="shared" si="1"/>
        <v>15.3</v>
      </c>
      <c r="O9" s="43">
        <v>868.99</v>
      </c>
      <c r="P9" s="23">
        <f t="shared" si="4"/>
        <v>252.0925</v>
      </c>
      <c r="Q9" s="43">
        <v>1.1359999999999999</v>
      </c>
      <c r="S9" s="36">
        <f t="shared" si="2"/>
        <v>13.7</v>
      </c>
      <c r="T9" s="36">
        <f t="shared" si="3"/>
        <v>2.3125</v>
      </c>
    </row>
    <row r="10" spans="1:20" x14ac:dyDescent="0.3">
      <c r="A10" s="23">
        <v>25</v>
      </c>
      <c r="B10" s="23">
        <v>15</v>
      </c>
      <c r="C10" s="43">
        <v>876.47</v>
      </c>
      <c r="D10" s="43">
        <v>248.26</v>
      </c>
      <c r="E10" s="43">
        <v>1.1244000000000001</v>
      </c>
      <c r="G10" s="43">
        <v>25.289000000000001</v>
      </c>
      <c r="H10" s="23">
        <v>15.3</v>
      </c>
      <c r="I10" s="43">
        <v>877.5</v>
      </c>
      <c r="J10" s="43">
        <v>248.61</v>
      </c>
      <c r="K10" s="23">
        <f t="shared" si="0"/>
        <v>1.1244000000000001</v>
      </c>
      <c r="M10" s="43">
        <v>25.327000000000002</v>
      </c>
      <c r="N10" s="23">
        <f t="shared" si="1"/>
        <v>15.3</v>
      </c>
      <c r="O10" s="43">
        <v>877.3</v>
      </c>
      <c r="P10" s="23">
        <f t="shared" si="4"/>
        <v>248.69750000000002</v>
      </c>
      <c r="Q10" s="43">
        <v>1.1247</v>
      </c>
      <c r="S10" s="36">
        <f t="shared" si="2"/>
        <v>15</v>
      </c>
      <c r="T10" s="36">
        <f t="shared" si="3"/>
        <v>0.43750000000002842</v>
      </c>
    </row>
    <row r="11" spans="1:20" x14ac:dyDescent="0.3">
      <c r="A11" s="23">
        <v>25</v>
      </c>
      <c r="B11" s="23">
        <v>15.2</v>
      </c>
      <c r="C11" s="43">
        <v>878.25</v>
      </c>
      <c r="D11" s="43">
        <v>248.05</v>
      </c>
      <c r="E11" s="43">
        <v>1.1229</v>
      </c>
      <c r="G11" s="43">
        <v>25.096</v>
      </c>
      <c r="H11" s="23">
        <v>15.3</v>
      </c>
      <c r="I11" s="43">
        <v>878.59</v>
      </c>
      <c r="J11" s="43">
        <v>248.16</v>
      </c>
      <c r="K11" s="23">
        <f t="shared" si="0"/>
        <v>1.1229</v>
      </c>
      <c r="M11" s="43">
        <v>25.106000000000002</v>
      </c>
      <c r="N11" s="23">
        <f t="shared" si="1"/>
        <v>15.3</v>
      </c>
      <c r="O11" s="43">
        <v>878.54</v>
      </c>
      <c r="P11" s="23">
        <f t="shared" si="4"/>
        <v>248.1875</v>
      </c>
      <c r="Q11" s="43">
        <v>1.123</v>
      </c>
      <c r="S11" s="36">
        <f t="shared" si="2"/>
        <v>15.2</v>
      </c>
      <c r="T11" s="36">
        <f t="shared" si="3"/>
        <v>0.13749999999998863</v>
      </c>
    </row>
    <row r="12" spans="1:20" x14ac:dyDescent="0.3">
      <c r="A12" s="23">
        <v>25</v>
      </c>
      <c r="B12" s="23">
        <v>15.3</v>
      </c>
      <c r="C12" s="43">
        <v>879.13</v>
      </c>
      <c r="D12" s="43">
        <v>247.94</v>
      </c>
      <c r="E12" s="43">
        <v>1.1222000000000001</v>
      </c>
      <c r="G12" s="43">
        <v>29.358000000000001</v>
      </c>
      <c r="H12" s="23">
        <v>20.2</v>
      </c>
      <c r="I12" s="43">
        <v>895.03</v>
      </c>
      <c r="J12" s="43">
        <v>253.48</v>
      </c>
      <c r="K12" s="23">
        <f t="shared" si="0"/>
        <v>1.1222000000000001</v>
      </c>
      <c r="M12" s="43">
        <v>30.004000000000001</v>
      </c>
      <c r="N12" s="23">
        <f t="shared" si="1"/>
        <v>20.2</v>
      </c>
      <c r="O12" s="43">
        <v>891.92</v>
      </c>
      <c r="P12" s="23">
        <f t="shared" si="4"/>
        <v>254.86499999999998</v>
      </c>
      <c r="Q12" s="43">
        <v>1.1268</v>
      </c>
      <c r="S12" s="36">
        <v>15.3</v>
      </c>
      <c r="T12" s="36">
        <v>0</v>
      </c>
    </row>
    <row r="13" spans="1:20" x14ac:dyDescent="0.3">
      <c r="A13" s="82" t="s">
        <v>248</v>
      </c>
      <c r="B13" s="82"/>
      <c r="C13" s="82"/>
      <c r="D13" s="82"/>
      <c r="E13" s="82"/>
      <c r="G13" s="82" t="s">
        <v>248</v>
      </c>
      <c r="H13" s="82"/>
      <c r="I13" s="82"/>
      <c r="J13" s="82"/>
      <c r="K13" s="82"/>
      <c r="M13" s="82" t="s">
        <v>248</v>
      </c>
      <c r="N13" s="82"/>
      <c r="O13" s="82"/>
      <c r="P13" s="82"/>
      <c r="Q13" s="82"/>
      <c r="S13" s="36">
        <f>H12</f>
        <v>20.2</v>
      </c>
      <c r="T13" s="36">
        <f>-(P12-D12)</f>
        <v>-6.9249999999999829</v>
      </c>
    </row>
  </sheetData>
  <mergeCells count="7">
    <mergeCell ref="S4:T4"/>
    <mergeCell ref="M3:Q3"/>
    <mergeCell ref="G3:K3"/>
    <mergeCell ref="A3:E3"/>
    <mergeCell ref="A13:E13"/>
    <mergeCell ref="G13:K13"/>
    <mergeCell ref="M13:Q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P1048576"/>
  <sheetViews>
    <sheetView workbookViewId="0">
      <selection activeCell="M9" sqref="M9"/>
    </sheetView>
  </sheetViews>
  <sheetFormatPr defaultRowHeight="14.4" x14ac:dyDescent="0.3"/>
  <cols>
    <col min="2" max="2" width="11.6640625" bestFit="1" customWidth="1"/>
    <col min="3" max="3" width="15.33203125" bestFit="1" customWidth="1"/>
    <col min="4" max="4" width="15.33203125" customWidth="1"/>
    <col min="5" max="5" width="20.44140625" bestFit="1" customWidth="1"/>
    <col min="6" max="6" width="30.6640625" bestFit="1" customWidth="1"/>
    <col min="7" max="7" width="21.6640625" bestFit="1" customWidth="1"/>
    <col min="8" max="8" width="22.6640625" customWidth="1"/>
    <col min="9" max="9" width="19.33203125" bestFit="1" customWidth="1"/>
    <col min="10" max="10" width="19.33203125" customWidth="1"/>
    <col min="11" max="11" width="15.33203125" bestFit="1" customWidth="1"/>
    <col min="13" max="13" width="13" customWidth="1"/>
    <col min="15" max="15" width="12.33203125" bestFit="1" customWidth="1"/>
    <col min="16" max="16" width="19.6640625" bestFit="1" customWidth="1"/>
  </cols>
  <sheetData>
    <row r="1" spans="1:16" ht="18" x14ac:dyDescent="0.35">
      <c r="B1" s="31" t="s">
        <v>200</v>
      </c>
    </row>
    <row r="2" spans="1:16" x14ac:dyDescent="0.3">
      <c r="A2" t="s">
        <v>199</v>
      </c>
      <c r="B2" s="1" t="s">
        <v>46</v>
      </c>
      <c r="C2" s="1" t="s">
        <v>42</v>
      </c>
      <c r="D2" s="1" t="s">
        <v>141</v>
      </c>
      <c r="E2" s="1" t="s">
        <v>304</v>
      </c>
      <c r="F2" s="1" t="s">
        <v>305</v>
      </c>
      <c r="G2" s="1" t="s">
        <v>214</v>
      </c>
      <c r="H2" s="1" t="s">
        <v>215</v>
      </c>
      <c r="I2" s="1" t="s">
        <v>32</v>
      </c>
      <c r="J2" s="1" t="s">
        <v>360</v>
      </c>
      <c r="K2" s="1" t="s">
        <v>208</v>
      </c>
      <c r="M2" s="1" t="s">
        <v>32</v>
      </c>
    </row>
    <row r="3" spans="1:16" x14ac:dyDescent="0.3">
      <c r="A3">
        <v>3</v>
      </c>
      <c r="B3" t="s">
        <v>3</v>
      </c>
      <c r="C3" s="10" t="s">
        <v>43</v>
      </c>
      <c r="D3" t="s">
        <v>4</v>
      </c>
      <c r="E3" t="s">
        <v>4</v>
      </c>
      <c r="F3" s="2" t="s">
        <v>4</v>
      </c>
      <c r="G3" s="4">
        <v>0</v>
      </c>
      <c r="H3" s="4">
        <v>0</v>
      </c>
      <c r="I3" s="6">
        <v>0</v>
      </c>
      <c r="J3" s="72">
        <v>0</v>
      </c>
      <c r="K3" t="s">
        <v>330</v>
      </c>
      <c r="M3" s="23" t="s">
        <v>310</v>
      </c>
      <c r="N3" s="23" t="s">
        <v>311</v>
      </c>
      <c r="O3" s="57" t="s">
        <v>219</v>
      </c>
      <c r="P3" s="55" t="s">
        <v>208</v>
      </c>
    </row>
    <row r="4" spans="1:16" x14ac:dyDescent="0.3">
      <c r="A4">
        <f>A3+1</f>
        <v>4</v>
      </c>
      <c r="B4" t="s">
        <v>3</v>
      </c>
      <c r="C4" s="10" t="s">
        <v>43</v>
      </c>
      <c r="D4" t="str">
        <f>Lit_inputs!G3</f>
        <v>Post</v>
      </c>
      <c r="E4" s="2" t="str">
        <f>Lit_inputs!D3</f>
        <v>Amine-based</v>
      </c>
      <c r="F4" s="2" t="str">
        <f>Lit_inputs!E3</f>
        <v>Amine-based (Post, Adv.amine)</v>
      </c>
      <c r="G4" s="4">
        <f>Lit_inputs!O3</f>
        <v>8.3614809040533569</v>
      </c>
      <c r="H4" s="4">
        <f>Lit_inputs!L3</f>
        <v>90</v>
      </c>
      <c r="I4" s="6">
        <f t="shared" ref="I4:I10" si="0">$N$4</f>
        <v>1.76</v>
      </c>
      <c r="J4" s="72">
        <f t="shared" ref="J4:J9" si="1">$N$12</f>
        <v>5.3999999999999999E-2</v>
      </c>
      <c r="K4" t="s">
        <v>209</v>
      </c>
      <c r="M4" s="23" t="s">
        <v>0</v>
      </c>
      <c r="N4" s="58">
        <v>1.76</v>
      </c>
      <c r="O4" s="55" t="s">
        <v>312</v>
      </c>
      <c r="P4" s="23" t="s">
        <v>302</v>
      </c>
    </row>
    <row r="5" spans="1:16" x14ac:dyDescent="0.3">
      <c r="A5">
        <f t="shared" ref="A5:A68" si="2">A4+1</f>
        <v>5</v>
      </c>
      <c r="B5" t="s">
        <v>3</v>
      </c>
      <c r="C5" s="10" t="s">
        <v>43</v>
      </c>
      <c r="D5" t="str">
        <f>Lit_inputs!G4</f>
        <v>Post</v>
      </c>
      <c r="E5" s="2" t="str">
        <f>Lit_inputs!D4</f>
        <v>Amine-based</v>
      </c>
      <c r="F5" s="2" t="str">
        <f>Lit_inputs!E4</f>
        <v>Amine-based (Post, Amine)</v>
      </c>
      <c r="G5" s="4">
        <f>Lit_inputs!O4</f>
        <v>13.369892772049742</v>
      </c>
      <c r="H5" s="4">
        <f>Lit_inputs!L4</f>
        <v>90</v>
      </c>
      <c r="I5" s="6">
        <f t="shared" si="0"/>
        <v>1.76</v>
      </c>
      <c r="J5" s="72">
        <f t="shared" si="1"/>
        <v>5.3999999999999999E-2</v>
      </c>
      <c r="K5" t="s">
        <v>209</v>
      </c>
      <c r="M5" s="23" t="s">
        <v>7</v>
      </c>
      <c r="N5" s="58">
        <v>0</v>
      </c>
      <c r="O5" s="55" t="s">
        <v>312</v>
      </c>
      <c r="P5" s="23" t="s">
        <v>313</v>
      </c>
    </row>
    <row r="6" spans="1:16" x14ac:dyDescent="0.3">
      <c r="A6">
        <f t="shared" si="2"/>
        <v>6</v>
      </c>
      <c r="B6" t="s">
        <v>3</v>
      </c>
      <c r="C6" s="10" t="s">
        <v>43</v>
      </c>
      <c r="D6" t="str">
        <f>Lit_inputs!G5</f>
        <v>Post</v>
      </c>
      <c r="E6" s="2" t="str">
        <f>Lit_inputs!D5</f>
        <v>Amine-based</v>
      </c>
      <c r="F6" s="2" t="str">
        <f>Lit_inputs!E5</f>
        <v>Amine-based (Post, Cansolv)</v>
      </c>
      <c r="G6" s="4">
        <f>Lit_inputs!O5</f>
        <v>9.2337854359405185</v>
      </c>
      <c r="H6" s="4">
        <f>Lit_inputs!L5</f>
        <v>90</v>
      </c>
      <c r="I6" s="6">
        <f t="shared" si="0"/>
        <v>1.76</v>
      </c>
      <c r="J6" s="72">
        <f t="shared" si="1"/>
        <v>5.3999999999999999E-2</v>
      </c>
      <c r="K6" t="s">
        <v>209</v>
      </c>
      <c r="O6" s="32"/>
    </row>
    <row r="7" spans="1:16" x14ac:dyDescent="0.3">
      <c r="A7">
        <f t="shared" si="2"/>
        <v>7</v>
      </c>
      <c r="B7" t="s">
        <v>3</v>
      </c>
      <c r="C7" s="10" t="s">
        <v>43</v>
      </c>
      <c r="D7" t="str">
        <f>Lit_inputs!G6</f>
        <v>Post</v>
      </c>
      <c r="E7" s="2" t="str">
        <f>Lit_inputs!D6</f>
        <v>Amine-based</v>
      </c>
      <c r="F7" s="2" t="str">
        <f>Lit_inputs!E6</f>
        <v>Amine-based (Post, Econ FG+)</v>
      </c>
      <c r="G7" s="4">
        <f>Lit_inputs!O6</f>
        <v>12.047368421052632</v>
      </c>
      <c r="H7" s="4">
        <f>Lit_inputs!L6</f>
        <v>90</v>
      </c>
      <c r="I7" s="6">
        <f t="shared" si="0"/>
        <v>1.76</v>
      </c>
      <c r="J7" s="72">
        <f t="shared" si="1"/>
        <v>5.3999999999999999E-2</v>
      </c>
      <c r="K7" t="s">
        <v>209</v>
      </c>
      <c r="M7" s="1" t="s">
        <v>321</v>
      </c>
      <c r="O7" s="32"/>
    </row>
    <row r="8" spans="1:16" x14ac:dyDescent="0.3">
      <c r="A8">
        <f t="shared" si="2"/>
        <v>8</v>
      </c>
      <c r="B8" t="s">
        <v>3</v>
      </c>
      <c r="C8" s="10" t="s">
        <v>43</v>
      </c>
      <c r="D8" t="str">
        <f>Lit_inputs!G7</f>
        <v>Post</v>
      </c>
      <c r="E8" s="2" t="str">
        <f>Lit_inputs!D7</f>
        <v>Amine-based</v>
      </c>
      <c r="F8" s="2" t="str">
        <f>Lit_inputs!E7</f>
        <v>Amine-based (Post, MDEA)</v>
      </c>
      <c r="G8" s="4">
        <f>Lit_inputs!O7</f>
        <v>8.9199226433162249</v>
      </c>
      <c r="H8" s="4">
        <f>Lit_inputs!L7</f>
        <v>90</v>
      </c>
      <c r="I8" s="6">
        <f t="shared" si="0"/>
        <v>1.76</v>
      </c>
      <c r="J8" s="72">
        <f t="shared" si="1"/>
        <v>5.3999999999999999E-2</v>
      </c>
      <c r="K8" t="s">
        <v>209</v>
      </c>
      <c r="M8" s="58">
        <v>100</v>
      </c>
      <c r="N8" s="23" t="s">
        <v>317</v>
      </c>
      <c r="O8" s="32"/>
    </row>
    <row r="9" spans="1:16" x14ac:dyDescent="0.3">
      <c r="A9">
        <f t="shared" si="2"/>
        <v>9</v>
      </c>
      <c r="B9" t="s">
        <v>3</v>
      </c>
      <c r="C9" s="10" t="s">
        <v>43</v>
      </c>
      <c r="D9" t="str">
        <f>Lit_inputs!G8</f>
        <v>Post</v>
      </c>
      <c r="E9" s="2" t="str">
        <f>Lit_inputs!D8</f>
        <v>Amine-based</v>
      </c>
      <c r="F9" s="2" t="str">
        <f>Lit_inputs!E8</f>
        <v>Amine-based (Post, MDEA)</v>
      </c>
      <c r="G9" s="4">
        <f>Lit_inputs!O8</f>
        <v>9.8708478361871457</v>
      </c>
      <c r="H9" s="4">
        <f>Lit_inputs!L8</f>
        <v>90.49</v>
      </c>
      <c r="I9" s="6">
        <f t="shared" si="0"/>
        <v>1.76</v>
      </c>
      <c r="J9" s="72">
        <f t="shared" si="1"/>
        <v>5.3999999999999999E-2</v>
      </c>
      <c r="K9" t="s">
        <v>209</v>
      </c>
      <c r="O9" s="32" t="s">
        <v>303</v>
      </c>
    </row>
    <row r="10" spans="1:16" x14ac:dyDescent="0.3">
      <c r="A10">
        <f t="shared" si="2"/>
        <v>10</v>
      </c>
      <c r="B10" t="s">
        <v>3</v>
      </c>
      <c r="C10" s="10" t="s">
        <v>43</v>
      </c>
      <c r="D10" t="str">
        <f>Lit_inputs!G9</f>
        <v>Post</v>
      </c>
      <c r="E10" s="2" t="str">
        <f>Lit_inputs!D9</f>
        <v>Ammonia</v>
      </c>
      <c r="F10" s="2" t="str">
        <f>Lit_inputs!E9</f>
        <v>Ammonia (Post)</v>
      </c>
      <c r="G10" s="4">
        <f>Lit_inputs!O9</f>
        <v>8.1291791052663385</v>
      </c>
      <c r="H10" s="4">
        <f>Lit_inputs!L9</f>
        <v>85</v>
      </c>
      <c r="I10" s="6">
        <f t="shared" si="0"/>
        <v>1.76</v>
      </c>
      <c r="J10" s="72">
        <f>$N$14</f>
        <v>7.8E-2</v>
      </c>
      <c r="K10" t="s">
        <v>209</v>
      </c>
      <c r="M10" s="1" t="s">
        <v>361</v>
      </c>
    </row>
    <row r="11" spans="1:16" x14ac:dyDescent="0.3">
      <c r="A11">
        <f t="shared" si="2"/>
        <v>11</v>
      </c>
      <c r="B11" t="s">
        <v>3</v>
      </c>
      <c r="C11" s="10" t="s">
        <v>43</v>
      </c>
      <c r="D11" t="str">
        <f>Lit_inputs!G10</f>
        <v>Post</v>
      </c>
      <c r="E11" s="2" t="str">
        <f>Lit_inputs!D10</f>
        <v>CaL</v>
      </c>
      <c r="F11" s="2" t="str">
        <f>Lit_inputs!E10</f>
        <v>Ca-Cu (Post)</v>
      </c>
      <c r="G11" s="4">
        <f>Lit_inputs!O10</f>
        <v>4.4895128049409063</v>
      </c>
      <c r="H11" s="4">
        <f>Lit_inputs!L10</f>
        <v>90</v>
      </c>
      <c r="I11" s="6">
        <v>0</v>
      </c>
      <c r="J11" s="72">
        <v>0</v>
      </c>
      <c r="K11" t="s">
        <v>209</v>
      </c>
      <c r="L11" s="3"/>
      <c r="M11" s="23" t="s">
        <v>310</v>
      </c>
      <c r="N11" s="23" t="s">
        <v>311</v>
      </c>
      <c r="O11" s="57" t="s">
        <v>219</v>
      </c>
      <c r="P11" s="55" t="s">
        <v>208</v>
      </c>
    </row>
    <row r="12" spans="1:16" x14ac:dyDescent="0.3">
      <c r="A12">
        <f t="shared" si="2"/>
        <v>12</v>
      </c>
      <c r="B12" t="s">
        <v>3</v>
      </c>
      <c r="C12" s="10" t="s">
        <v>43</v>
      </c>
      <c r="D12" t="str">
        <f>Lit_inputs!G11</f>
        <v>Post</v>
      </c>
      <c r="E12" s="2" t="str">
        <f>Lit_inputs!D11</f>
        <v>CaL</v>
      </c>
      <c r="F12" s="2" t="str">
        <f>Lit_inputs!E11</f>
        <v>Ca-Cu (Post)</v>
      </c>
      <c r="G12" s="4">
        <f>Lit_inputs!O11</f>
        <v>3.4897993403250345</v>
      </c>
      <c r="H12" s="4">
        <f>Lit_inputs!L11</f>
        <v>90</v>
      </c>
      <c r="I12" s="6">
        <v>0</v>
      </c>
      <c r="J12" s="72">
        <v>0</v>
      </c>
      <c r="K12" t="s">
        <v>209</v>
      </c>
      <c r="M12" s="23" t="s">
        <v>308</v>
      </c>
      <c r="N12" s="58">
        <v>5.3999999999999999E-2</v>
      </c>
      <c r="O12" s="55" t="s">
        <v>362</v>
      </c>
      <c r="P12" s="23" t="s">
        <v>359</v>
      </c>
    </row>
    <row r="13" spans="1:16" x14ac:dyDescent="0.3">
      <c r="A13">
        <f t="shared" si="2"/>
        <v>13</v>
      </c>
      <c r="B13" t="s">
        <v>3</v>
      </c>
      <c r="C13" s="10" t="s">
        <v>43</v>
      </c>
      <c r="D13" t="str">
        <f>Lit_inputs!G12</f>
        <v>Post</v>
      </c>
      <c r="E13" s="2" t="str">
        <f>Lit_inputs!D12</f>
        <v>CaL</v>
      </c>
      <c r="F13" s="2" t="str">
        <f>Lit_inputs!E12</f>
        <v>Ca-Cu (Post)</v>
      </c>
      <c r="G13" s="4">
        <f>Lit_inputs!O12</f>
        <v>5.2892717199970232</v>
      </c>
      <c r="H13" s="4">
        <f>Lit_inputs!L12</f>
        <v>90</v>
      </c>
      <c r="I13" s="6">
        <v>0</v>
      </c>
      <c r="J13" s="72">
        <v>0</v>
      </c>
      <c r="K13" t="s">
        <v>209</v>
      </c>
      <c r="M13" s="23" t="s">
        <v>68</v>
      </c>
      <c r="N13" s="58">
        <v>0</v>
      </c>
      <c r="O13" s="55" t="s">
        <v>362</v>
      </c>
      <c r="P13" s="23" t="s">
        <v>359</v>
      </c>
    </row>
    <row r="14" spans="1:16" x14ac:dyDescent="0.3">
      <c r="A14">
        <f t="shared" si="2"/>
        <v>14</v>
      </c>
      <c r="B14" t="s">
        <v>3</v>
      </c>
      <c r="C14" s="10" t="s">
        <v>43</v>
      </c>
      <c r="D14" t="str">
        <f>Lit_inputs!G13</f>
        <v>Post</v>
      </c>
      <c r="E14" s="2" t="str">
        <f>Lit_inputs!D13</f>
        <v>CaL</v>
      </c>
      <c r="F14" s="2" t="str">
        <f>Lit_inputs!E13</f>
        <v>CaL (Post)</v>
      </c>
      <c r="G14" s="4">
        <f>Lit_inputs!O13</f>
        <v>7.305339666926022</v>
      </c>
      <c r="H14" s="4">
        <f>Lit_inputs!L13</f>
        <v>90</v>
      </c>
      <c r="I14" s="6">
        <v>0</v>
      </c>
      <c r="J14" s="72">
        <f t="shared" ref="J14:J19" si="3">$N$15</f>
        <v>0</v>
      </c>
      <c r="K14" t="s">
        <v>209</v>
      </c>
      <c r="M14" s="23" t="s">
        <v>160</v>
      </c>
      <c r="N14" s="58">
        <v>7.8E-2</v>
      </c>
      <c r="O14" s="55" t="s">
        <v>362</v>
      </c>
      <c r="P14" s="23" t="s">
        <v>157</v>
      </c>
    </row>
    <row r="15" spans="1:16" x14ac:dyDescent="0.3">
      <c r="A15">
        <f t="shared" si="2"/>
        <v>15</v>
      </c>
      <c r="B15" t="s">
        <v>3</v>
      </c>
      <c r="C15" s="10" t="s">
        <v>43</v>
      </c>
      <c r="D15" t="str">
        <f>Lit_inputs!G14</f>
        <v>Post</v>
      </c>
      <c r="E15" s="2" t="str">
        <f>Lit_inputs!D14</f>
        <v>CaL</v>
      </c>
      <c r="F15" s="2" t="str">
        <f>Lit_inputs!E14</f>
        <v>CaL (Post)</v>
      </c>
      <c r="G15" s="4">
        <f>Lit_inputs!O14</f>
        <v>5.8713265416167113</v>
      </c>
      <c r="H15" s="4">
        <f>Lit_inputs!L14</f>
        <v>77</v>
      </c>
      <c r="I15" s="6">
        <v>0</v>
      </c>
      <c r="J15" s="72">
        <f t="shared" si="3"/>
        <v>0</v>
      </c>
      <c r="K15" t="s">
        <v>209</v>
      </c>
      <c r="M15" s="60" t="s">
        <v>2</v>
      </c>
      <c r="N15" s="58">
        <v>0</v>
      </c>
      <c r="O15" s="55" t="s">
        <v>362</v>
      </c>
      <c r="P15" s="23" t="s">
        <v>157</v>
      </c>
    </row>
    <row r="16" spans="1:16" x14ac:dyDescent="0.3">
      <c r="A16">
        <f t="shared" si="2"/>
        <v>16</v>
      </c>
      <c r="B16" t="s">
        <v>3</v>
      </c>
      <c r="C16" s="10" t="s">
        <v>43</v>
      </c>
      <c r="D16" t="str">
        <f>Lit_inputs!G15</f>
        <v>Post</v>
      </c>
      <c r="E16" s="2" t="str">
        <f>Lit_inputs!D15</f>
        <v>CaL</v>
      </c>
      <c r="F16" s="2" t="str">
        <f>Lit_inputs!E15</f>
        <v>CaL (Post)</v>
      </c>
      <c r="G16" s="4">
        <f>Lit_inputs!O15</f>
        <v>8.4881853118954513</v>
      </c>
      <c r="H16" s="4">
        <f>Lit_inputs!L15</f>
        <v>90</v>
      </c>
      <c r="I16" s="6">
        <v>0</v>
      </c>
      <c r="J16" s="72">
        <f t="shared" si="3"/>
        <v>0</v>
      </c>
      <c r="K16" t="s">
        <v>209</v>
      </c>
      <c r="O16" s="1"/>
    </row>
    <row r="17" spans="1:15" x14ac:dyDescent="0.3">
      <c r="A17">
        <f t="shared" si="2"/>
        <v>17</v>
      </c>
      <c r="B17" t="s">
        <v>3</v>
      </c>
      <c r="C17" s="10" t="s">
        <v>43</v>
      </c>
      <c r="D17" t="str">
        <f>Lit_inputs!G16</f>
        <v>Post</v>
      </c>
      <c r="E17" s="2" t="str">
        <f>Lit_inputs!D16</f>
        <v>CaL</v>
      </c>
      <c r="F17" s="2" t="str">
        <f>Lit_inputs!E16</f>
        <v>CaL (Post)</v>
      </c>
      <c r="G17" s="4">
        <f>Lit_inputs!O16</f>
        <v>7.7884413577676908</v>
      </c>
      <c r="H17" s="4">
        <f>Lit_inputs!L16</f>
        <v>90</v>
      </c>
      <c r="I17" s="6">
        <v>0</v>
      </c>
      <c r="J17" s="72">
        <f t="shared" si="3"/>
        <v>0</v>
      </c>
      <c r="K17" t="s">
        <v>209</v>
      </c>
      <c r="O17" s="1"/>
    </row>
    <row r="18" spans="1:15" x14ac:dyDescent="0.3">
      <c r="A18">
        <f t="shared" si="2"/>
        <v>18</v>
      </c>
      <c r="B18" t="s">
        <v>3</v>
      </c>
      <c r="C18" s="10" t="s">
        <v>43</v>
      </c>
      <c r="D18" t="str">
        <f>Lit_inputs!G17</f>
        <v>Post</v>
      </c>
      <c r="E18" s="2" t="str">
        <f>Lit_inputs!D17</f>
        <v>CaL</v>
      </c>
      <c r="F18" s="2" t="str">
        <f>Lit_inputs!E17</f>
        <v>CaL (Post)</v>
      </c>
      <c r="G18" s="4">
        <f>Lit_inputs!O17</f>
        <v>9.1879176652393646</v>
      </c>
      <c r="H18" s="4">
        <f>Lit_inputs!L17</f>
        <v>90</v>
      </c>
      <c r="I18" s="6">
        <v>0</v>
      </c>
      <c r="J18" s="72">
        <f t="shared" si="3"/>
        <v>0</v>
      </c>
      <c r="K18" t="s">
        <v>209</v>
      </c>
      <c r="O18" s="1"/>
    </row>
    <row r="19" spans="1:15" x14ac:dyDescent="0.3">
      <c r="A19">
        <f t="shared" si="2"/>
        <v>19</v>
      </c>
      <c r="B19" t="s">
        <v>3</v>
      </c>
      <c r="C19" s="10" t="s">
        <v>43</v>
      </c>
      <c r="D19" t="str">
        <f>Lit_inputs!G18</f>
        <v>Post</v>
      </c>
      <c r="E19" s="2" t="str">
        <f>Lit_inputs!D18</f>
        <v>CaL</v>
      </c>
      <c r="F19" s="2" t="str">
        <f>Lit_inputs!E18</f>
        <v>CaL (Post)</v>
      </c>
      <c r="G19" s="4">
        <f>Lit_inputs!O18</f>
        <v>7.3019508170818357</v>
      </c>
      <c r="H19" s="4">
        <f>Lit_inputs!L18</f>
        <v>92.66</v>
      </c>
      <c r="I19" s="6">
        <v>0</v>
      </c>
      <c r="J19" s="72">
        <f t="shared" si="3"/>
        <v>0</v>
      </c>
      <c r="K19" t="s">
        <v>209</v>
      </c>
      <c r="O19" s="1"/>
    </row>
    <row r="20" spans="1:15" x14ac:dyDescent="0.3">
      <c r="A20">
        <f t="shared" si="2"/>
        <v>20</v>
      </c>
      <c r="B20" t="s">
        <v>3</v>
      </c>
      <c r="C20" s="10" t="s">
        <v>43</v>
      </c>
      <c r="D20" t="str">
        <f>Lit_inputs!G19</f>
        <v>Post</v>
      </c>
      <c r="E20" s="2" t="str">
        <f>Lit_inputs!D19</f>
        <v>Membrane</v>
      </c>
      <c r="F20" s="2" t="str">
        <f>Lit_inputs!E19</f>
        <v>Membrane (Post)</v>
      </c>
      <c r="G20" s="4">
        <f>Lit_inputs!O19</f>
        <v>5.851301394592177</v>
      </c>
      <c r="H20" s="4">
        <f>Lit_inputs!L19</f>
        <v>90</v>
      </c>
      <c r="I20" s="6">
        <v>0</v>
      </c>
      <c r="J20" s="72">
        <v>0</v>
      </c>
      <c r="K20" t="s">
        <v>209</v>
      </c>
      <c r="O20" s="1"/>
    </row>
    <row r="21" spans="1:15" x14ac:dyDescent="0.3">
      <c r="A21">
        <f t="shared" si="2"/>
        <v>21</v>
      </c>
      <c r="B21" t="s">
        <v>3</v>
      </c>
      <c r="C21" s="10" t="s">
        <v>43</v>
      </c>
      <c r="D21" t="str">
        <f>Lit_inputs!G20</f>
        <v>Post</v>
      </c>
      <c r="E21" s="2" t="str">
        <f>Lit_inputs!D20</f>
        <v>Membrane</v>
      </c>
      <c r="F21" s="2" t="str">
        <f>Lit_inputs!E20</f>
        <v>Membrane (Post)</v>
      </c>
      <c r="G21" s="4">
        <f>Lit_inputs!O20</f>
        <v>5.5913537715585067</v>
      </c>
      <c r="H21" s="4">
        <f>Lit_inputs!L20</f>
        <v>90</v>
      </c>
      <c r="I21" s="6">
        <v>0</v>
      </c>
      <c r="J21" s="72">
        <v>0</v>
      </c>
      <c r="K21" t="s">
        <v>209</v>
      </c>
      <c r="O21" s="1"/>
    </row>
    <row r="22" spans="1:15" x14ac:dyDescent="0.3">
      <c r="A22">
        <f t="shared" si="2"/>
        <v>22</v>
      </c>
      <c r="B22" t="s">
        <v>3</v>
      </c>
      <c r="C22" s="10" t="s">
        <v>43</v>
      </c>
      <c r="D22" t="str">
        <f>Lit_inputs!G21</f>
        <v>Oxy</v>
      </c>
      <c r="E22" s="2" t="str">
        <f>Lit_inputs!D21</f>
        <v>Oxy-fuel</v>
      </c>
      <c r="F22" s="2" t="str">
        <f>Lit_inputs!E21</f>
        <v>Oxy-fuel</v>
      </c>
      <c r="G22" s="4">
        <f>Lit_inputs!O21</f>
        <v>8.5105263157894768</v>
      </c>
      <c r="H22" s="4">
        <f>Lit_inputs!L21</f>
        <v>90.8</v>
      </c>
      <c r="I22" s="6">
        <v>0</v>
      </c>
      <c r="J22" s="72">
        <f t="shared" ref="J22:J27" si="4">$N$13</f>
        <v>0</v>
      </c>
      <c r="K22" t="s">
        <v>209</v>
      </c>
      <c r="O22" s="1"/>
    </row>
    <row r="23" spans="1:15" x14ac:dyDescent="0.3">
      <c r="A23">
        <f t="shared" si="2"/>
        <v>23</v>
      </c>
      <c r="B23" t="s">
        <v>3</v>
      </c>
      <c r="C23" s="10" t="s">
        <v>43</v>
      </c>
      <c r="D23" t="str">
        <f>Lit_inputs!G22</f>
        <v>Oxy</v>
      </c>
      <c r="E23" s="2" t="str">
        <f>Lit_inputs!D22</f>
        <v>Oxy-fuel</v>
      </c>
      <c r="F23" s="2" t="str">
        <f>Lit_inputs!E22</f>
        <v>Oxy-fuel</v>
      </c>
      <c r="G23" s="4">
        <f>Lit_inputs!O22</f>
        <v>9.7263157894736825</v>
      </c>
      <c r="H23" s="4">
        <f>Lit_inputs!L22</f>
        <v>90.6</v>
      </c>
      <c r="I23" s="6">
        <v>0</v>
      </c>
      <c r="J23" s="72">
        <f t="shared" si="4"/>
        <v>0</v>
      </c>
      <c r="K23" t="s">
        <v>209</v>
      </c>
      <c r="O23" s="1"/>
    </row>
    <row r="24" spans="1:15" x14ac:dyDescent="0.3">
      <c r="A24">
        <f t="shared" si="2"/>
        <v>24</v>
      </c>
      <c r="B24" t="s">
        <v>3</v>
      </c>
      <c r="C24" s="10" t="s">
        <v>43</v>
      </c>
      <c r="D24" t="str">
        <f>Lit_inputs!G23</f>
        <v>Oxy</v>
      </c>
      <c r="E24" s="2" t="str">
        <f>Lit_inputs!D23</f>
        <v>Oxy-fuel</v>
      </c>
      <c r="F24" s="2" t="str">
        <f>Lit_inputs!E23</f>
        <v>Oxy-fuel</v>
      </c>
      <c r="G24" s="4">
        <f>Lit_inputs!O23</f>
        <v>8.2894736842105274</v>
      </c>
      <c r="H24" s="4">
        <f>Lit_inputs!L23</f>
        <v>90</v>
      </c>
      <c r="I24" s="6">
        <v>0</v>
      </c>
      <c r="J24" s="72">
        <f t="shared" si="4"/>
        <v>0</v>
      </c>
      <c r="K24" t="s">
        <v>209</v>
      </c>
      <c r="O24" s="1"/>
    </row>
    <row r="25" spans="1:15" x14ac:dyDescent="0.3">
      <c r="A25">
        <f t="shared" si="2"/>
        <v>25</v>
      </c>
      <c r="B25" t="s">
        <v>3</v>
      </c>
      <c r="C25" s="10" t="s">
        <v>43</v>
      </c>
      <c r="D25" t="str">
        <f>Lit_inputs!G24</f>
        <v>Oxy</v>
      </c>
      <c r="E25" s="2" t="str">
        <f>Lit_inputs!D24</f>
        <v>Oxy-fuel</v>
      </c>
      <c r="F25" s="2" t="str">
        <f>Lit_inputs!E24</f>
        <v>Oxy-fuel</v>
      </c>
      <c r="G25" s="4">
        <f>Lit_inputs!O24</f>
        <v>8.2894736842105274</v>
      </c>
      <c r="H25" s="4">
        <f>Lit_inputs!L24</f>
        <v>90</v>
      </c>
      <c r="I25" s="6">
        <v>0</v>
      </c>
      <c r="J25" s="72">
        <f t="shared" si="4"/>
        <v>0</v>
      </c>
      <c r="K25" t="s">
        <v>209</v>
      </c>
      <c r="O25" s="1"/>
    </row>
    <row r="26" spans="1:15" x14ac:dyDescent="0.3">
      <c r="A26">
        <f t="shared" si="2"/>
        <v>26</v>
      </c>
      <c r="B26" t="s">
        <v>3</v>
      </c>
      <c r="C26" s="10" t="s">
        <v>43</v>
      </c>
      <c r="D26" t="str">
        <f>Lit_inputs!G25</f>
        <v>Oxy</v>
      </c>
      <c r="E26" s="2" t="str">
        <f>Lit_inputs!D25</f>
        <v>Oxy-fuel</v>
      </c>
      <c r="F26" s="2" t="str">
        <f>Lit_inputs!E25</f>
        <v>Oxy-fuel</v>
      </c>
      <c r="G26" s="4">
        <f>Lit_inputs!O25</f>
        <v>8.8421052631578956</v>
      </c>
      <c r="H26" s="4">
        <f>Lit_inputs!L25</f>
        <v>98</v>
      </c>
      <c r="I26" s="6">
        <v>0</v>
      </c>
      <c r="J26" s="72">
        <f t="shared" si="4"/>
        <v>0</v>
      </c>
      <c r="K26" t="s">
        <v>209</v>
      </c>
      <c r="O26" s="1"/>
    </row>
    <row r="27" spans="1:15" x14ac:dyDescent="0.3">
      <c r="A27">
        <f t="shared" si="2"/>
        <v>27</v>
      </c>
      <c r="B27" t="s">
        <v>3</v>
      </c>
      <c r="C27" s="10" t="s">
        <v>43</v>
      </c>
      <c r="D27" t="str">
        <f>Lit_inputs!G26</f>
        <v>Oxy</v>
      </c>
      <c r="E27" s="2" t="str">
        <f>Lit_inputs!D26</f>
        <v>Oxy-fuel</v>
      </c>
      <c r="F27" s="2" t="str">
        <f>Lit_inputs!E26</f>
        <v>Oxy-fuel</v>
      </c>
      <c r="G27" s="4">
        <f>Lit_inputs!O26</f>
        <v>8.793096167558268</v>
      </c>
      <c r="H27" s="4">
        <f>Lit_inputs!L26</f>
        <v>90</v>
      </c>
      <c r="I27" s="6">
        <v>0</v>
      </c>
      <c r="J27" s="72">
        <f t="shared" si="4"/>
        <v>0</v>
      </c>
      <c r="K27" t="s">
        <v>209</v>
      </c>
      <c r="O27" s="1"/>
    </row>
    <row r="28" spans="1:15" x14ac:dyDescent="0.3">
      <c r="A28">
        <f t="shared" si="2"/>
        <v>28</v>
      </c>
      <c r="B28" s="28" t="s">
        <v>3</v>
      </c>
      <c r="C28" s="33" t="s">
        <v>40</v>
      </c>
      <c r="D28" s="28" t="s">
        <v>165</v>
      </c>
      <c r="E28" s="28" t="s">
        <v>4</v>
      </c>
      <c r="F28" s="28" t="s">
        <v>4</v>
      </c>
      <c r="G28" s="40">
        <v>0</v>
      </c>
      <c r="H28" s="40">
        <v>0</v>
      </c>
      <c r="I28" s="40">
        <v>0</v>
      </c>
      <c r="J28" s="73">
        <v>0</v>
      </c>
      <c r="K28" s="28" t="s">
        <v>330</v>
      </c>
    </row>
    <row r="29" spans="1:15" x14ac:dyDescent="0.3">
      <c r="A29">
        <f t="shared" si="2"/>
        <v>29</v>
      </c>
      <c r="B29" s="28" t="s">
        <v>3</v>
      </c>
      <c r="C29" s="33" t="s">
        <v>40</v>
      </c>
      <c r="D29" s="28" t="str">
        <f>Lit_inputs!G31</f>
        <v>Post</v>
      </c>
      <c r="E29" s="28" t="str">
        <f>Lit_inputs!D31</f>
        <v>Amine-based</v>
      </c>
      <c r="F29" s="28" t="str">
        <f>Lit_inputs!E31</f>
        <v>Amine-based (Post, MDEA)</v>
      </c>
      <c r="G29" s="40">
        <f>Lit_inputs!O31</f>
        <v>9.9057215498005338</v>
      </c>
      <c r="H29" s="40">
        <f>Lit_inputs!L31</f>
        <v>90</v>
      </c>
      <c r="I29" s="40">
        <f>$N$4</f>
        <v>1.76</v>
      </c>
      <c r="J29" s="73">
        <f>$N$12</f>
        <v>5.3999999999999999E-2</v>
      </c>
      <c r="K29" s="28" t="s">
        <v>209</v>
      </c>
    </row>
    <row r="30" spans="1:15" x14ac:dyDescent="0.3">
      <c r="A30">
        <f t="shared" si="2"/>
        <v>30</v>
      </c>
      <c r="B30" s="28" t="s">
        <v>3</v>
      </c>
      <c r="C30" s="33" t="s">
        <v>40</v>
      </c>
      <c r="D30" s="28" t="str">
        <f>Lit_inputs!G32</f>
        <v>Pre</v>
      </c>
      <c r="E30" s="28" t="str">
        <f>Lit_inputs!D32</f>
        <v>Amine-based</v>
      </c>
      <c r="F30" s="28" t="str">
        <f>Lit_inputs!E32</f>
        <v>Amine-based (Pre, MDEA)</v>
      </c>
      <c r="G30" s="40">
        <f>Lit_inputs!O32</f>
        <v>9.3474705504048412</v>
      </c>
      <c r="H30" s="40">
        <f>Lit_inputs!L32</f>
        <v>90</v>
      </c>
      <c r="I30" s="40">
        <f>$N$4</f>
        <v>1.76</v>
      </c>
      <c r="J30" s="73">
        <f>$N$12</f>
        <v>5.3999999999999999E-2</v>
      </c>
      <c r="K30" s="28" t="s">
        <v>209</v>
      </c>
    </row>
    <row r="31" spans="1:15" x14ac:dyDescent="0.3">
      <c r="A31">
        <f t="shared" si="2"/>
        <v>31</v>
      </c>
      <c r="B31" s="28" t="s">
        <v>3</v>
      </c>
      <c r="C31" s="33" t="s">
        <v>40</v>
      </c>
      <c r="D31" s="28" t="str">
        <f>Lit_inputs!G33</f>
        <v>Post</v>
      </c>
      <c r="E31" s="28" t="str">
        <f>Lit_inputs!D33</f>
        <v>CaL</v>
      </c>
      <c r="F31" s="28" t="str">
        <f>Lit_inputs!E33</f>
        <v>CaL (Post)</v>
      </c>
      <c r="G31" s="40">
        <f>Lit_inputs!O33</f>
        <v>11.580132385423966</v>
      </c>
      <c r="H31" s="40">
        <f>Lit_inputs!L33</f>
        <v>90</v>
      </c>
      <c r="I31" s="40">
        <v>0</v>
      </c>
      <c r="J31" s="73">
        <f>$N$15</f>
        <v>0</v>
      </c>
      <c r="K31" s="28" t="s">
        <v>209</v>
      </c>
    </row>
    <row r="32" spans="1:15" x14ac:dyDescent="0.3">
      <c r="A32">
        <f t="shared" si="2"/>
        <v>32</v>
      </c>
      <c r="B32" s="28" t="s">
        <v>3</v>
      </c>
      <c r="C32" s="33" t="s">
        <v>40</v>
      </c>
      <c r="D32" s="28" t="str">
        <f>Lit_inputs!G34</f>
        <v>Pre</v>
      </c>
      <c r="E32" s="28" t="str">
        <f>Lit_inputs!D34</f>
        <v>CaL</v>
      </c>
      <c r="F32" s="28" t="str">
        <f>Lit_inputs!E34</f>
        <v>CaL (Pre)</v>
      </c>
      <c r="G32" s="40">
        <f>Lit_inputs!O34</f>
        <v>9.8359431423632468</v>
      </c>
      <c r="H32" s="40">
        <f>Lit_inputs!L34</f>
        <v>90</v>
      </c>
      <c r="I32" s="40">
        <v>0</v>
      </c>
      <c r="J32" s="73">
        <f>$N$15</f>
        <v>0</v>
      </c>
      <c r="K32" s="28" t="s">
        <v>209</v>
      </c>
    </row>
    <row r="33" spans="1:16" x14ac:dyDescent="0.3">
      <c r="A33">
        <f t="shared" si="2"/>
        <v>33</v>
      </c>
      <c r="B33" s="28" t="s">
        <v>3</v>
      </c>
      <c r="C33" s="33" t="s">
        <v>40</v>
      </c>
      <c r="D33" s="28" t="str">
        <f>Lit_inputs!G35</f>
        <v>Pre</v>
      </c>
      <c r="E33" s="28" t="str">
        <f>Lit_inputs!D35</f>
        <v>CaL</v>
      </c>
      <c r="F33" s="28" t="str">
        <f>Lit_inputs!E35</f>
        <v>CaL (Pre)</v>
      </c>
      <c r="G33" s="40">
        <f>Lit_inputs!O35</f>
        <v>8.5350487997144633</v>
      </c>
      <c r="H33" s="40">
        <f>Lit_inputs!L35</f>
        <v>91.56</v>
      </c>
      <c r="I33" s="40">
        <v>0</v>
      </c>
      <c r="J33" s="73">
        <f>$N$15</f>
        <v>0</v>
      </c>
      <c r="K33" s="28" t="s">
        <v>209</v>
      </c>
    </row>
    <row r="34" spans="1:16" x14ac:dyDescent="0.3">
      <c r="A34">
        <f t="shared" si="2"/>
        <v>34</v>
      </c>
      <c r="B34" s="28" t="s">
        <v>3</v>
      </c>
      <c r="C34" s="33" t="s">
        <v>40</v>
      </c>
      <c r="D34" s="28" t="str">
        <f>Lit_inputs!G36</f>
        <v>Pre</v>
      </c>
      <c r="E34" s="28" t="str">
        <f>Lit_inputs!D36</f>
        <v>CL</v>
      </c>
      <c r="F34" s="28" t="str">
        <f>Lit_inputs!E36</f>
        <v>CL (Pre, iron-based)</v>
      </c>
      <c r="G34" s="40">
        <f>Lit_inputs!O36</f>
        <v>6.212616484015518</v>
      </c>
      <c r="H34" s="40">
        <f>Lit_inputs!L36</f>
        <v>99.45</v>
      </c>
      <c r="I34" s="40">
        <v>0</v>
      </c>
      <c r="J34" s="73">
        <v>0</v>
      </c>
      <c r="K34" s="28" t="s">
        <v>209</v>
      </c>
    </row>
    <row r="35" spans="1:16" x14ac:dyDescent="0.3">
      <c r="A35">
        <f t="shared" si="2"/>
        <v>35</v>
      </c>
      <c r="B35" s="28" t="s">
        <v>3</v>
      </c>
      <c r="C35" s="33" t="s">
        <v>40</v>
      </c>
      <c r="D35" s="28" t="str">
        <f>Lit_inputs!G37</f>
        <v>Pre</v>
      </c>
      <c r="E35" s="28" t="str">
        <f>Lit_inputs!D37</f>
        <v>Selexol</v>
      </c>
      <c r="F35" s="28" t="str">
        <f>Lit_inputs!E37</f>
        <v>Selexol (Pre)</v>
      </c>
      <c r="G35" s="40">
        <f>Lit_inputs!O37</f>
        <v>7.0736842105263147</v>
      </c>
      <c r="H35" s="40">
        <f>Lit_inputs!L37</f>
        <v>90</v>
      </c>
      <c r="I35" s="40">
        <f t="shared" ref="I35:J38" si="5">$N$5</f>
        <v>0</v>
      </c>
      <c r="J35" s="73">
        <f t="shared" si="5"/>
        <v>0</v>
      </c>
      <c r="K35" s="28" t="s">
        <v>209</v>
      </c>
    </row>
    <row r="36" spans="1:16" x14ac:dyDescent="0.3">
      <c r="A36">
        <f t="shared" si="2"/>
        <v>36</v>
      </c>
      <c r="B36" s="28" t="s">
        <v>3</v>
      </c>
      <c r="C36" s="33" t="s">
        <v>40</v>
      </c>
      <c r="D36" s="28" t="str">
        <f>Lit_inputs!G38</f>
        <v>Pre</v>
      </c>
      <c r="E36" s="28" t="str">
        <f>Lit_inputs!D38</f>
        <v>Selexol</v>
      </c>
      <c r="F36" s="28" t="str">
        <f>Lit_inputs!E38</f>
        <v>Selexol (Pre)</v>
      </c>
      <c r="G36" s="40">
        <f>Lit_inputs!O38</f>
        <v>9.6157894736842149</v>
      </c>
      <c r="H36" s="40">
        <f>Lit_inputs!L38</f>
        <v>90</v>
      </c>
      <c r="I36" s="40">
        <f t="shared" si="5"/>
        <v>0</v>
      </c>
      <c r="J36" s="73">
        <f t="shared" si="5"/>
        <v>0</v>
      </c>
      <c r="K36" s="28" t="s">
        <v>209</v>
      </c>
    </row>
    <row r="37" spans="1:16" x14ac:dyDescent="0.3">
      <c r="A37">
        <f t="shared" si="2"/>
        <v>37</v>
      </c>
      <c r="B37" s="28" t="s">
        <v>3</v>
      </c>
      <c r="C37" s="33" t="s">
        <v>40</v>
      </c>
      <c r="D37" s="28" t="str">
        <f>Lit_inputs!G39</f>
        <v>Pre</v>
      </c>
      <c r="E37" s="28" t="str">
        <f>Lit_inputs!D39</f>
        <v>Selexol</v>
      </c>
      <c r="F37" s="28" t="str">
        <f>Lit_inputs!E39</f>
        <v>Selexol (Pre)</v>
      </c>
      <c r="G37" s="40">
        <f>Lit_inputs!O39</f>
        <v>12.047368421052635</v>
      </c>
      <c r="H37" s="40">
        <f>Lit_inputs!L39</f>
        <v>90</v>
      </c>
      <c r="I37" s="40">
        <f t="shared" si="5"/>
        <v>0</v>
      </c>
      <c r="J37" s="73">
        <f t="shared" si="5"/>
        <v>0</v>
      </c>
      <c r="K37" s="28" t="s">
        <v>209</v>
      </c>
      <c r="M37" s="2"/>
      <c r="N37" s="2"/>
      <c r="O37" s="2"/>
      <c r="P37" s="2"/>
    </row>
    <row r="38" spans="1:16" x14ac:dyDescent="0.3">
      <c r="A38">
        <f t="shared" si="2"/>
        <v>38</v>
      </c>
      <c r="B38" s="28" t="s">
        <v>3</v>
      </c>
      <c r="C38" s="33" t="s">
        <v>40</v>
      </c>
      <c r="D38" s="28" t="str">
        <f>Lit_inputs!G40</f>
        <v>Pre</v>
      </c>
      <c r="E38" s="28" t="str">
        <f>Lit_inputs!D40</f>
        <v>Selexol</v>
      </c>
      <c r="F38" s="28" t="str">
        <f>Lit_inputs!E40</f>
        <v>Selexol NS (Pre)</v>
      </c>
      <c r="G38" s="40">
        <f>Lit_inputs!O40</f>
        <v>10.242566750979123</v>
      </c>
      <c r="H38" s="40">
        <f>Lit_inputs!L40</f>
        <v>90</v>
      </c>
      <c r="I38" s="40">
        <f t="shared" si="5"/>
        <v>0</v>
      </c>
      <c r="J38" s="73">
        <f t="shared" si="5"/>
        <v>0</v>
      </c>
      <c r="K38" s="28" t="s">
        <v>209</v>
      </c>
      <c r="M38" s="2"/>
      <c r="N38" s="2"/>
      <c r="O38" s="2"/>
      <c r="P38" s="2"/>
    </row>
    <row r="39" spans="1:16" x14ac:dyDescent="0.3">
      <c r="A39">
        <f t="shared" si="2"/>
        <v>39</v>
      </c>
      <c r="B39" t="s">
        <v>13</v>
      </c>
      <c r="C39" s="10" t="s">
        <v>41</v>
      </c>
      <c r="D39" s="2" t="s">
        <v>4</v>
      </c>
      <c r="E39" s="2" t="s">
        <v>4</v>
      </c>
      <c r="F39" t="s">
        <v>4</v>
      </c>
      <c r="G39">
        <v>0</v>
      </c>
      <c r="H39">
        <v>0</v>
      </c>
      <c r="I39" s="6">
        <v>0</v>
      </c>
      <c r="J39" s="72">
        <v>0</v>
      </c>
      <c r="K39" t="s">
        <v>330</v>
      </c>
      <c r="M39" s="2"/>
      <c r="N39" s="2"/>
      <c r="O39" s="2"/>
      <c r="P39" s="2"/>
    </row>
    <row r="40" spans="1:16" x14ac:dyDescent="0.3">
      <c r="A40">
        <f t="shared" si="2"/>
        <v>40</v>
      </c>
      <c r="B40" t="s">
        <v>13</v>
      </c>
      <c r="C40" s="10" t="s">
        <v>41</v>
      </c>
      <c r="D40" s="2" t="str">
        <f>Lit_inputs!G45</f>
        <v>Post</v>
      </c>
      <c r="E40" s="2" t="str">
        <f>Lit_inputs!D45</f>
        <v>Amine-based</v>
      </c>
      <c r="F40" t="str">
        <f>Lit_inputs!E45</f>
        <v>Amine-based (Post, Adv.amine)</v>
      </c>
      <c r="G40" s="4">
        <f>Lit_inputs!O45</f>
        <v>6.7998536015023596</v>
      </c>
      <c r="H40" s="4">
        <f>Lit_inputs!L45</f>
        <v>90</v>
      </c>
      <c r="I40" s="6">
        <f t="shared" ref="I40:I45" si="6">$N$4</f>
        <v>1.76</v>
      </c>
      <c r="J40" s="72">
        <f t="shared" ref="J40:J45" si="7">$N$12</f>
        <v>5.3999999999999999E-2</v>
      </c>
      <c r="K40" t="s">
        <v>209</v>
      </c>
      <c r="M40" s="2"/>
      <c r="N40" s="2"/>
      <c r="O40" s="2"/>
      <c r="P40" s="2"/>
    </row>
    <row r="41" spans="1:16" x14ac:dyDescent="0.3">
      <c r="A41">
        <f t="shared" si="2"/>
        <v>41</v>
      </c>
      <c r="B41" t="s">
        <v>13</v>
      </c>
      <c r="C41" s="10" t="s">
        <v>41</v>
      </c>
      <c r="D41" s="2" t="str">
        <f>Lit_inputs!G46</f>
        <v>Post</v>
      </c>
      <c r="E41" s="2" t="str">
        <f>Lit_inputs!D46</f>
        <v>Amine-based</v>
      </c>
      <c r="F41" t="str">
        <f>Lit_inputs!E46</f>
        <v>Amine-based (Post, Econamine FG+)</v>
      </c>
      <c r="G41" s="4">
        <f>Lit_inputs!O46</f>
        <v>8.4179083822892729</v>
      </c>
      <c r="H41" s="4">
        <f>Lit_inputs!L46</f>
        <v>90</v>
      </c>
      <c r="I41" s="6">
        <f t="shared" si="6"/>
        <v>1.76</v>
      </c>
      <c r="J41" s="72">
        <f t="shared" si="7"/>
        <v>5.3999999999999999E-2</v>
      </c>
      <c r="K41" t="s">
        <v>209</v>
      </c>
      <c r="M41" s="2"/>
      <c r="N41" s="2"/>
      <c r="O41" s="2"/>
      <c r="P41" s="2"/>
    </row>
    <row r="42" spans="1:16" x14ac:dyDescent="0.3">
      <c r="A42">
        <f t="shared" si="2"/>
        <v>42</v>
      </c>
      <c r="B42" t="s">
        <v>13</v>
      </c>
      <c r="C42" s="10" t="s">
        <v>41</v>
      </c>
      <c r="D42" s="2" t="str">
        <f>Lit_inputs!G47</f>
        <v>Post</v>
      </c>
      <c r="E42" s="2" t="str">
        <f>Lit_inputs!D47</f>
        <v>Amine-based</v>
      </c>
      <c r="F42" t="str">
        <f>Lit_inputs!E47</f>
        <v>Amine-based (Post, Econamine FG+)</v>
      </c>
      <c r="G42" s="4">
        <f>Lit_inputs!O47</f>
        <v>8.1704660581705664</v>
      </c>
      <c r="H42" s="4">
        <f>Lit_inputs!L47</f>
        <v>90</v>
      </c>
      <c r="I42" s="6">
        <f t="shared" si="6"/>
        <v>1.76</v>
      </c>
      <c r="J42" s="72">
        <f t="shared" si="7"/>
        <v>5.3999999999999999E-2</v>
      </c>
      <c r="K42" t="s">
        <v>209</v>
      </c>
      <c r="M42" s="2"/>
      <c r="N42" s="2"/>
      <c r="O42" s="2"/>
      <c r="P42" s="2"/>
    </row>
    <row r="43" spans="1:16" x14ac:dyDescent="0.3">
      <c r="A43">
        <f t="shared" si="2"/>
        <v>43</v>
      </c>
      <c r="B43" t="s">
        <v>13</v>
      </c>
      <c r="C43" s="10" t="s">
        <v>41</v>
      </c>
      <c r="D43" s="2" t="str">
        <f>Lit_inputs!G48</f>
        <v>Post</v>
      </c>
      <c r="E43" s="2" t="str">
        <f>Lit_inputs!D48</f>
        <v>Amine-based</v>
      </c>
      <c r="F43" t="str">
        <f>Lit_inputs!E48</f>
        <v>Amine-based (Post, Econamine FG+)</v>
      </c>
      <c r="G43" s="4">
        <f>Lit_inputs!O48</f>
        <v>8.1963379559285041</v>
      </c>
      <c r="H43" s="4">
        <f>Lit_inputs!L48</f>
        <v>90</v>
      </c>
      <c r="I43" s="6">
        <f t="shared" si="6"/>
        <v>1.76</v>
      </c>
      <c r="J43" s="72">
        <f t="shared" si="7"/>
        <v>5.3999999999999999E-2</v>
      </c>
      <c r="K43" t="s">
        <v>209</v>
      </c>
      <c r="M43" s="2"/>
      <c r="N43" s="2"/>
      <c r="O43" s="2"/>
      <c r="P43" s="2"/>
    </row>
    <row r="44" spans="1:16" x14ac:dyDescent="0.3">
      <c r="A44">
        <f t="shared" si="2"/>
        <v>44</v>
      </c>
      <c r="B44" t="s">
        <v>13</v>
      </c>
      <c r="C44" s="10" t="s">
        <v>41</v>
      </c>
      <c r="D44" s="2" t="str">
        <f>Lit_inputs!G49</f>
        <v>Post</v>
      </c>
      <c r="E44" s="2" t="str">
        <f>Lit_inputs!D49</f>
        <v>Amine-based</v>
      </c>
      <c r="F44" t="str">
        <f>Lit_inputs!E49</f>
        <v>Amine-based (Post, MEA)</v>
      </c>
      <c r="G44" s="4">
        <f>Lit_inputs!O49</f>
        <v>13.209683451906713</v>
      </c>
      <c r="H44" s="4">
        <f>Lit_inputs!L49</f>
        <v>88.3</v>
      </c>
      <c r="I44" s="6">
        <f t="shared" si="6"/>
        <v>1.76</v>
      </c>
      <c r="J44" s="72">
        <f t="shared" si="7"/>
        <v>5.3999999999999999E-2</v>
      </c>
      <c r="K44" t="s">
        <v>209</v>
      </c>
      <c r="M44" s="2"/>
      <c r="N44" s="2"/>
      <c r="O44" s="2"/>
      <c r="P44" s="2"/>
    </row>
    <row r="45" spans="1:16" x14ac:dyDescent="0.3">
      <c r="A45">
        <f t="shared" si="2"/>
        <v>45</v>
      </c>
      <c r="B45" t="s">
        <v>13</v>
      </c>
      <c r="C45" s="10" t="s">
        <v>41</v>
      </c>
      <c r="D45" s="2" t="str">
        <f>Lit_inputs!G50</f>
        <v>Post</v>
      </c>
      <c r="E45" s="2" t="str">
        <f>Lit_inputs!D50</f>
        <v>Amine-based</v>
      </c>
      <c r="F45" t="str">
        <f>Lit_inputs!E50</f>
        <v>Amine-based (Post, MEA)</v>
      </c>
      <c r="G45" s="4">
        <f>Lit_inputs!O50</f>
        <v>7.7955619996118495</v>
      </c>
      <c r="H45" s="4">
        <f>Lit_inputs!L50</f>
        <v>90</v>
      </c>
      <c r="I45" s="6">
        <f t="shared" si="6"/>
        <v>1.76</v>
      </c>
      <c r="J45" s="72">
        <f t="shared" si="7"/>
        <v>5.3999999999999999E-2</v>
      </c>
      <c r="K45" t="s">
        <v>209</v>
      </c>
      <c r="M45" s="2"/>
      <c r="N45" s="2"/>
      <c r="O45" s="2"/>
      <c r="P45" s="2"/>
    </row>
    <row r="46" spans="1:16" x14ac:dyDescent="0.3">
      <c r="A46">
        <f t="shared" si="2"/>
        <v>46</v>
      </c>
      <c r="B46" t="s">
        <v>13</v>
      </c>
      <c r="C46" s="10" t="s">
        <v>41</v>
      </c>
      <c r="D46" s="2" t="str">
        <f>Lit_inputs!G51</f>
        <v>Pre</v>
      </c>
      <c r="E46" s="2" t="str">
        <f>Lit_inputs!D51</f>
        <v>SEWGS</v>
      </c>
      <c r="F46" t="str">
        <f>Lit_inputs!E51</f>
        <v>SEWGS (Pre)</v>
      </c>
      <c r="G46" s="4">
        <f>Lit_inputs!O51</f>
        <v>12.093409094598062</v>
      </c>
      <c r="H46" s="4">
        <f>Lit_inputs!L51</f>
        <v>85.7</v>
      </c>
      <c r="I46" s="6">
        <v>0</v>
      </c>
      <c r="J46" s="72">
        <v>0</v>
      </c>
      <c r="K46" t="s">
        <v>209</v>
      </c>
      <c r="M46" s="2"/>
      <c r="N46" s="2"/>
      <c r="O46" s="2"/>
      <c r="P46" s="2"/>
    </row>
    <row r="47" spans="1:16" x14ac:dyDescent="0.3">
      <c r="A47">
        <f t="shared" si="2"/>
        <v>47</v>
      </c>
      <c r="B47" t="s">
        <v>13</v>
      </c>
      <c r="C47" s="10" t="s">
        <v>41</v>
      </c>
      <c r="D47" s="2" t="str">
        <f>Lit_inputs!G52</f>
        <v>Pre</v>
      </c>
      <c r="E47" s="2" t="str">
        <f>Lit_inputs!D52</f>
        <v>SEWGS</v>
      </c>
      <c r="F47" t="str">
        <f>Lit_inputs!E52</f>
        <v>SEWGS (Pre)</v>
      </c>
      <c r="G47" s="4">
        <f>Lit_inputs!O52</f>
        <v>12.488594672546304</v>
      </c>
      <c r="H47" s="4">
        <f>Lit_inputs!L52</f>
        <v>91.1</v>
      </c>
      <c r="I47" s="6">
        <v>0</v>
      </c>
      <c r="J47" s="72">
        <v>0</v>
      </c>
      <c r="K47" t="s">
        <v>209</v>
      </c>
      <c r="M47" s="2"/>
      <c r="N47" s="2"/>
      <c r="O47" s="2"/>
      <c r="P47" s="2"/>
    </row>
    <row r="48" spans="1:16" x14ac:dyDescent="0.3">
      <c r="A48">
        <f t="shared" si="2"/>
        <v>48</v>
      </c>
      <c r="B48" s="28" t="s">
        <v>17</v>
      </c>
      <c r="C48" s="33" t="s">
        <v>44</v>
      </c>
      <c r="D48" s="28" t="s">
        <v>4</v>
      </c>
      <c r="E48" s="28" t="s">
        <v>4</v>
      </c>
      <c r="F48" s="28" t="s">
        <v>4</v>
      </c>
      <c r="G48" s="40">
        <v>0</v>
      </c>
      <c r="H48" s="40">
        <v>0</v>
      </c>
      <c r="I48" s="40">
        <v>0</v>
      </c>
      <c r="J48" s="73">
        <v>0</v>
      </c>
      <c r="K48" s="28" t="s">
        <v>330</v>
      </c>
      <c r="M48" s="2"/>
      <c r="N48" s="2"/>
      <c r="O48" s="49"/>
      <c r="P48" s="2"/>
    </row>
    <row r="49" spans="1:16" x14ac:dyDescent="0.3">
      <c r="A49">
        <f t="shared" si="2"/>
        <v>49</v>
      </c>
      <c r="B49" s="28" t="s">
        <v>17</v>
      </c>
      <c r="C49" s="33" t="s">
        <v>44</v>
      </c>
      <c r="D49" s="28" t="str">
        <f>Lit_inputs!G57</f>
        <v>Post</v>
      </c>
      <c r="E49" s="28" t="str">
        <f>Lit_inputs!D57</f>
        <v>Amine-based</v>
      </c>
      <c r="F49" s="28" t="str">
        <f>Lit_inputs!E57</f>
        <v>Amine-based (Post, Econamine FG+)</v>
      </c>
      <c r="G49" s="40">
        <f>Lit_inputs!O57</f>
        <v>15.08571428571428</v>
      </c>
      <c r="H49" s="40">
        <f>Lit_inputs!L57</f>
        <v>90</v>
      </c>
      <c r="I49" s="40">
        <f>N4</f>
        <v>1.76</v>
      </c>
      <c r="J49" s="73">
        <f>$N$12</f>
        <v>5.3999999999999999E-2</v>
      </c>
      <c r="K49" s="28" t="s">
        <v>209</v>
      </c>
      <c r="M49" s="2"/>
      <c r="N49" s="2"/>
      <c r="O49" s="49"/>
      <c r="P49" s="2"/>
    </row>
    <row r="50" spans="1:16" x14ac:dyDescent="0.3">
      <c r="A50">
        <f t="shared" si="2"/>
        <v>50</v>
      </c>
      <c r="B50" s="28" t="s">
        <v>17</v>
      </c>
      <c r="C50" s="33" t="s">
        <v>44</v>
      </c>
      <c r="D50" s="28" t="str">
        <f>Lit_inputs!G58</f>
        <v>Oxy</v>
      </c>
      <c r="E50" s="28" t="str">
        <f>Lit_inputs!D58</f>
        <v>Oxy-fuel</v>
      </c>
      <c r="F50" s="28" t="str">
        <f>Lit_inputs!E58</f>
        <v>Oxy-fuel</v>
      </c>
      <c r="G50" s="40">
        <f>Lit_inputs!O58</f>
        <v>9.9428571428571377</v>
      </c>
      <c r="H50" s="40">
        <f>Lit_inputs!L58</f>
        <v>90</v>
      </c>
      <c r="I50" s="40">
        <v>0</v>
      </c>
      <c r="J50" s="73">
        <f>$N$13</f>
        <v>0</v>
      </c>
      <c r="K50" s="28" t="s">
        <v>209</v>
      </c>
      <c r="M50" s="2"/>
      <c r="N50" s="2"/>
      <c r="O50" s="49"/>
      <c r="P50" s="2"/>
    </row>
    <row r="51" spans="1:16" x14ac:dyDescent="0.3">
      <c r="A51">
        <f t="shared" si="2"/>
        <v>51</v>
      </c>
      <c r="B51" s="28" t="s">
        <v>17</v>
      </c>
      <c r="C51" s="33" t="s">
        <v>44</v>
      </c>
      <c r="D51" s="28" t="str">
        <f>Lit_inputs!G3</f>
        <v>Post</v>
      </c>
      <c r="E51" s="28" t="str">
        <f>Lit_inputs!D3</f>
        <v>Amine-based</v>
      </c>
      <c r="F51" s="28" t="str">
        <f>Lit_inputs!E3</f>
        <v>Amine-based (Post, Adv.amine)</v>
      </c>
      <c r="G51" s="40">
        <f>Lit_inputs!P3</f>
        <v>7.81639673912274</v>
      </c>
      <c r="H51" s="40">
        <f>Lit_inputs!L3</f>
        <v>90</v>
      </c>
      <c r="I51" s="40">
        <f t="shared" ref="I51:I57" si="8">$N$4</f>
        <v>1.76</v>
      </c>
      <c r="J51" s="73">
        <f t="shared" ref="J51:J56" si="9">$N$12</f>
        <v>5.3999999999999999E-2</v>
      </c>
      <c r="K51" s="28" t="s">
        <v>280</v>
      </c>
      <c r="M51" s="2"/>
      <c r="N51" s="2"/>
      <c r="O51" s="49"/>
      <c r="P51" s="2"/>
    </row>
    <row r="52" spans="1:16" x14ac:dyDescent="0.3">
      <c r="A52">
        <f t="shared" si="2"/>
        <v>52</v>
      </c>
      <c r="B52" s="28" t="s">
        <v>17</v>
      </c>
      <c r="C52" s="33" t="s">
        <v>44</v>
      </c>
      <c r="D52" s="28" t="str">
        <f>Lit_inputs!G4</f>
        <v>Post</v>
      </c>
      <c r="E52" s="28" t="str">
        <f>Lit_inputs!D4</f>
        <v>Amine-based</v>
      </c>
      <c r="F52" s="28" t="str">
        <f>Lit_inputs!E4</f>
        <v>Amine-based (Post, Amine)</v>
      </c>
      <c r="G52" s="40">
        <f>Lit_inputs!P4</f>
        <v>12.498310701781328</v>
      </c>
      <c r="H52" s="40">
        <f>Lit_inputs!L4</f>
        <v>90</v>
      </c>
      <c r="I52" s="40">
        <f t="shared" si="8"/>
        <v>1.76</v>
      </c>
      <c r="J52" s="73">
        <f t="shared" si="9"/>
        <v>5.3999999999999999E-2</v>
      </c>
      <c r="K52" s="28" t="s">
        <v>280</v>
      </c>
      <c r="M52" s="2"/>
      <c r="N52" s="2"/>
      <c r="O52" s="49"/>
      <c r="P52" s="2"/>
    </row>
    <row r="53" spans="1:16" x14ac:dyDescent="0.3">
      <c r="A53">
        <f t="shared" si="2"/>
        <v>53</v>
      </c>
      <c r="B53" s="28" t="s">
        <v>17</v>
      </c>
      <c r="C53" s="33" t="s">
        <v>44</v>
      </c>
      <c r="D53" s="28" t="str">
        <f>Lit_inputs!G5</f>
        <v>Post</v>
      </c>
      <c r="E53" s="28" t="str">
        <f>Lit_inputs!D5</f>
        <v>Amine-based</v>
      </c>
      <c r="F53" s="28" t="str">
        <f>Lit_inputs!E5</f>
        <v>Amine-based (Post, Cansolv)</v>
      </c>
      <c r="G53" s="40">
        <f>Lit_inputs!P5</f>
        <v>8.631835819448753</v>
      </c>
      <c r="H53" s="40">
        <f>Lit_inputs!L5</f>
        <v>90</v>
      </c>
      <c r="I53" s="40">
        <f t="shared" si="8"/>
        <v>1.76</v>
      </c>
      <c r="J53" s="73">
        <f t="shared" si="9"/>
        <v>5.3999999999999999E-2</v>
      </c>
      <c r="K53" s="28" t="s">
        <v>280</v>
      </c>
      <c r="M53" s="2"/>
      <c r="N53" s="2"/>
      <c r="O53" s="49"/>
      <c r="P53" s="2"/>
    </row>
    <row r="54" spans="1:16" x14ac:dyDescent="0.3">
      <c r="A54">
        <f t="shared" si="2"/>
        <v>54</v>
      </c>
      <c r="B54" s="28" t="s">
        <v>17</v>
      </c>
      <c r="C54" s="33" t="s">
        <v>44</v>
      </c>
      <c r="D54" s="28" t="str">
        <f>Lit_inputs!G6</f>
        <v>Post</v>
      </c>
      <c r="E54" s="28" t="str">
        <f>Lit_inputs!D6</f>
        <v>Amine-based</v>
      </c>
      <c r="F54" s="28" t="str">
        <f>Lit_inputs!E6</f>
        <v>Amine-based (Post, Econ FG+)</v>
      </c>
      <c r="G54" s="40">
        <f>Lit_inputs!P6</f>
        <v>11.262001590612632</v>
      </c>
      <c r="H54" s="40">
        <f>Lit_inputs!L6</f>
        <v>90</v>
      </c>
      <c r="I54" s="40">
        <f t="shared" si="8"/>
        <v>1.76</v>
      </c>
      <c r="J54" s="73">
        <f t="shared" si="9"/>
        <v>5.3999999999999999E-2</v>
      </c>
      <c r="K54" s="28" t="s">
        <v>280</v>
      </c>
      <c r="M54" s="2"/>
      <c r="N54" s="2"/>
      <c r="O54" s="49"/>
      <c r="P54" s="2"/>
    </row>
    <row r="55" spans="1:16" x14ac:dyDescent="0.3">
      <c r="A55">
        <f t="shared" si="2"/>
        <v>55</v>
      </c>
      <c r="B55" s="28" t="s">
        <v>17</v>
      </c>
      <c r="C55" s="33" t="s">
        <v>44</v>
      </c>
      <c r="D55" s="28" t="str">
        <f>Lit_inputs!G7</f>
        <v>Post</v>
      </c>
      <c r="E55" s="28" t="str">
        <f>Lit_inputs!D7</f>
        <v>Amine-based</v>
      </c>
      <c r="F55" s="28" t="str">
        <f>Lit_inputs!E7</f>
        <v>Amine-based (Post, MDEA)</v>
      </c>
      <c r="G55" s="40">
        <f>Lit_inputs!P7</f>
        <v>8.3384337131769772</v>
      </c>
      <c r="H55" s="40">
        <f>Lit_inputs!L7</f>
        <v>90</v>
      </c>
      <c r="I55" s="40">
        <f t="shared" si="8"/>
        <v>1.76</v>
      </c>
      <c r="J55" s="73">
        <f t="shared" si="9"/>
        <v>5.3999999999999999E-2</v>
      </c>
      <c r="K55" s="28" t="s">
        <v>280</v>
      </c>
      <c r="M55" s="2"/>
      <c r="N55" s="2"/>
      <c r="O55" s="49"/>
      <c r="P55" s="2"/>
    </row>
    <row r="56" spans="1:16" x14ac:dyDescent="0.3">
      <c r="A56">
        <f t="shared" si="2"/>
        <v>56</v>
      </c>
      <c r="B56" s="28" t="s">
        <v>17</v>
      </c>
      <c r="C56" s="33" t="s">
        <v>44</v>
      </c>
      <c r="D56" s="28" t="str">
        <f>Lit_inputs!G8</f>
        <v>Post</v>
      </c>
      <c r="E56" s="28" t="str">
        <f>Lit_inputs!D8</f>
        <v>Amine-based</v>
      </c>
      <c r="F56" s="28" t="str">
        <f>Lit_inputs!E8</f>
        <v>Amine-based (Post, MDEA)</v>
      </c>
      <c r="G56" s="40">
        <f>Lit_inputs!P8</f>
        <v>9.227368180886252</v>
      </c>
      <c r="H56" s="40">
        <f>Lit_inputs!L8</f>
        <v>90.49</v>
      </c>
      <c r="I56" s="40">
        <f t="shared" si="8"/>
        <v>1.76</v>
      </c>
      <c r="J56" s="73">
        <f t="shared" si="9"/>
        <v>5.3999999999999999E-2</v>
      </c>
      <c r="K56" s="28" t="s">
        <v>280</v>
      </c>
      <c r="M56" s="2"/>
      <c r="N56" s="2"/>
      <c r="O56" s="49"/>
      <c r="P56" s="2"/>
    </row>
    <row r="57" spans="1:16" x14ac:dyDescent="0.3">
      <c r="A57">
        <f t="shared" si="2"/>
        <v>57</v>
      </c>
      <c r="B57" s="28" t="s">
        <v>17</v>
      </c>
      <c r="C57" s="33" t="s">
        <v>44</v>
      </c>
      <c r="D57" s="28" t="str">
        <f>Lit_inputs!G9</f>
        <v>Post</v>
      </c>
      <c r="E57" s="28" t="str">
        <f>Lit_inputs!D9</f>
        <v>Ammonia</v>
      </c>
      <c r="F57" s="28" t="str">
        <f>Lit_inputs!E9</f>
        <v>Ammonia (Post)</v>
      </c>
      <c r="G57" s="40">
        <f>Lit_inputs!P9</f>
        <v>7.5992386730616213</v>
      </c>
      <c r="H57" s="40">
        <f>Lit_inputs!L9</f>
        <v>85</v>
      </c>
      <c r="I57" s="40">
        <f t="shared" si="8"/>
        <v>1.76</v>
      </c>
      <c r="J57" s="73">
        <f>$N$14</f>
        <v>7.8E-2</v>
      </c>
      <c r="K57" s="28" t="s">
        <v>280</v>
      </c>
      <c r="M57" s="2"/>
      <c r="N57" s="2"/>
      <c r="O57" s="49"/>
      <c r="P57" s="2"/>
    </row>
    <row r="58" spans="1:16" x14ac:dyDescent="0.3">
      <c r="A58">
        <f t="shared" si="2"/>
        <v>58</v>
      </c>
      <c r="B58" s="28" t="s">
        <v>17</v>
      </c>
      <c r="C58" s="33" t="s">
        <v>44</v>
      </c>
      <c r="D58" s="28" t="str">
        <f>Lit_inputs!G10</f>
        <v>Post</v>
      </c>
      <c r="E58" s="28" t="str">
        <f>Lit_inputs!D10</f>
        <v>CaL</v>
      </c>
      <c r="F58" s="28" t="str">
        <f>Lit_inputs!E10</f>
        <v>Ca-Cu (Post)</v>
      </c>
      <c r="G58" s="40">
        <f>Lit_inputs!P10</f>
        <v>4.1968418814158372</v>
      </c>
      <c r="H58" s="40">
        <f>Lit_inputs!L10</f>
        <v>90</v>
      </c>
      <c r="I58" s="40">
        <v>0</v>
      </c>
      <c r="J58" s="73">
        <v>0</v>
      </c>
      <c r="K58" s="28" t="s">
        <v>280</v>
      </c>
      <c r="M58" s="2"/>
      <c r="N58" s="2"/>
      <c r="O58" s="49"/>
      <c r="P58" s="2"/>
    </row>
    <row r="59" spans="1:16" x14ac:dyDescent="0.3">
      <c r="A59">
        <f t="shared" si="2"/>
        <v>59</v>
      </c>
      <c r="B59" s="28" t="s">
        <v>17</v>
      </c>
      <c r="C59" s="33" t="s">
        <v>44</v>
      </c>
      <c r="D59" s="28" t="str">
        <f>Lit_inputs!G11</f>
        <v>Post</v>
      </c>
      <c r="E59" s="28" t="str">
        <f>Lit_inputs!D11</f>
        <v>CaL</v>
      </c>
      <c r="F59" s="28" t="str">
        <f>Lit_inputs!E11</f>
        <v>Ca-Cu (Post)</v>
      </c>
      <c r="G59" s="40">
        <f>Lit_inputs!P11</f>
        <v>3.2622996448734365</v>
      </c>
      <c r="H59" s="40">
        <f>Lit_inputs!L11</f>
        <v>90</v>
      </c>
      <c r="I59" s="40">
        <v>0</v>
      </c>
      <c r="J59" s="73">
        <v>0</v>
      </c>
      <c r="K59" s="28" t="s">
        <v>280</v>
      </c>
      <c r="M59" s="2"/>
      <c r="N59" s="2"/>
      <c r="O59" s="49"/>
      <c r="P59" s="2"/>
    </row>
    <row r="60" spans="1:16" x14ac:dyDescent="0.3">
      <c r="A60">
        <f t="shared" si="2"/>
        <v>60</v>
      </c>
      <c r="B60" s="28" t="s">
        <v>17</v>
      </c>
      <c r="C60" s="33" t="s">
        <v>44</v>
      </c>
      <c r="D60" s="28" t="str">
        <f>Lit_inputs!G12</f>
        <v>Post</v>
      </c>
      <c r="E60" s="28" t="str">
        <f>Lit_inputs!D12</f>
        <v>CaL</v>
      </c>
      <c r="F60" s="28" t="str">
        <f>Lit_inputs!E12</f>
        <v>Ca-Cu (Post)</v>
      </c>
      <c r="G60" s="40">
        <f>Lit_inputs!P12</f>
        <v>4.944464586946216</v>
      </c>
      <c r="H60" s="40">
        <f>Lit_inputs!L12</f>
        <v>90</v>
      </c>
      <c r="I60" s="40">
        <v>0</v>
      </c>
      <c r="J60" s="73">
        <v>0</v>
      </c>
      <c r="K60" s="28" t="s">
        <v>280</v>
      </c>
      <c r="M60" s="2"/>
      <c r="N60" s="2"/>
      <c r="O60" s="49"/>
      <c r="P60" s="2"/>
    </row>
    <row r="61" spans="1:16" x14ac:dyDescent="0.3">
      <c r="A61">
        <f t="shared" si="2"/>
        <v>61</v>
      </c>
      <c r="B61" s="28" t="s">
        <v>17</v>
      </c>
      <c r="C61" s="33" t="s">
        <v>44</v>
      </c>
      <c r="D61" s="28" t="str">
        <f>Lit_inputs!G13</f>
        <v>Post</v>
      </c>
      <c r="E61" s="28" t="str">
        <f>Lit_inputs!D13</f>
        <v>CaL</v>
      </c>
      <c r="F61" s="28" t="str">
        <f>Lit_inputs!E13</f>
        <v>CaL (Post)</v>
      </c>
      <c r="G61" s="40">
        <f>Lit_inputs!P13</f>
        <v>6.8291052513274009</v>
      </c>
      <c r="H61" s="40">
        <f>Lit_inputs!L13</f>
        <v>90</v>
      </c>
      <c r="I61" s="40">
        <v>0</v>
      </c>
      <c r="J61" s="73">
        <f t="shared" ref="J61:J66" si="10">$N$15</f>
        <v>0</v>
      </c>
      <c r="K61" s="28" t="s">
        <v>280</v>
      </c>
      <c r="M61" s="2"/>
      <c r="N61" s="2"/>
      <c r="O61" s="49"/>
      <c r="P61" s="2"/>
    </row>
    <row r="62" spans="1:16" x14ac:dyDescent="0.3">
      <c r="A62">
        <f t="shared" si="2"/>
        <v>62</v>
      </c>
      <c r="B62" s="28" t="s">
        <v>17</v>
      </c>
      <c r="C62" s="33" t="s">
        <v>44</v>
      </c>
      <c r="D62" s="28" t="str">
        <f>Lit_inputs!G14</f>
        <v>Post</v>
      </c>
      <c r="E62" s="28" t="str">
        <f>Lit_inputs!D14</f>
        <v>CaL</v>
      </c>
      <c r="F62" s="28" t="str">
        <f>Lit_inputs!E14</f>
        <v>CaL (Post)</v>
      </c>
      <c r="G62" s="40">
        <f>Lit_inputs!P14</f>
        <v>5.4885753087076354</v>
      </c>
      <c r="H62" s="40">
        <f>Lit_inputs!L14</f>
        <v>77</v>
      </c>
      <c r="I62" s="40">
        <v>0</v>
      </c>
      <c r="J62" s="73">
        <f t="shared" si="10"/>
        <v>0</v>
      </c>
      <c r="K62" s="28" t="s">
        <v>280</v>
      </c>
      <c r="M62" s="2"/>
      <c r="N62" s="2"/>
      <c r="O62" s="49"/>
      <c r="P62" s="2"/>
    </row>
    <row r="63" spans="1:16" x14ac:dyDescent="0.3">
      <c r="A63">
        <f t="shared" si="2"/>
        <v>63</v>
      </c>
      <c r="B63" s="28" t="s">
        <v>17</v>
      </c>
      <c r="C63" s="33" t="s">
        <v>44</v>
      </c>
      <c r="D63" s="28" t="str">
        <f>Lit_inputs!G15</f>
        <v>Post</v>
      </c>
      <c r="E63" s="28" t="str">
        <f>Lit_inputs!D15</f>
        <v>CaL</v>
      </c>
      <c r="F63" s="28" t="str">
        <f>Lit_inputs!E15</f>
        <v>CaL (Post)</v>
      </c>
      <c r="G63" s="40">
        <f>Lit_inputs!P15</f>
        <v>7.9348412983645513</v>
      </c>
      <c r="H63" s="40">
        <f>Lit_inputs!L15</f>
        <v>90</v>
      </c>
      <c r="I63" s="40">
        <v>0</v>
      </c>
      <c r="J63" s="73">
        <f t="shared" si="10"/>
        <v>0</v>
      </c>
      <c r="K63" s="28" t="s">
        <v>280</v>
      </c>
      <c r="M63" s="2"/>
      <c r="N63" s="2"/>
      <c r="O63" s="49"/>
      <c r="P63" s="2"/>
    </row>
    <row r="64" spans="1:16" x14ac:dyDescent="0.3">
      <c r="A64">
        <f t="shared" si="2"/>
        <v>64</v>
      </c>
      <c r="B64" s="28" t="s">
        <v>17</v>
      </c>
      <c r="C64" s="33" t="s">
        <v>44</v>
      </c>
      <c r="D64" s="28" t="str">
        <f>Lit_inputs!G16</f>
        <v>Post</v>
      </c>
      <c r="E64" s="28" t="str">
        <f>Lit_inputs!D16</f>
        <v>CaL</v>
      </c>
      <c r="F64" s="28" t="str">
        <f>Lit_inputs!E16</f>
        <v>CaL (Post)</v>
      </c>
      <c r="G64" s="40">
        <f>Lit_inputs!P16</f>
        <v>7.2807135877321354</v>
      </c>
      <c r="H64" s="40">
        <f>Lit_inputs!L16</f>
        <v>90</v>
      </c>
      <c r="I64" s="40">
        <v>0</v>
      </c>
      <c r="J64" s="73">
        <f t="shared" si="10"/>
        <v>0</v>
      </c>
      <c r="K64" s="28" t="s">
        <v>280</v>
      </c>
      <c r="M64" s="2"/>
      <c r="N64" s="2"/>
      <c r="O64" s="49"/>
      <c r="P64" s="2"/>
    </row>
    <row r="65" spans="1:16" x14ac:dyDescent="0.3">
      <c r="A65">
        <f t="shared" si="2"/>
        <v>65</v>
      </c>
      <c r="B65" s="28" t="s">
        <v>17</v>
      </c>
      <c r="C65" s="33" t="s">
        <v>44</v>
      </c>
      <c r="D65" s="28" t="str">
        <f>Lit_inputs!G17</f>
        <v>Post</v>
      </c>
      <c r="E65" s="28" t="str">
        <f>Lit_inputs!D17</f>
        <v>CaL</v>
      </c>
      <c r="F65" s="28" t="str">
        <f>Lit_inputs!E17</f>
        <v>CaL (Post)</v>
      </c>
      <c r="G65" s="40">
        <f>Lit_inputs!P17</f>
        <v>8.588958164467142</v>
      </c>
      <c r="H65" s="40">
        <f>Lit_inputs!L17</f>
        <v>90</v>
      </c>
      <c r="I65" s="40">
        <v>0</v>
      </c>
      <c r="J65" s="73">
        <f t="shared" si="10"/>
        <v>0</v>
      </c>
      <c r="K65" s="28" t="s">
        <v>280</v>
      </c>
      <c r="M65" s="2"/>
      <c r="N65" s="2"/>
      <c r="O65" s="49"/>
      <c r="P65" s="2"/>
    </row>
    <row r="66" spans="1:16" x14ac:dyDescent="0.3">
      <c r="A66">
        <f t="shared" si="2"/>
        <v>66</v>
      </c>
      <c r="B66" s="28" t="s">
        <v>17</v>
      </c>
      <c r="C66" s="33" t="s">
        <v>44</v>
      </c>
      <c r="D66" s="28" t="str">
        <f>Lit_inputs!G18</f>
        <v>Post</v>
      </c>
      <c r="E66" s="28" t="str">
        <f>Lit_inputs!D18</f>
        <v>CaL</v>
      </c>
      <c r="F66" s="28" t="str">
        <f>Lit_inputs!E18</f>
        <v>CaL (Post)</v>
      </c>
      <c r="G66" s="40">
        <f>Lit_inputs!P18</f>
        <v>6.8259373202903717</v>
      </c>
      <c r="H66" s="40">
        <f>Lit_inputs!L18</f>
        <v>92.66</v>
      </c>
      <c r="I66" s="40">
        <v>0</v>
      </c>
      <c r="J66" s="73">
        <f t="shared" si="10"/>
        <v>0</v>
      </c>
      <c r="K66" s="28" t="s">
        <v>280</v>
      </c>
      <c r="M66" s="2"/>
      <c r="N66" s="2"/>
      <c r="O66" s="49"/>
      <c r="P66" s="2"/>
    </row>
    <row r="67" spans="1:16" x14ac:dyDescent="0.3">
      <c r="A67">
        <f t="shared" si="2"/>
        <v>67</v>
      </c>
      <c r="B67" s="28" t="s">
        <v>17</v>
      </c>
      <c r="C67" s="33" t="s">
        <v>44</v>
      </c>
      <c r="D67" s="28" t="str">
        <f>Lit_inputs!G19</f>
        <v>Post</v>
      </c>
      <c r="E67" s="28" t="str">
        <f>Lit_inputs!D19</f>
        <v>Membrane</v>
      </c>
      <c r="F67" s="28" t="str">
        <f>Lit_inputs!E19</f>
        <v>Membrane (Post)</v>
      </c>
      <c r="G67" s="40">
        <f>Lit_inputs!P19</f>
        <v>5.4698555991610709</v>
      </c>
      <c r="H67" s="40">
        <f>Lit_inputs!L19</f>
        <v>90</v>
      </c>
      <c r="I67" s="40">
        <v>0</v>
      </c>
      <c r="J67" s="73">
        <v>0</v>
      </c>
      <c r="K67" s="28" t="s">
        <v>280</v>
      </c>
      <c r="M67" s="2"/>
      <c r="N67" s="2"/>
      <c r="O67" s="49"/>
      <c r="P67" s="2"/>
    </row>
    <row r="68" spans="1:16" x14ac:dyDescent="0.3">
      <c r="A68">
        <f t="shared" si="2"/>
        <v>68</v>
      </c>
      <c r="B68" s="28" t="s">
        <v>17</v>
      </c>
      <c r="C68" s="33" t="s">
        <v>44</v>
      </c>
      <c r="D68" s="28" t="str">
        <f>Lit_inputs!G20</f>
        <v>Post</v>
      </c>
      <c r="E68" s="28" t="str">
        <f>Lit_inputs!D20</f>
        <v>Membrane</v>
      </c>
      <c r="F68" s="28" t="str">
        <f>Lit_inputs!E20</f>
        <v>Membrane (Post)</v>
      </c>
      <c r="G68" s="40">
        <f>Lit_inputs!P20</f>
        <v>5.2268539375728569</v>
      </c>
      <c r="H68" s="40">
        <f>Lit_inputs!L20</f>
        <v>90</v>
      </c>
      <c r="I68" s="40">
        <v>0</v>
      </c>
      <c r="J68" s="73">
        <v>0</v>
      </c>
      <c r="K68" s="28" t="s">
        <v>280</v>
      </c>
      <c r="M68" s="2"/>
      <c r="N68" s="2"/>
      <c r="O68" s="49"/>
      <c r="P68" s="2"/>
    </row>
    <row r="69" spans="1:16" x14ac:dyDescent="0.3">
      <c r="A69">
        <f t="shared" ref="A69:A118" si="11">A68+1</f>
        <v>69</v>
      </c>
      <c r="B69" s="28" t="s">
        <v>17</v>
      </c>
      <c r="C69" s="33" t="s">
        <v>44</v>
      </c>
      <c r="D69" s="28" t="str">
        <f>Lit_inputs!G21</f>
        <v>Oxy</v>
      </c>
      <c r="E69" s="28" t="str">
        <f>Lit_inputs!D21</f>
        <v>Oxy-fuel</v>
      </c>
      <c r="F69" s="28" t="str">
        <f>Lit_inputs!E21</f>
        <v>Oxy-fuel</v>
      </c>
      <c r="G69" s="40">
        <f>Lit_inputs!P21</f>
        <v>7.9557258942859903</v>
      </c>
      <c r="H69" s="40">
        <f>Lit_inputs!L21</f>
        <v>90.8</v>
      </c>
      <c r="I69" s="40">
        <v>0</v>
      </c>
      <c r="J69" s="73">
        <f t="shared" ref="J69:J74" si="12">$N$13</f>
        <v>0</v>
      </c>
      <c r="K69" s="28" t="s">
        <v>280</v>
      </c>
      <c r="M69" s="2"/>
      <c r="N69" s="2"/>
      <c r="O69" s="49"/>
      <c r="P69" s="2"/>
    </row>
    <row r="70" spans="1:16" x14ac:dyDescent="0.3">
      <c r="A70">
        <f t="shared" si="11"/>
        <v>70</v>
      </c>
      <c r="B70" s="28" t="s">
        <v>17</v>
      </c>
      <c r="C70" s="33" t="s">
        <v>44</v>
      </c>
      <c r="D70" s="28" t="str">
        <f>Lit_inputs!G22</f>
        <v>Oxy</v>
      </c>
      <c r="E70" s="28" t="str">
        <f>Lit_inputs!D22</f>
        <v>Oxy-fuel</v>
      </c>
      <c r="F70" s="28" t="str">
        <f>Lit_inputs!E22</f>
        <v>Oxy-fuel</v>
      </c>
      <c r="G70" s="40">
        <f>Lit_inputs!P22</f>
        <v>9.0922581648982703</v>
      </c>
      <c r="H70" s="40">
        <f>Lit_inputs!L22</f>
        <v>90.6</v>
      </c>
      <c r="I70" s="40">
        <v>0</v>
      </c>
      <c r="J70" s="73">
        <f t="shared" si="12"/>
        <v>0</v>
      </c>
      <c r="K70" s="28" t="s">
        <v>280</v>
      </c>
      <c r="M70" s="2"/>
      <c r="N70" s="2"/>
      <c r="O70" s="49"/>
      <c r="P70" s="2"/>
    </row>
    <row r="71" spans="1:16" x14ac:dyDescent="0.3">
      <c r="A71">
        <f t="shared" si="11"/>
        <v>71</v>
      </c>
      <c r="B71" s="28" t="s">
        <v>17</v>
      </c>
      <c r="C71" s="33" t="s">
        <v>44</v>
      </c>
      <c r="D71" s="28" t="str">
        <f>Lit_inputs!G23</f>
        <v>Oxy</v>
      </c>
      <c r="E71" s="28" t="str">
        <f>Lit_inputs!D23</f>
        <v>Oxy-fuel</v>
      </c>
      <c r="F71" s="28" t="str">
        <f>Lit_inputs!E23</f>
        <v>Oxy-fuel</v>
      </c>
      <c r="G71" s="40">
        <f>Lit_inputs!P23</f>
        <v>7.7490836632655737</v>
      </c>
      <c r="H71" s="40">
        <f>Lit_inputs!L23</f>
        <v>90</v>
      </c>
      <c r="I71" s="40">
        <v>0</v>
      </c>
      <c r="J71" s="73">
        <f t="shared" si="12"/>
        <v>0</v>
      </c>
      <c r="K71" s="28" t="s">
        <v>280</v>
      </c>
      <c r="M71" s="2"/>
      <c r="N71" s="2"/>
      <c r="O71" s="49"/>
      <c r="P71" s="2"/>
    </row>
    <row r="72" spans="1:16" x14ac:dyDescent="0.3">
      <c r="A72">
        <f t="shared" si="11"/>
        <v>72</v>
      </c>
      <c r="B72" s="28" t="s">
        <v>17</v>
      </c>
      <c r="C72" s="33" t="s">
        <v>44</v>
      </c>
      <c r="D72" s="28" t="str">
        <f>Lit_inputs!G24</f>
        <v>Oxy</v>
      </c>
      <c r="E72" s="28" t="str">
        <f>Lit_inputs!D24</f>
        <v>Oxy-fuel</v>
      </c>
      <c r="F72" s="28" t="str">
        <f>Lit_inputs!E24</f>
        <v>Oxy-fuel</v>
      </c>
      <c r="G72" s="40">
        <f>Lit_inputs!P24</f>
        <v>7.7490836632655737</v>
      </c>
      <c r="H72" s="40">
        <f>Lit_inputs!L24</f>
        <v>90</v>
      </c>
      <c r="I72" s="40">
        <v>0</v>
      </c>
      <c r="J72" s="73">
        <f t="shared" si="12"/>
        <v>0</v>
      </c>
      <c r="K72" s="28" t="s">
        <v>280</v>
      </c>
      <c r="M72" s="2"/>
      <c r="N72" s="2"/>
      <c r="O72" s="49"/>
      <c r="P72" s="2"/>
    </row>
    <row r="73" spans="1:16" x14ac:dyDescent="0.3">
      <c r="A73">
        <f t="shared" si="11"/>
        <v>73</v>
      </c>
      <c r="B73" s="28" t="s">
        <v>17</v>
      </c>
      <c r="C73" s="33" t="s">
        <v>44</v>
      </c>
      <c r="D73" s="28" t="str">
        <f>Lit_inputs!G25</f>
        <v>Oxy</v>
      </c>
      <c r="E73" s="28" t="str">
        <f>Lit_inputs!D25</f>
        <v>Oxy-fuel</v>
      </c>
      <c r="F73" s="28" t="str">
        <f>Lit_inputs!E25</f>
        <v>Oxy-fuel</v>
      </c>
      <c r="G73" s="40">
        <f>Lit_inputs!P25</f>
        <v>8.2656892408166112</v>
      </c>
      <c r="H73" s="40">
        <f>Lit_inputs!L25</f>
        <v>98</v>
      </c>
      <c r="I73" s="40">
        <v>0</v>
      </c>
      <c r="J73" s="73">
        <f t="shared" si="12"/>
        <v>0</v>
      </c>
      <c r="K73" s="28" t="s">
        <v>280</v>
      </c>
      <c r="M73" s="2"/>
      <c r="N73" s="2"/>
      <c r="O73" s="49"/>
      <c r="P73" s="2"/>
    </row>
    <row r="74" spans="1:16" x14ac:dyDescent="0.3">
      <c r="A74">
        <f t="shared" si="11"/>
        <v>74</v>
      </c>
      <c r="B74" s="28" t="s">
        <v>17</v>
      </c>
      <c r="C74" s="33" t="s">
        <v>44</v>
      </c>
      <c r="D74" s="28" t="str">
        <f>Lit_inputs!G26</f>
        <v>Oxy</v>
      </c>
      <c r="E74" s="28" t="str">
        <f>Lit_inputs!D26</f>
        <v>Oxy-fuel</v>
      </c>
      <c r="F74" s="28" t="str">
        <f>Lit_inputs!E26</f>
        <v>Oxy-fuel</v>
      </c>
      <c r="G74" s="40">
        <f>Lit_inputs!P26</f>
        <v>8.2198750436154224</v>
      </c>
      <c r="H74" s="40">
        <f>Lit_inputs!L26</f>
        <v>90</v>
      </c>
      <c r="I74" s="40">
        <v>0</v>
      </c>
      <c r="J74" s="73">
        <f t="shared" si="12"/>
        <v>0</v>
      </c>
      <c r="K74" s="28" t="s">
        <v>280</v>
      </c>
      <c r="M74" s="2"/>
      <c r="N74" s="2"/>
      <c r="O74" s="49"/>
      <c r="P74" s="2"/>
    </row>
    <row r="75" spans="1:16" x14ac:dyDescent="0.3">
      <c r="A75">
        <f t="shared" si="11"/>
        <v>75</v>
      </c>
      <c r="B75" t="s">
        <v>17</v>
      </c>
      <c r="C75" s="10" t="s">
        <v>45</v>
      </c>
      <c r="D75" s="2" t="s">
        <v>4</v>
      </c>
      <c r="E75" s="2" t="s">
        <v>4</v>
      </c>
      <c r="F75" t="s">
        <v>4</v>
      </c>
      <c r="G75" s="4">
        <v>0</v>
      </c>
      <c r="H75" s="4">
        <f>Lit_inputs!L31</f>
        <v>90</v>
      </c>
      <c r="I75" s="6">
        <v>0</v>
      </c>
      <c r="J75" s="72">
        <v>0</v>
      </c>
      <c r="K75" t="s">
        <v>330</v>
      </c>
    </row>
    <row r="76" spans="1:16" x14ac:dyDescent="0.3">
      <c r="A76">
        <f>A75+1</f>
        <v>76</v>
      </c>
      <c r="B76" t="s">
        <v>17</v>
      </c>
      <c r="C76" s="10" t="s">
        <v>45</v>
      </c>
      <c r="D76" s="2" t="str">
        <f>Lit_inputs!G31</f>
        <v>Post</v>
      </c>
      <c r="E76" s="2" t="str">
        <f>Lit_inputs!D31</f>
        <v>Amine-based</v>
      </c>
      <c r="F76" s="2" t="str">
        <f>Lit_inputs!E31</f>
        <v>Amine-based (Post, MDEA)</v>
      </c>
      <c r="G76" s="6">
        <f>Lit_inputs!P31</f>
        <v>9.2599684803423727</v>
      </c>
      <c r="H76" s="6">
        <f>Lit_inputs!L31</f>
        <v>90</v>
      </c>
      <c r="I76" s="6">
        <f>$N$4</f>
        <v>1.76</v>
      </c>
      <c r="J76" s="72">
        <f>$N$12</f>
        <v>5.3999999999999999E-2</v>
      </c>
      <c r="K76" s="2" t="s">
        <v>282</v>
      </c>
      <c r="L76" s="2"/>
    </row>
    <row r="77" spans="1:16" x14ac:dyDescent="0.3">
      <c r="A77">
        <f t="shared" si="11"/>
        <v>77</v>
      </c>
      <c r="B77" t="s">
        <v>17</v>
      </c>
      <c r="C77" s="10" t="s">
        <v>45</v>
      </c>
      <c r="D77" s="2" t="str">
        <f>Lit_inputs!G32</f>
        <v>Pre</v>
      </c>
      <c r="E77" s="2" t="str">
        <f>Lit_inputs!D32</f>
        <v>Amine-based</v>
      </c>
      <c r="F77" s="2" t="str">
        <f>Lit_inputs!E32</f>
        <v>Amine-based (Pre, MDEA)</v>
      </c>
      <c r="G77" s="6">
        <f>Lit_inputs!P32</f>
        <v>8.7381098118410527</v>
      </c>
      <c r="H77" s="6">
        <f>Lit_inputs!L32</f>
        <v>90</v>
      </c>
      <c r="I77" s="6">
        <f>$N$4</f>
        <v>1.76</v>
      </c>
      <c r="J77" s="72">
        <f>$N$12</f>
        <v>5.3999999999999999E-2</v>
      </c>
      <c r="K77" s="2" t="s">
        <v>282</v>
      </c>
      <c r="L77" s="2"/>
    </row>
    <row r="78" spans="1:16" x14ac:dyDescent="0.3">
      <c r="A78">
        <f t="shared" si="11"/>
        <v>78</v>
      </c>
      <c r="B78" t="s">
        <v>17</v>
      </c>
      <c r="C78" s="10" t="s">
        <v>45</v>
      </c>
      <c r="D78" s="2" t="str">
        <f>Lit_inputs!G33</f>
        <v>Post</v>
      </c>
      <c r="E78" s="2" t="str">
        <f>Lit_inputs!D33</f>
        <v>CaL</v>
      </c>
      <c r="F78" s="2" t="str">
        <f>Lit_inputs!E33</f>
        <v>CaL (Post)</v>
      </c>
      <c r="G78" s="6">
        <f>Lit_inputs!P33</f>
        <v>10.82522462882849</v>
      </c>
      <c r="H78" s="6">
        <f>Lit_inputs!L33</f>
        <v>90</v>
      </c>
      <c r="I78" s="6">
        <v>0</v>
      </c>
      <c r="J78" s="72">
        <f>$N$15</f>
        <v>0</v>
      </c>
      <c r="K78" s="2" t="s">
        <v>282</v>
      </c>
      <c r="L78" s="2"/>
    </row>
    <row r="79" spans="1:16" x14ac:dyDescent="0.3">
      <c r="A79">
        <f t="shared" si="11"/>
        <v>79</v>
      </c>
      <c r="B79" t="s">
        <v>17</v>
      </c>
      <c r="C79" s="10" t="s">
        <v>45</v>
      </c>
      <c r="D79" s="2" t="str">
        <f>Lit_inputs!G34</f>
        <v>Pre</v>
      </c>
      <c r="E79" s="2" t="str">
        <f>Lit_inputs!D34</f>
        <v>CaL</v>
      </c>
      <c r="F79" s="2" t="str">
        <f>Lit_inputs!E34</f>
        <v>CaL (Pre)</v>
      </c>
      <c r="G79" s="6">
        <f>Lit_inputs!P34</f>
        <v>9.1947389208166701</v>
      </c>
      <c r="H79" s="6">
        <f>Lit_inputs!L34</f>
        <v>90</v>
      </c>
      <c r="I79" s="6">
        <v>0</v>
      </c>
      <c r="J79" s="72">
        <f>$N$15</f>
        <v>0</v>
      </c>
      <c r="K79" s="2" t="s">
        <v>282</v>
      </c>
      <c r="L79" s="2"/>
    </row>
    <row r="80" spans="1:16" x14ac:dyDescent="0.3">
      <c r="A80">
        <f t="shared" si="11"/>
        <v>80</v>
      </c>
      <c r="B80" t="s">
        <v>17</v>
      </c>
      <c r="C80" s="10" t="s">
        <v>45</v>
      </c>
      <c r="D80" s="2" t="str">
        <f>Lit_inputs!G35</f>
        <v>Pre</v>
      </c>
      <c r="E80" s="2" t="str">
        <f>Lit_inputs!D35</f>
        <v>CaL</v>
      </c>
      <c r="F80" s="2" t="str">
        <f>Lit_inputs!E35</f>
        <v>CaL (Pre)</v>
      </c>
      <c r="G80" s="6">
        <f>Lit_inputs!P35</f>
        <v>7.9786497597574213</v>
      </c>
      <c r="H80" s="6">
        <f>Lit_inputs!L35</f>
        <v>91.56</v>
      </c>
      <c r="I80" s="6">
        <v>0</v>
      </c>
      <c r="J80" s="72">
        <f>$N$15</f>
        <v>0</v>
      </c>
      <c r="K80" s="2" t="s">
        <v>282</v>
      </c>
      <c r="L80" s="2"/>
    </row>
    <row r="81" spans="1:12" x14ac:dyDescent="0.3">
      <c r="A81">
        <f t="shared" si="11"/>
        <v>81</v>
      </c>
      <c r="B81" t="s">
        <v>17</v>
      </c>
      <c r="C81" s="10" t="s">
        <v>45</v>
      </c>
      <c r="D81" s="2" t="str">
        <f>Lit_inputs!G36</f>
        <v>Pre</v>
      </c>
      <c r="E81" s="2" t="str">
        <f>Lit_inputs!D36</f>
        <v>CL</v>
      </c>
      <c r="F81" s="2" t="str">
        <f>Lit_inputs!E36</f>
        <v>CL (Pre, iron-based)</v>
      </c>
      <c r="G81" s="6">
        <f>Lit_inputs!P36</f>
        <v>5.8076165914029332</v>
      </c>
      <c r="H81" s="6">
        <f>Lit_inputs!L36</f>
        <v>99.45</v>
      </c>
      <c r="I81" s="6">
        <v>0</v>
      </c>
      <c r="J81" s="72">
        <v>0</v>
      </c>
      <c r="K81" s="2" t="s">
        <v>282</v>
      </c>
      <c r="L81" s="2"/>
    </row>
    <row r="82" spans="1:12" x14ac:dyDescent="0.3">
      <c r="A82">
        <f t="shared" si="11"/>
        <v>82</v>
      </c>
      <c r="B82" t="s">
        <v>17</v>
      </c>
      <c r="C82" s="10" t="s">
        <v>45</v>
      </c>
      <c r="D82" s="2" t="str">
        <f>Lit_inputs!G37</f>
        <v>Pre</v>
      </c>
      <c r="E82" s="2" t="str">
        <f>Lit_inputs!D37</f>
        <v>Selexol</v>
      </c>
      <c r="F82" s="2" t="str">
        <f>Lit_inputs!E37</f>
        <v>Selexol (Pre)</v>
      </c>
      <c r="G82" s="6">
        <f>Lit_inputs!P37</f>
        <v>6.6125513926532875</v>
      </c>
      <c r="H82" s="6">
        <f>Lit_inputs!L37</f>
        <v>90</v>
      </c>
      <c r="I82" s="6">
        <f t="shared" ref="I82:J85" si="13">$N$5</f>
        <v>0</v>
      </c>
      <c r="J82" s="72">
        <f t="shared" si="13"/>
        <v>0</v>
      </c>
      <c r="K82" s="2" t="s">
        <v>282</v>
      </c>
      <c r="L82" s="2"/>
    </row>
    <row r="83" spans="1:12" x14ac:dyDescent="0.3">
      <c r="A83">
        <f t="shared" si="11"/>
        <v>83</v>
      </c>
      <c r="B83" t="s">
        <v>17</v>
      </c>
      <c r="C83" s="10" t="s">
        <v>45</v>
      </c>
      <c r="D83" s="2" t="str">
        <f>Lit_inputs!G38</f>
        <v>Pre</v>
      </c>
      <c r="E83" s="2" t="str">
        <f>Lit_inputs!D38</f>
        <v>Selexol</v>
      </c>
      <c r="F83" s="2" t="str">
        <f>Lit_inputs!E38</f>
        <v>Selexol (Pre)</v>
      </c>
      <c r="G83" s="6">
        <f>Lit_inputs!P38</f>
        <v>8.9889370493880687</v>
      </c>
      <c r="H83" s="6">
        <f>Lit_inputs!L38</f>
        <v>90</v>
      </c>
      <c r="I83" s="6">
        <f t="shared" si="13"/>
        <v>0</v>
      </c>
      <c r="J83" s="72">
        <f t="shared" si="13"/>
        <v>0</v>
      </c>
      <c r="K83" s="2" t="s">
        <v>282</v>
      </c>
      <c r="L83" s="2"/>
    </row>
    <row r="84" spans="1:12" x14ac:dyDescent="0.3">
      <c r="A84">
        <f t="shared" si="11"/>
        <v>84</v>
      </c>
      <c r="B84" t="s">
        <v>17</v>
      </c>
      <c r="C84" s="10" t="s">
        <v>45</v>
      </c>
      <c r="D84" s="2" t="str">
        <f>Lit_inputs!G39</f>
        <v>Pre</v>
      </c>
      <c r="E84" s="2" t="str">
        <f>Lit_inputs!D39</f>
        <v>Selexol</v>
      </c>
      <c r="F84" s="2" t="str">
        <f>Lit_inputs!E39</f>
        <v>Selexol (Pre)</v>
      </c>
      <c r="G84" s="6">
        <f>Lit_inputs!P39</f>
        <v>11.262001590612634</v>
      </c>
      <c r="H84" s="6">
        <f>Lit_inputs!L39</f>
        <v>90</v>
      </c>
      <c r="I84" s="6">
        <f t="shared" si="13"/>
        <v>0</v>
      </c>
      <c r="J84" s="72">
        <f t="shared" si="13"/>
        <v>0</v>
      </c>
      <c r="K84" s="2" t="s">
        <v>282</v>
      </c>
      <c r="L84" s="2"/>
    </row>
    <row r="85" spans="1:12" x14ac:dyDescent="0.3">
      <c r="A85">
        <f t="shared" si="11"/>
        <v>85</v>
      </c>
      <c r="B85" t="s">
        <v>17</v>
      </c>
      <c r="C85" s="10" t="s">
        <v>45</v>
      </c>
      <c r="D85" s="2" t="str">
        <f>Lit_inputs!G40</f>
        <v>Pre</v>
      </c>
      <c r="E85" s="2" t="str">
        <f>Lit_inputs!D40</f>
        <v>Selexol</v>
      </c>
      <c r="F85" s="2" t="str">
        <f>Lit_inputs!E40</f>
        <v>Selexol NS (Pre)</v>
      </c>
      <c r="G85" s="6">
        <f>Lit_inputs!P40</f>
        <v>9.5748547740855212</v>
      </c>
      <c r="H85" s="6">
        <f>Lit_inputs!L40</f>
        <v>90</v>
      </c>
      <c r="I85" s="6">
        <f t="shared" si="13"/>
        <v>0</v>
      </c>
      <c r="J85" s="72">
        <f t="shared" si="13"/>
        <v>0</v>
      </c>
      <c r="K85" s="2" t="s">
        <v>282</v>
      </c>
      <c r="L85" s="2"/>
    </row>
    <row r="86" spans="1:12" x14ac:dyDescent="0.3">
      <c r="A86">
        <f t="shared" si="11"/>
        <v>86</v>
      </c>
      <c r="B86" t="s">
        <v>17</v>
      </c>
      <c r="C86" s="10" t="s">
        <v>45</v>
      </c>
      <c r="D86" t="str">
        <f>Lit_inputs!G45</f>
        <v>Post</v>
      </c>
      <c r="E86" t="str">
        <f>Lit_inputs!D45</f>
        <v>Amine-based</v>
      </c>
      <c r="F86" s="2" t="str">
        <f>Lit_inputs!E45</f>
        <v>Amine-based (Post, Adv.amine)</v>
      </c>
      <c r="G86" s="4">
        <f>Lit_inputs!P45</f>
        <v>3.7734796789686662</v>
      </c>
      <c r="H86" s="4">
        <f>Lit_inputs!L45</f>
        <v>90</v>
      </c>
      <c r="I86" s="6">
        <f t="shared" ref="I86:I91" si="14">$N$4</f>
        <v>1.76</v>
      </c>
      <c r="J86" s="72">
        <f t="shared" ref="J86:J91" si="15">$N$12</f>
        <v>5.3999999999999999E-2</v>
      </c>
      <c r="K86" s="2" t="s">
        <v>281</v>
      </c>
    </row>
    <row r="87" spans="1:12" x14ac:dyDescent="0.3">
      <c r="A87">
        <f t="shared" si="11"/>
        <v>87</v>
      </c>
      <c r="B87" t="s">
        <v>17</v>
      </c>
      <c r="C87" s="10" t="s">
        <v>45</v>
      </c>
      <c r="D87" t="str">
        <f>Lit_inputs!G46</f>
        <v>Post</v>
      </c>
      <c r="E87" t="str">
        <f>Lit_inputs!D46</f>
        <v>Amine-based</v>
      </c>
      <c r="F87" s="2" t="str">
        <f>Lit_inputs!E46</f>
        <v>Amine-based (Post, Econamine FG+)</v>
      </c>
      <c r="G87" s="4">
        <f>Lit_inputs!P46</f>
        <v>4.6713956037186524</v>
      </c>
      <c r="H87" s="4">
        <f>Lit_inputs!L46</f>
        <v>90</v>
      </c>
      <c r="I87" s="6">
        <f t="shared" si="14"/>
        <v>1.76</v>
      </c>
      <c r="J87" s="72">
        <f t="shared" si="15"/>
        <v>5.3999999999999999E-2</v>
      </c>
      <c r="K87" s="2" t="s">
        <v>281</v>
      </c>
    </row>
    <row r="88" spans="1:12" x14ac:dyDescent="0.3">
      <c r="A88">
        <f t="shared" si="11"/>
        <v>88</v>
      </c>
      <c r="B88" t="s">
        <v>17</v>
      </c>
      <c r="C88" s="10" t="s">
        <v>45</v>
      </c>
      <c r="D88" t="str">
        <f>Lit_inputs!G47</f>
        <v>Post</v>
      </c>
      <c r="E88" t="str">
        <f>Lit_inputs!D47</f>
        <v>Amine-based</v>
      </c>
      <c r="F88" s="2" t="str">
        <f>Lit_inputs!E47</f>
        <v>Amine-based (Post, Econamine FG+)</v>
      </c>
      <c r="G88" s="4">
        <f>Lit_inputs!P47</f>
        <v>4.5340810913043823</v>
      </c>
      <c r="H88" s="4">
        <f>Lit_inputs!L47</f>
        <v>90</v>
      </c>
      <c r="I88" s="6">
        <f t="shared" si="14"/>
        <v>1.76</v>
      </c>
      <c r="J88" s="72">
        <f t="shared" si="15"/>
        <v>5.3999999999999999E-2</v>
      </c>
      <c r="K88" s="2" t="s">
        <v>281</v>
      </c>
    </row>
    <row r="89" spans="1:12" x14ac:dyDescent="0.3">
      <c r="A89">
        <f t="shared" si="11"/>
        <v>89</v>
      </c>
      <c r="B89" t="s">
        <v>17</v>
      </c>
      <c r="C89" s="10" t="s">
        <v>45</v>
      </c>
      <c r="D89" t="str">
        <f>Lit_inputs!G48</f>
        <v>Post</v>
      </c>
      <c r="E89" t="str">
        <f>Lit_inputs!D48</f>
        <v>Amine-based</v>
      </c>
      <c r="F89" s="2" t="str">
        <f>Lit_inputs!E48</f>
        <v>Amine-based (Post, Econamine FG+)</v>
      </c>
      <c r="G89" s="4">
        <f>Lit_inputs!P48</f>
        <v>4.5484383239989752</v>
      </c>
      <c r="H89" s="4">
        <f>Lit_inputs!L48</f>
        <v>90</v>
      </c>
      <c r="I89" s="6">
        <f t="shared" si="14"/>
        <v>1.76</v>
      </c>
      <c r="J89" s="72">
        <f t="shared" si="15"/>
        <v>5.3999999999999999E-2</v>
      </c>
      <c r="K89" s="2" t="s">
        <v>281</v>
      </c>
    </row>
    <row r="90" spans="1:12" x14ac:dyDescent="0.3">
      <c r="A90">
        <f t="shared" si="11"/>
        <v>90</v>
      </c>
      <c r="B90" t="s">
        <v>17</v>
      </c>
      <c r="C90" s="10" t="s">
        <v>45</v>
      </c>
      <c r="D90" t="str">
        <f>Lit_inputs!G49</f>
        <v>Post</v>
      </c>
      <c r="E90" t="str">
        <f>Lit_inputs!D49</f>
        <v>Amine-based</v>
      </c>
      <c r="F90" s="2" t="str">
        <f>Lit_inputs!E49</f>
        <v>Amine-based (Post, MEA)</v>
      </c>
      <c r="G90" s="4">
        <f>Lit_inputs!P49</f>
        <v>7.3305213601018657</v>
      </c>
      <c r="H90" s="4">
        <f>Lit_inputs!L49</f>
        <v>88.3</v>
      </c>
      <c r="I90" s="6">
        <f t="shared" si="14"/>
        <v>1.76</v>
      </c>
      <c r="J90" s="72">
        <f t="shared" si="15"/>
        <v>5.3999999999999999E-2</v>
      </c>
      <c r="K90" s="2" t="s">
        <v>281</v>
      </c>
    </row>
    <row r="91" spans="1:12" x14ac:dyDescent="0.3">
      <c r="A91">
        <f t="shared" si="11"/>
        <v>91</v>
      </c>
      <c r="B91" t="s">
        <v>17</v>
      </c>
      <c r="C91" s="10" t="s">
        <v>45</v>
      </c>
      <c r="D91" t="str">
        <f>Lit_inputs!G50</f>
        <v>Post</v>
      </c>
      <c r="E91" t="str">
        <f>Lit_inputs!D50</f>
        <v>Amine-based</v>
      </c>
      <c r="F91" s="2" t="str">
        <f>Lit_inputs!E50</f>
        <v>Amine-based (Post, MEA)</v>
      </c>
      <c r="G91" s="4">
        <f>Lit_inputs!P50</f>
        <v>4.3260335465422957</v>
      </c>
      <c r="H91" s="4">
        <f>Lit_inputs!L50</f>
        <v>90</v>
      </c>
      <c r="I91" s="6">
        <f t="shared" si="14"/>
        <v>1.76</v>
      </c>
      <c r="J91" s="72">
        <f t="shared" si="15"/>
        <v>5.3999999999999999E-2</v>
      </c>
      <c r="K91" s="2" t="s">
        <v>281</v>
      </c>
    </row>
    <row r="92" spans="1:12" x14ac:dyDescent="0.3">
      <c r="A92">
        <f t="shared" si="11"/>
        <v>92</v>
      </c>
      <c r="B92" t="s">
        <v>17</v>
      </c>
      <c r="C92" s="10" t="s">
        <v>45</v>
      </c>
      <c r="D92" t="str">
        <f>Lit_inputs!G51</f>
        <v>Pre</v>
      </c>
      <c r="E92" t="str">
        <f>Lit_inputs!D51</f>
        <v>SEWGS</v>
      </c>
      <c r="F92" s="2" t="str">
        <f>Lit_inputs!E51</f>
        <v>SEWGS (Pre)</v>
      </c>
      <c r="G92" s="4">
        <f>Lit_inputs!P51</f>
        <v>6.711061170175519</v>
      </c>
      <c r="H92" s="4">
        <f>Lit_inputs!L51</f>
        <v>85.7</v>
      </c>
      <c r="I92" s="6">
        <v>0</v>
      </c>
      <c r="J92" s="72">
        <v>0</v>
      </c>
      <c r="K92" s="2" t="s">
        <v>281</v>
      </c>
    </row>
    <row r="93" spans="1:12" x14ac:dyDescent="0.3">
      <c r="A93">
        <f t="shared" si="11"/>
        <v>93</v>
      </c>
      <c r="B93" t="s">
        <v>17</v>
      </c>
      <c r="C93" s="10" t="s">
        <v>45</v>
      </c>
      <c r="D93" t="str">
        <f>Lit_inputs!G52</f>
        <v>Pre</v>
      </c>
      <c r="E93" t="str">
        <f>Lit_inputs!D52</f>
        <v>SEWGS</v>
      </c>
      <c r="F93" s="2" t="str">
        <f>Lit_inputs!E52</f>
        <v>SEWGS (Pre)</v>
      </c>
      <c r="G93" s="4">
        <f>Lit_inputs!P52</f>
        <v>6.9303636486111886</v>
      </c>
      <c r="H93" s="4">
        <f>Lit_inputs!L52</f>
        <v>91.1</v>
      </c>
      <c r="I93" s="6">
        <v>0</v>
      </c>
      <c r="J93" s="72">
        <v>0</v>
      </c>
      <c r="K93" s="2" t="s">
        <v>281</v>
      </c>
    </row>
    <row r="94" spans="1:12" x14ac:dyDescent="0.3">
      <c r="A94" s="28">
        <f t="shared" si="11"/>
        <v>94</v>
      </c>
      <c r="B94" s="28" t="s">
        <v>333</v>
      </c>
      <c r="C94" s="33" t="s">
        <v>335</v>
      </c>
      <c r="D94" s="28" t="str">
        <f t="shared" ref="D94:I94" si="16">D48</f>
        <v>None</v>
      </c>
      <c r="E94" s="28" t="str">
        <f t="shared" si="16"/>
        <v>None</v>
      </c>
      <c r="F94" s="28" t="str">
        <f t="shared" si="16"/>
        <v>None</v>
      </c>
      <c r="G94" s="40">
        <f t="shared" si="16"/>
        <v>0</v>
      </c>
      <c r="H94" s="40">
        <f t="shared" si="16"/>
        <v>0</v>
      </c>
      <c r="I94" s="40">
        <f t="shared" si="16"/>
        <v>0</v>
      </c>
      <c r="J94" s="73">
        <f t="shared" ref="J94" si="17">J48</f>
        <v>0</v>
      </c>
      <c r="K94" s="28" t="s">
        <v>337</v>
      </c>
    </row>
    <row r="95" spans="1:12" x14ac:dyDescent="0.3">
      <c r="A95" s="28">
        <f>A94+1</f>
        <v>95</v>
      </c>
      <c r="B95" s="28" t="s">
        <v>333</v>
      </c>
      <c r="C95" s="33" t="s">
        <v>335</v>
      </c>
      <c r="D95" s="28" t="str">
        <f t="shared" ref="D95:F118" si="18">D51</f>
        <v>Post</v>
      </c>
      <c r="E95" s="28" t="str">
        <f t="shared" si="18"/>
        <v>Amine-based</v>
      </c>
      <c r="F95" s="28" t="str">
        <f t="shared" si="18"/>
        <v>Amine-based (Post, Adv.amine)</v>
      </c>
      <c r="G95" s="40">
        <f>Lit_inputs!Q3</f>
        <v>8.0797560117840863</v>
      </c>
      <c r="H95" s="40">
        <f>Lit_inputs!L3</f>
        <v>90</v>
      </c>
      <c r="I95" s="40">
        <f>I51</f>
        <v>1.76</v>
      </c>
      <c r="J95" s="73">
        <f>J51</f>
        <v>5.3999999999999999E-2</v>
      </c>
      <c r="K95" s="28" t="str">
        <f>K51</f>
        <v>Projected (PC)</v>
      </c>
    </row>
    <row r="96" spans="1:12" x14ac:dyDescent="0.3">
      <c r="A96" s="28">
        <f t="shared" si="11"/>
        <v>96</v>
      </c>
      <c r="B96" s="28" t="s">
        <v>333</v>
      </c>
      <c r="C96" s="33" t="s">
        <v>335</v>
      </c>
      <c r="D96" s="28" t="str">
        <f t="shared" si="18"/>
        <v>Post</v>
      </c>
      <c r="E96" s="28" t="str">
        <f t="shared" si="18"/>
        <v>Amine-based</v>
      </c>
      <c r="F96" s="28" t="str">
        <f t="shared" si="18"/>
        <v>Amine-based (Post, Amine)</v>
      </c>
      <c r="G96" s="40">
        <f>Lit_inputs!Q4</f>
        <v>12.919418550547723</v>
      </c>
      <c r="H96" s="40">
        <f>Lit_inputs!L4</f>
        <v>90</v>
      </c>
      <c r="I96" s="40">
        <f t="shared" ref="I96:J118" si="19">I52</f>
        <v>1.76</v>
      </c>
      <c r="J96" s="73">
        <f t="shared" si="19"/>
        <v>5.3999999999999999E-2</v>
      </c>
      <c r="K96" s="28" t="str">
        <f t="shared" ref="K96:K118" si="20">K52</f>
        <v>Projected (PC)</v>
      </c>
    </row>
    <row r="97" spans="1:11" x14ac:dyDescent="0.3">
      <c r="A97" s="28">
        <f t="shared" si="11"/>
        <v>97</v>
      </c>
      <c r="B97" s="28" t="s">
        <v>333</v>
      </c>
      <c r="C97" s="33" t="s">
        <v>335</v>
      </c>
      <c r="D97" s="28" t="str">
        <f t="shared" si="18"/>
        <v>Post</v>
      </c>
      <c r="E97" s="28" t="str">
        <f t="shared" si="18"/>
        <v>Amine-based</v>
      </c>
      <c r="F97" s="28" t="str">
        <f t="shared" si="18"/>
        <v>Amine-based (Post, Cansolv)</v>
      </c>
      <c r="G97" s="40">
        <f>Lit_inputs!Q5</f>
        <v>8.9226698289053044</v>
      </c>
      <c r="H97" s="40">
        <f>Lit_inputs!L5</f>
        <v>90</v>
      </c>
      <c r="I97" s="40">
        <f t="shared" si="19"/>
        <v>1.76</v>
      </c>
      <c r="J97" s="73">
        <f t="shared" si="19"/>
        <v>5.3999999999999999E-2</v>
      </c>
      <c r="K97" s="28" t="str">
        <f t="shared" si="20"/>
        <v>Projected (PC)</v>
      </c>
    </row>
    <row r="98" spans="1:11" x14ac:dyDescent="0.3">
      <c r="A98" s="28">
        <f t="shared" si="11"/>
        <v>98</v>
      </c>
      <c r="B98" s="28" t="s">
        <v>333</v>
      </c>
      <c r="C98" s="33" t="s">
        <v>335</v>
      </c>
      <c r="D98" s="28" t="str">
        <f t="shared" si="18"/>
        <v>Post</v>
      </c>
      <c r="E98" s="28" t="str">
        <f t="shared" si="18"/>
        <v>Amine-based</v>
      </c>
      <c r="F98" s="28" t="str">
        <f t="shared" si="18"/>
        <v>Amine-based (Post, Econ FG+)</v>
      </c>
      <c r="G98" s="40">
        <f>Lit_inputs!Q6</f>
        <v>11.641454252319202</v>
      </c>
      <c r="H98" s="40">
        <f>Lit_inputs!L6</f>
        <v>90</v>
      </c>
      <c r="I98" s="40">
        <f t="shared" si="19"/>
        <v>1.76</v>
      </c>
      <c r="J98" s="73">
        <f t="shared" si="19"/>
        <v>5.3999999999999999E-2</v>
      </c>
      <c r="K98" s="28" t="str">
        <f t="shared" si="20"/>
        <v>Projected (PC)</v>
      </c>
    </row>
    <row r="99" spans="1:11" x14ac:dyDescent="0.3">
      <c r="A99" s="28">
        <f t="shared" si="11"/>
        <v>99</v>
      </c>
      <c r="B99" s="28" t="s">
        <v>333</v>
      </c>
      <c r="C99" s="33" t="s">
        <v>335</v>
      </c>
      <c r="D99" s="28" t="str">
        <f t="shared" si="18"/>
        <v>Post</v>
      </c>
      <c r="E99" s="28" t="str">
        <f t="shared" si="18"/>
        <v>Amine-based</v>
      </c>
      <c r="F99" s="28" t="str">
        <f t="shared" si="18"/>
        <v>Amine-based (Post, MDEA)</v>
      </c>
      <c r="G99" s="40">
        <f>Lit_inputs!Q7</f>
        <v>8.619382072264953</v>
      </c>
      <c r="H99" s="40">
        <f>Lit_inputs!L7</f>
        <v>90</v>
      </c>
      <c r="I99" s="40">
        <f t="shared" si="19"/>
        <v>1.76</v>
      </c>
      <c r="J99" s="73">
        <f t="shared" si="19"/>
        <v>5.3999999999999999E-2</v>
      </c>
      <c r="K99" s="28" t="str">
        <f t="shared" si="20"/>
        <v>Projected (PC)</v>
      </c>
    </row>
    <row r="100" spans="1:11" x14ac:dyDescent="0.3">
      <c r="A100" s="28">
        <f t="shared" si="11"/>
        <v>100</v>
      </c>
      <c r="B100" s="28" t="s">
        <v>333</v>
      </c>
      <c r="C100" s="33" t="s">
        <v>335</v>
      </c>
      <c r="D100" s="28" t="str">
        <f t="shared" si="18"/>
        <v>Post</v>
      </c>
      <c r="E100" s="28" t="str">
        <f t="shared" si="18"/>
        <v>Amine-based</v>
      </c>
      <c r="F100" s="28" t="str">
        <f t="shared" si="18"/>
        <v>Amine-based (Post, MDEA)</v>
      </c>
      <c r="G100" s="40">
        <f>Lit_inputs!Q8</f>
        <v>9.5382675701832937</v>
      </c>
      <c r="H100" s="40">
        <f>Lit_inputs!L8</f>
        <v>90.49</v>
      </c>
      <c r="I100" s="40">
        <f t="shared" si="19"/>
        <v>1.76</v>
      </c>
      <c r="J100" s="73">
        <f t="shared" si="19"/>
        <v>5.3999999999999999E-2</v>
      </c>
      <c r="K100" s="28" t="str">
        <f t="shared" si="20"/>
        <v>Projected (PC)</v>
      </c>
    </row>
    <row r="101" spans="1:11" x14ac:dyDescent="0.3">
      <c r="A101" s="28">
        <f t="shared" si="11"/>
        <v>101</v>
      </c>
      <c r="B101" s="28" t="s">
        <v>333</v>
      </c>
      <c r="C101" s="33" t="s">
        <v>335</v>
      </c>
      <c r="D101" s="28" t="str">
        <f t="shared" si="18"/>
        <v>Post</v>
      </c>
      <c r="E101" s="28" t="str">
        <f t="shared" si="18"/>
        <v>Ammonia</v>
      </c>
      <c r="F101" s="28" t="str">
        <f t="shared" si="18"/>
        <v>Ammonia (Post)</v>
      </c>
      <c r="G101" s="40">
        <f>Lit_inputs!Q9</f>
        <v>7.8552811996263747</v>
      </c>
      <c r="H101" s="40">
        <f>Lit_inputs!L9</f>
        <v>85</v>
      </c>
      <c r="I101" s="40">
        <f t="shared" si="19"/>
        <v>1.76</v>
      </c>
      <c r="J101" s="73">
        <f t="shared" si="19"/>
        <v>7.8E-2</v>
      </c>
      <c r="K101" s="28" t="str">
        <f t="shared" si="20"/>
        <v>Projected (PC)</v>
      </c>
    </row>
    <row r="102" spans="1:11" x14ac:dyDescent="0.3">
      <c r="A102" s="28">
        <f t="shared" si="11"/>
        <v>102</v>
      </c>
      <c r="B102" s="28" t="s">
        <v>333</v>
      </c>
      <c r="C102" s="33" t="s">
        <v>335</v>
      </c>
      <c r="D102" s="28" t="str">
        <f t="shared" si="18"/>
        <v>Post</v>
      </c>
      <c r="E102" s="28" t="str">
        <f t="shared" si="18"/>
        <v>CaL</v>
      </c>
      <c r="F102" s="28" t="str">
        <f t="shared" si="18"/>
        <v>Ca-Cu (Post)</v>
      </c>
      <c r="G102" s="40">
        <f>Lit_inputs!Q10</f>
        <v>4.3382468359305175</v>
      </c>
      <c r="H102" s="40">
        <f>Lit_inputs!L10</f>
        <v>90</v>
      </c>
      <c r="I102" s="40">
        <f t="shared" si="19"/>
        <v>0</v>
      </c>
      <c r="J102" s="73">
        <f t="shared" si="19"/>
        <v>0</v>
      </c>
      <c r="K102" s="28" t="str">
        <f t="shared" si="20"/>
        <v>Projected (PC)</v>
      </c>
    </row>
    <row r="103" spans="1:11" x14ac:dyDescent="0.3">
      <c r="A103" s="28">
        <f t="shared" si="11"/>
        <v>103</v>
      </c>
      <c r="B103" s="28" t="s">
        <v>333</v>
      </c>
      <c r="C103" s="33" t="s">
        <v>335</v>
      </c>
      <c r="D103" s="28" t="str">
        <f t="shared" si="18"/>
        <v>Post</v>
      </c>
      <c r="E103" s="28" t="str">
        <f t="shared" si="18"/>
        <v>CaL</v>
      </c>
      <c r="F103" s="28" t="str">
        <f t="shared" si="18"/>
        <v>Ca-Cu (Post)</v>
      </c>
      <c r="G103" s="40">
        <f>Lit_inputs!Q11</f>
        <v>3.3722168983537997</v>
      </c>
      <c r="H103" s="40">
        <f>Lit_inputs!L11</f>
        <v>90</v>
      </c>
      <c r="I103" s="40">
        <f t="shared" si="19"/>
        <v>0</v>
      </c>
      <c r="J103" s="73">
        <f t="shared" si="19"/>
        <v>0</v>
      </c>
      <c r="K103" s="28" t="str">
        <f t="shared" si="20"/>
        <v>Projected (PC)</v>
      </c>
    </row>
    <row r="104" spans="1:11" x14ac:dyDescent="0.3">
      <c r="A104" s="28">
        <f t="shared" si="11"/>
        <v>104</v>
      </c>
      <c r="B104" s="28" t="s">
        <v>333</v>
      </c>
      <c r="C104" s="33" t="s">
        <v>335</v>
      </c>
      <c r="D104" s="28" t="str">
        <f t="shared" si="18"/>
        <v>Post</v>
      </c>
      <c r="E104" s="28" t="str">
        <f t="shared" si="18"/>
        <v>CaL</v>
      </c>
      <c r="F104" s="28" t="str">
        <f t="shared" si="18"/>
        <v>Ca-Cu (Post)</v>
      </c>
      <c r="G104" s="40">
        <f>Lit_inputs!Q12</f>
        <v>5.1110593288431181</v>
      </c>
      <c r="H104" s="40">
        <f>Lit_inputs!L12</f>
        <v>90</v>
      </c>
      <c r="I104" s="40">
        <f t="shared" si="19"/>
        <v>0</v>
      </c>
      <c r="J104" s="73">
        <f t="shared" si="19"/>
        <v>0</v>
      </c>
      <c r="K104" s="28" t="str">
        <f t="shared" si="20"/>
        <v>Projected (PC)</v>
      </c>
    </row>
    <row r="105" spans="1:11" x14ac:dyDescent="0.3">
      <c r="A105" s="28">
        <f t="shared" si="11"/>
        <v>105</v>
      </c>
      <c r="B105" s="28" t="s">
        <v>333</v>
      </c>
      <c r="C105" s="33" t="s">
        <v>335</v>
      </c>
      <c r="D105" s="28" t="str">
        <f t="shared" si="18"/>
        <v>Post</v>
      </c>
      <c r="E105" s="28" t="str">
        <f t="shared" si="18"/>
        <v>CaL</v>
      </c>
      <c r="F105" s="28" t="str">
        <f t="shared" si="18"/>
        <v>CaL (Post)</v>
      </c>
      <c r="G105" s="40">
        <f>Lit_inputs!Q13</f>
        <v>7.0591995328670576</v>
      </c>
      <c r="H105" s="40">
        <f>Lit_inputs!L13</f>
        <v>90</v>
      </c>
      <c r="I105" s="40">
        <f t="shared" si="19"/>
        <v>0</v>
      </c>
      <c r="J105" s="73">
        <f t="shared" si="19"/>
        <v>0</v>
      </c>
      <c r="K105" s="28" t="str">
        <f t="shared" si="20"/>
        <v>Projected (PC)</v>
      </c>
    </row>
    <row r="106" spans="1:11" x14ac:dyDescent="0.3">
      <c r="A106" s="28">
        <f t="shared" si="11"/>
        <v>106</v>
      </c>
      <c r="B106" s="28" t="s">
        <v>333</v>
      </c>
      <c r="C106" s="33" t="s">
        <v>335</v>
      </c>
      <c r="D106" s="28" t="str">
        <f t="shared" si="18"/>
        <v>Post</v>
      </c>
      <c r="E106" s="28" t="str">
        <f t="shared" si="18"/>
        <v>CaL</v>
      </c>
      <c r="F106" s="28" t="str">
        <f t="shared" si="18"/>
        <v>CaL (Post)</v>
      </c>
      <c r="G106" s="40">
        <f>Lit_inputs!Q14</f>
        <v>5.6735028718152494</v>
      </c>
      <c r="H106" s="40">
        <f>Lit_inputs!L14</f>
        <v>77</v>
      </c>
      <c r="I106" s="40">
        <f t="shared" si="19"/>
        <v>0</v>
      </c>
      <c r="J106" s="73">
        <f t="shared" si="19"/>
        <v>0</v>
      </c>
      <c r="K106" s="28" t="str">
        <f t="shared" si="20"/>
        <v>Projected (PC)</v>
      </c>
    </row>
    <row r="107" spans="1:11" x14ac:dyDescent="0.3">
      <c r="A107" s="28">
        <f t="shared" si="11"/>
        <v>107</v>
      </c>
      <c r="B107" s="28" t="s">
        <v>333</v>
      </c>
      <c r="C107" s="33" t="s">
        <v>335</v>
      </c>
      <c r="D107" s="28" t="str">
        <f t="shared" si="18"/>
        <v>Post</v>
      </c>
      <c r="E107" s="28" t="str">
        <f t="shared" si="18"/>
        <v>CaL</v>
      </c>
      <c r="F107" s="28" t="str">
        <f t="shared" si="18"/>
        <v>CaL (Post)</v>
      </c>
      <c r="G107" s="40">
        <f>Lit_inputs!Q15</f>
        <v>8.2021913450377237</v>
      </c>
      <c r="H107" s="40">
        <f>Lit_inputs!L15</f>
        <v>90</v>
      </c>
      <c r="I107" s="40">
        <f t="shared" si="19"/>
        <v>0</v>
      </c>
      <c r="J107" s="73">
        <f t="shared" si="19"/>
        <v>0</v>
      </c>
      <c r="K107" s="28" t="str">
        <f t="shared" si="20"/>
        <v>Projected (PC)</v>
      </c>
    </row>
    <row r="108" spans="1:11" x14ac:dyDescent="0.3">
      <c r="A108" s="28">
        <f t="shared" si="11"/>
        <v>108</v>
      </c>
      <c r="B108" s="28" t="s">
        <v>333</v>
      </c>
      <c r="C108" s="33" t="s">
        <v>335</v>
      </c>
      <c r="D108" s="28" t="str">
        <f t="shared" si="18"/>
        <v>Post</v>
      </c>
      <c r="E108" s="28" t="str">
        <f t="shared" si="18"/>
        <v>CaL</v>
      </c>
      <c r="F108" s="28" t="str">
        <f t="shared" si="18"/>
        <v>CaL (Post)</v>
      </c>
      <c r="G108" s="40">
        <f>Lit_inputs!Q16</f>
        <v>7.5260239908394269</v>
      </c>
      <c r="H108" s="40">
        <f>Lit_inputs!L16</f>
        <v>90</v>
      </c>
      <c r="I108" s="40">
        <f t="shared" si="19"/>
        <v>0</v>
      </c>
      <c r="J108" s="73">
        <f t="shared" si="19"/>
        <v>0</v>
      </c>
      <c r="K108" s="28" t="str">
        <f t="shared" si="20"/>
        <v>Projected (PC)</v>
      </c>
    </row>
    <row r="109" spans="1:11" x14ac:dyDescent="0.3">
      <c r="A109" s="28">
        <f t="shared" si="11"/>
        <v>109</v>
      </c>
      <c r="B109" s="28" t="s">
        <v>333</v>
      </c>
      <c r="C109" s="33" t="s">
        <v>335</v>
      </c>
      <c r="D109" s="28" t="str">
        <f t="shared" si="18"/>
        <v>Post</v>
      </c>
      <c r="E109" s="28" t="str">
        <f t="shared" si="18"/>
        <v>CaL</v>
      </c>
      <c r="F109" s="28" t="str">
        <f t="shared" si="18"/>
        <v>CaL (Post)</v>
      </c>
      <c r="G109" s="40">
        <f>Lit_inputs!Q17</f>
        <v>8.8783474893194878</v>
      </c>
      <c r="H109" s="40">
        <f>Lit_inputs!L17</f>
        <v>90</v>
      </c>
      <c r="I109" s="40">
        <f t="shared" si="19"/>
        <v>0</v>
      </c>
      <c r="J109" s="73">
        <f t="shared" si="19"/>
        <v>0</v>
      </c>
      <c r="K109" s="28" t="str">
        <f t="shared" si="20"/>
        <v>Projected (PC)</v>
      </c>
    </row>
    <row r="110" spans="1:11" x14ac:dyDescent="0.3">
      <c r="A110" s="28">
        <f t="shared" si="11"/>
        <v>110</v>
      </c>
      <c r="B110" s="28" t="s">
        <v>333</v>
      </c>
      <c r="C110" s="33" t="s">
        <v>335</v>
      </c>
      <c r="D110" s="28" t="str">
        <f t="shared" si="18"/>
        <v>Post</v>
      </c>
      <c r="E110" s="28" t="str">
        <f t="shared" si="18"/>
        <v>CaL</v>
      </c>
      <c r="F110" s="28" t="str">
        <f t="shared" si="18"/>
        <v>CaL (Post)</v>
      </c>
      <c r="G110" s="40">
        <f>Lit_inputs!Q18</f>
        <v>7.0559248641551635</v>
      </c>
      <c r="H110" s="40">
        <f>Lit_inputs!L18</f>
        <v>92.66</v>
      </c>
      <c r="I110" s="40">
        <f t="shared" si="19"/>
        <v>0</v>
      </c>
      <c r="J110" s="73">
        <f t="shared" si="19"/>
        <v>0</v>
      </c>
      <c r="K110" s="28" t="str">
        <f t="shared" si="20"/>
        <v>Projected (PC)</v>
      </c>
    </row>
    <row r="111" spans="1:11" x14ac:dyDescent="0.3">
      <c r="A111" s="28">
        <f t="shared" si="11"/>
        <v>111</v>
      </c>
      <c r="B111" s="28" t="s">
        <v>333</v>
      </c>
      <c r="C111" s="33" t="s">
        <v>335</v>
      </c>
      <c r="D111" s="28" t="str">
        <f t="shared" si="18"/>
        <v>Post</v>
      </c>
      <c r="E111" s="28" t="str">
        <f t="shared" si="18"/>
        <v>Membrane</v>
      </c>
      <c r="F111" s="28" t="str">
        <f t="shared" si="18"/>
        <v>Membrane (Post)</v>
      </c>
      <c r="G111" s="40">
        <f>Lit_inputs!Q19</f>
        <v>5.6541524357005279</v>
      </c>
      <c r="H111" s="40">
        <f>Lit_inputs!L19</f>
        <v>90</v>
      </c>
      <c r="I111" s="40">
        <f t="shared" si="19"/>
        <v>0</v>
      </c>
      <c r="J111" s="73">
        <f t="shared" si="19"/>
        <v>0</v>
      </c>
      <c r="K111" s="28" t="str">
        <f t="shared" si="20"/>
        <v>Projected (PC)</v>
      </c>
    </row>
    <row r="112" spans="1:11" x14ac:dyDescent="0.3">
      <c r="A112" s="28">
        <f t="shared" si="11"/>
        <v>112</v>
      </c>
      <c r="B112" s="28" t="s">
        <v>333</v>
      </c>
      <c r="C112" s="33" t="s">
        <v>335</v>
      </c>
      <c r="D112" s="28" t="str">
        <f t="shared" si="18"/>
        <v>Post</v>
      </c>
      <c r="E112" s="28" t="str">
        <f t="shared" si="18"/>
        <v>Membrane</v>
      </c>
      <c r="F112" s="28" t="str">
        <f t="shared" si="18"/>
        <v>Membrane (Post)</v>
      </c>
      <c r="G112" s="40">
        <f>Lit_inputs!Q20</f>
        <v>5.4029632750654644</v>
      </c>
      <c r="H112" s="40">
        <f>Lit_inputs!L20</f>
        <v>90</v>
      </c>
      <c r="I112" s="40">
        <f t="shared" si="19"/>
        <v>0</v>
      </c>
      <c r="J112" s="73">
        <f t="shared" si="19"/>
        <v>0</v>
      </c>
      <c r="K112" s="28" t="str">
        <f t="shared" si="20"/>
        <v>Projected (PC)</v>
      </c>
    </row>
    <row r="113" spans="1:11" x14ac:dyDescent="0.3">
      <c r="A113" s="28">
        <f t="shared" si="11"/>
        <v>113</v>
      </c>
      <c r="B113" s="28" t="s">
        <v>333</v>
      </c>
      <c r="C113" s="33" t="s">
        <v>335</v>
      </c>
      <c r="D113" s="28" t="str">
        <f t="shared" si="18"/>
        <v>Oxy</v>
      </c>
      <c r="E113" s="28" t="str">
        <f t="shared" si="18"/>
        <v>Oxy-fuel</v>
      </c>
      <c r="F113" s="28" t="str">
        <f t="shared" si="18"/>
        <v>Oxy-fuel</v>
      </c>
      <c r="G113" s="40">
        <f>Lit_inputs!Q21</f>
        <v>8.2237796094365017</v>
      </c>
      <c r="H113" s="40">
        <f>Lit_inputs!L21</f>
        <v>90.8</v>
      </c>
      <c r="I113" s="40">
        <f t="shared" si="19"/>
        <v>0</v>
      </c>
      <c r="J113" s="73">
        <f t="shared" si="19"/>
        <v>0</v>
      </c>
      <c r="K113" s="28" t="str">
        <f t="shared" si="20"/>
        <v>Projected (PC)</v>
      </c>
    </row>
    <row r="114" spans="1:11" x14ac:dyDescent="0.3">
      <c r="A114" s="28">
        <f t="shared" si="11"/>
        <v>114</v>
      </c>
      <c r="B114" s="28" t="s">
        <v>333</v>
      </c>
      <c r="C114" s="33" t="s">
        <v>335</v>
      </c>
      <c r="D114" s="28" t="str">
        <f t="shared" si="18"/>
        <v>Oxy</v>
      </c>
      <c r="E114" s="28" t="str">
        <f t="shared" si="18"/>
        <v>Oxy-fuel</v>
      </c>
      <c r="F114" s="28" t="str">
        <f t="shared" si="18"/>
        <v>Oxy-fuel</v>
      </c>
      <c r="G114" s="40">
        <f>Lit_inputs!Q22</f>
        <v>9.3986052679274259</v>
      </c>
      <c r="H114" s="40">
        <f>Lit_inputs!L22</f>
        <v>90.6</v>
      </c>
      <c r="I114" s="40">
        <f t="shared" si="19"/>
        <v>0</v>
      </c>
      <c r="J114" s="73">
        <f t="shared" si="19"/>
        <v>0</v>
      </c>
      <c r="K114" s="28" t="str">
        <f t="shared" si="20"/>
        <v>Projected (PC)</v>
      </c>
    </row>
    <row r="115" spans="1:11" x14ac:dyDescent="0.3">
      <c r="A115" s="28">
        <f t="shared" si="11"/>
        <v>115</v>
      </c>
      <c r="B115" s="28" t="s">
        <v>333</v>
      </c>
      <c r="C115" s="33" t="s">
        <v>335</v>
      </c>
      <c r="D115" s="28" t="str">
        <f t="shared" si="18"/>
        <v>Oxy</v>
      </c>
      <c r="E115" s="28" t="str">
        <f t="shared" si="18"/>
        <v>Oxy-fuel</v>
      </c>
      <c r="F115" s="28" t="str">
        <f t="shared" si="18"/>
        <v>Oxy-fuel</v>
      </c>
      <c r="G115" s="40">
        <f>Lit_inputs!Q23</f>
        <v>8.010174944256331</v>
      </c>
      <c r="H115" s="40">
        <f>Lit_inputs!L23</f>
        <v>90</v>
      </c>
      <c r="I115" s="40">
        <f t="shared" si="19"/>
        <v>0</v>
      </c>
      <c r="J115" s="73">
        <f t="shared" si="19"/>
        <v>0</v>
      </c>
      <c r="K115" s="28" t="str">
        <f t="shared" si="20"/>
        <v>Projected (PC)</v>
      </c>
    </row>
    <row r="116" spans="1:11" x14ac:dyDescent="0.3">
      <c r="A116" s="28">
        <f t="shared" si="11"/>
        <v>116</v>
      </c>
      <c r="B116" s="28" t="s">
        <v>333</v>
      </c>
      <c r="C116" s="33" t="s">
        <v>335</v>
      </c>
      <c r="D116" s="28" t="str">
        <f t="shared" si="18"/>
        <v>Oxy</v>
      </c>
      <c r="E116" s="28" t="str">
        <f t="shared" si="18"/>
        <v>Oxy-fuel</v>
      </c>
      <c r="F116" s="28" t="str">
        <f t="shared" si="18"/>
        <v>Oxy-fuel</v>
      </c>
      <c r="G116" s="40">
        <f>Lit_inputs!Q24</f>
        <v>8.010174944256331</v>
      </c>
      <c r="H116" s="40">
        <f>Lit_inputs!L24</f>
        <v>90</v>
      </c>
      <c r="I116" s="40">
        <f t="shared" si="19"/>
        <v>0</v>
      </c>
      <c r="J116" s="73">
        <f t="shared" si="19"/>
        <v>0</v>
      </c>
      <c r="K116" s="28" t="str">
        <f t="shared" si="20"/>
        <v>Projected (PC)</v>
      </c>
    </row>
    <row r="117" spans="1:11" x14ac:dyDescent="0.3">
      <c r="A117" s="28">
        <f t="shared" si="11"/>
        <v>117</v>
      </c>
      <c r="B117" s="28" t="s">
        <v>333</v>
      </c>
      <c r="C117" s="33" t="s">
        <v>335</v>
      </c>
      <c r="D117" s="28" t="str">
        <f t="shared" si="18"/>
        <v>Oxy</v>
      </c>
      <c r="E117" s="28" t="str">
        <f t="shared" si="18"/>
        <v>Oxy-fuel</v>
      </c>
      <c r="F117" s="28" t="str">
        <f t="shared" si="18"/>
        <v>Oxy-fuel</v>
      </c>
      <c r="G117" s="40">
        <f>Lit_inputs!Q25</f>
        <v>8.544186607206754</v>
      </c>
      <c r="H117" s="40">
        <f>Lit_inputs!L25</f>
        <v>98</v>
      </c>
      <c r="I117" s="40">
        <f t="shared" si="19"/>
        <v>0</v>
      </c>
      <c r="J117" s="73">
        <f t="shared" si="19"/>
        <v>0</v>
      </c>
      <c r="K117" s="28" t="str">
        <f t="shared" si="20"/>
        <v>Projected (PC)</v>
      </c>
    </row>
    <row r="118" spans="1:11" x14ac:dyDescent="0.3">
      <c r="A118" s="28">
        <f t="shared" si="11"/>
        <v>118</v>
      </c>
      <c r="B118" s="28" t="s">
        <v>333</v>
      </c>
      <c r="C118" s="33" t="s">
        <v>335</v>
      </c>
      <c r="D118" s="28" t="str">
        <f t="shared" si="18"/>
        <v>Oxy</v>
      </c>
      <c r="E118" s="28" t="str">
        <f t="shared" si="18"/>
        <v>Oxy-fuel</v>
      </c>
      <c r="F118" s="28" t="str">
        <f t="shared" si="18"/>
        <v>Oxy-fuel</v>
      </c>
      <c r="G118" s="40">
        <f>Lit_inputs!Q26</f>
        <v>8.4968287839518766</v>
      </c>
      <c r="H118" s="40">
        <f>Lit_inputs!L26</f>
        <v>90</v>
      </c>
      <c r="I118" s="40">
        <f t="shared" si="19"/>
        <v>0</v>
      </c>
      <c r="J118" s="73">
        <f t="shared" si="19"/>
        <v>0</v>
      </c>
      <c r="K118" s="28" t="str">
        <f t="shared" si="20"/>
        <v>Projected (PC)</v>
      </c>
    </row>
    <row r="119" spans="1:11" x14ac:dyDescent="0.3">
      <c r="A119">
        <f>A118+1</f>
        <v>119</v>
      </c>
      <c r="B119" t="s">
        <v>333</v>
      </c>
      <c r="C119" s="10" t="s">
        <v>334</v>
      </c>
      <c r="D119" t="str">
        <f t="shared" ref="D119:I119" si="21">D75</f>
        <v>None</v>
      </c>
      <c r="E119" t="str">
        <f t="shared" si="21"/>
        <v>None</v>
      </c>
      <c r="F119" t="str">
        <f t="shared" si="21"/>
        <v>None</v>
      </c>
      <c r="G119" s="4">
        <f t="shared" si="21"/>
        <v>0</v>
      </c>
      <c r="H119" s="4">
        <f t="shared" si="21"/>
        <v>90</v>
      </c>
      <c r="I119" s="4">
        <f t="shared" si="21"/>
        <v>0</v>
      </c>
      <c r="J119" s="74">
        <f t="shared" ref="J119" si="22">J75</f>
        <v>0</v>
      </c>
      <c r="K119" t="s">
        <v>337</v>
      </c>
    </row>
    <row r="120" spans="1:11" x14ac:dyDescent="0.3">
      <c r="A120">
        <f t="shared" ref="A120:A137" si="23">A119+1</f>
        <v>120</v>
      </c>
      <c r="B120" t="s">
        <v>333</v>
      </c>
      <c r="C120" s="10" t="s">
        <v>334</v>
      </c>
      <c r="D120" s="2" t="str">
        <f>D76</f>
        <v>Post</v>
      </c>
      <c r="E120" s="2" t="str">
        <f>E76</f>
        <v>Amine-based</v>
      </c>
      <c r="F120" s="2" t="str">
        <f>F76</f>
        <v>Amine-based (Post, MDEA)</v>
      </c>
      <c r="G120" s="6">
        <f>Lit_inputs!Q31</f>
        <v>9.5719662774403318</v>
      </c>
      <c r="H120" s="6">
        <f>Lit_inputs!L31</f>
        <v>90</v>
      </c>
      <c r="I120" s="6">
        <f>I76</f>
        <v>1.76</v>
      </c>
      <c r="J120" s="72">
        <f>J76</f>
        <v>5.3999999999999999E-2</v>
      </c>
      <c r="K120" s="2" t="str">
        <f>K76</f>
        <v>Projected (IGCC)</v>
      </c>
    </row>
    <row r="121" spans="1:11" x14ac:dyDescent="0.3">
      <c r="A121">
        <f t="shared" si="23"/>
        <v>121</v>
      </c>
      <c r="B121" t="s">
        <v>333</v>
      </c>
      <c r="C121" s="10" t="s">
        <v>334</v>
      </c>
      <c r="D121" s="2" t="str">
        <f t="shared" ref="D121:F137" si="24">D77</f>
        <v>Pre</v>
      </c>
      <c r="E121" s="2" t="str">
        <f t="shared" si="24"/>
        <v>Amine-based</v>
      </c>
      <c r="F121" s="2" t="str">
        <f t="shared" si="24"/>
        <v>Amine-based (Pre, MDEA)</v>
      </c>
      <c r="G121" s="6">
        <f>Lit_inputs!Q32</f>
        <v>9.032524530193708</v>
      </c>
      <c r="H121" s="6">
        <f>Lit_inputs!L32</f>
        <v>90</v>
      </c>
      <c r="I121" s="6">
        <f t="shared" ref="I121:J137" si="25">I77</f>
        <v>1.76</v>
      </c>
      <c r="J121" s="72">
        <f t="shared" si="25"/>
        <v>5.3999999999999999E-2</v>
      </c>
      <c r="K121" s="2" t="str">
        <f t="shared" ref="K121:K137" si="26">K77</f>
        <v>Projected (IGCC)</v>
      </c>
    </row>
    <row r="122" spans="1:11" x14ac:dyDescent="0.3">
      <c r="A122">
        <f t="shared" si="23"/>
        <v>122</v>
      </c>
      <c r="B122" t="s">
        <v>333</v>
      </c>
      <c r="C122" s="10" t="s">
        <v>334</v>
      </c>
      <c r="D122" s="2" t="str">
        <f t="shared" si="24"/>
        <v>Post</v>
      </c>
      <c r="E122" s="2" t="str">
        <f t="shared" si="24"/>
        <v>CaL</v>
      </c>
      <c r="F122" s="2" t="str">
        <f t="shared" si="24"/>
        <v>CaL (Post)</v>
      </c>
      <c r="G122" s="6">
        <f>Lit_inputs!Q33</f>
        <v>11.189960885161856</v>
      </c>
      <c r="H122" s="6">
        <f>Lit_inputs!L33</f>
        <v>90</v>
      </c>
      <c r="I122" s="6">
        <f t="shared" si="25"/>
        <v>0</v>
      </c>
      <c r="J122" s="72">
        <f t="shared" si="25"/>
        <v>0</v>
      </c>
      <c r="K122" s="2" t="str">
        <f t="shared" si="26"/>
        <v>Projected (IGCC)</v>
      </c>
    </row>
    <row r="123" spans="1:11" x14ac:dyDescent="0.3">
      <c r="A123">
        <f t="shared" si="23"/>
        <v>123</v>
      </c>
      <c r="B123" t="s">
        <v>333</v>
      </c>
      <c r="C123" s="10" t="s">
        <v>334</v>
      </c>
      <c r="D123" s="2" t="str">
        <f t="shared" si="24"/>
        <v>Pre</v>
      </c>
      <c r="E123" s="2" t="str">
        <f t="shared" si="24"/>
        <v>CaL</v>
      </c>
      <c r="F123" s="2" t="str">
        <f t="shared" si="24"/>
        <v>CaL (Pre)</v>
      </c>
      <c r="G123" s="6">
        <f>Lit_inputs!Q34</f>
        <v>9.5045389265375952</v>
      </c>
      <c r="H123" s="6">
        <f>Lit_inputs!L34</f>
        <v>90</v>
      </c>
      <c r="I123" s="6">
        <f t="shared" si="25"/>
        <v>0</v>
      </c>
      <c r="J123" s="72">
        <f t="shared" si="25"/>
        <v>0</v>
      </c>
      <c r="K123" s="2" t="str">
        <f t="shared" si="26"/>
        <v>Projected (IGCC)</v>
      </c>
    </row>
    <row r="124" spans="1:11" x14ac:dyDescent="0.3">
      <c r="A124">
        <f t="shared" si="23"/>
        <v>124</v>
      </c>
      <c r="B124" t="s">
        <v>333</v>
      </c>
      <c r="C124" s="10" t="s">
        <v>334</v>
      </c>
      <c r="D124" s="2" t="str">
        <f t="shared" si="24"/>
        <v>Pre</v>
      </c>
      <c r="E124" s="2" t="str">
        <f t="shared" si="24"/>
        <v>CaL</v>
      </c>
      <c r="F124" s="2" t="str">
        <f t="shared" si="24"/>
        <v>CaL (Pre)</v>
      </c>
      <c r="G124" s="6">
        <f>Lit_inputs!Q35</f>
        <v>8.247475852863996</v>
      </c>
      <c r="H124" s="6">
        <f>Lit_inputs!L35</f>
        <v>91.56</v>
      </c>
      <c r="I124" s="6">
        <f t="shared" si="25"/>
        <v>0</v>
      </c>
      <c r="J124" s="72">
        <f t="shared" si="25"/>
        <v>0</v>
      </c>
      <c r="K124" s="2" t="str">
        <f t="shared" si="26"/>
        <v>Projected (IGCC)</v>
      </c>
    </row>
    <row r="125" spans="1:11" x14ac:dyDescent="0.3">
      <c r="A125">
        <f t="shared" si="23"/>
        <v>125</v>
      </c>
      <c r="B125" t="s">
        <v>333</v>
      </c>
      <c r="C125" s="10" t="s">
        <v>334</v>
      </c>
      <c r="D125" s="2" t="str">
        <f t="shared" si="24"/>
        <v>Pre</v>
      </c>
      <c r="E125" s="2" t="str">
        <f t="shared" si="24"/>
        <v>CL</v>
      </c>
      <c r="F125" s="2" t="str">
        <f t="shared" si="24"/>
        <v>CL (Pre, iron-based)</v>
      </c>
      <c r="G125" s="6">
        <f>Lit_inputs!Q36</f>
        <v>6.0032936702994562</v>
      </c>
      <c r="H125" s="6">
        <f>Lit_inputs!L36</f>
        <v>99.45</v>
      </c>
      <c r="I125" s="6">
        <f t="shared" si="25"/>
        <v>0</v>
      </c>
      <c r="J125" s="72">
        <f t="shared" si="25"/>
        <v>0</v>
      </c>
      <c r="K125" s="2" t="str">
        <f t="shared" si="26"/>
        <v>Projected (IGCC)</v>
      </c>
    </row>
    <row r="126" spans="1:11" x14ac:dyDescent="0.3">
      <c r="A126">
        <f t="shared" si="23"/>
        <v>126</v>
      </c>
      <c r="B126" t="s">
        <v>333</v>
      </c>
      <c r="C126" s="10" t="s">
        <v>334</v>
      </c>
      <c r="D126" s="2" t="str">
        <f t="shared" si="24"/>
        <v>Pre</v>
      </c>
      <c r="E126" s="2" t="str">
        <f t="shared" si="24"/>
        <v>Selexol</v>
      </c>
      <c r="F126" s="2" t="str">
        <f t="shared" si="24"/>
        <v>Selexol (Pre)</v>
      </c>
      <c r="G126" s="6">
        <f>Lit_inputs!Q37</f>
        <v>6.8353492857654006</v>
      </c>
      <c r="H126" s="6">
        <f>Lit_inputs!L37</f>
        <v>90</v>
      </c>
      <c r="I126" s="6">
        <f t="shared" si="25"/>
        <v>0</v>
      </c>
      <c r="J126" s="72">
        <f t="shared" si="25"/>
        <v>0</v>
      </c>
      <c r="K126" s="2" t="str">
        <f t="shared" si="26"/>
        <v>Projected (IGCC)</v>
      </c>
    </row>
    <row r="127" spans="1:11" x14ac:dyDescent="0.3">
      <c r="A127">
        <f t="shared" si="23"/>
        <v>127</v>
      </c>
      <c r="B127" t="s">
        <v>333</v>
      </c>
      <c r="C127" s="10" t="s">
        <v>334</v>
      </c>
      <c r="D127" s="2" t="str">
        <f t="shared" si="24"/>
        <v>Pre</v>
      </c>
      <c r="E127" s="2" t="str">
        <f t="shared" si="24"/>
        <v>Selexol</v>
      </c>
      <c r="F127" s="2" t="str">
        <f t="shared" si="24"/>
        <v>Selexol (Pre)</v>
      </c>
      <c r="G127" s="6">
        <f>Lit_inputs!Q38</f>
        <v>9.2918029353373477</v>
      </c>
      <c r="H127" s="6">
        <f>Lit_inputs!L38</f>
        <v>90</v>
      </c>
      <c r="I127" s="6">
        <f t="shared" si="25"/>
        <v>0</v>
      </c>
      <c r="J127" s="72">
        <f t="shared" si="25"/>
        <v>0</v>
      </c>
      <c r="K127" s="2" t="str">
        <f t="shared" si="26"/>
        <v>Projected (IGCC)</v>
      </c>
    </row>
    <row r="128" spans="1:11" x14ac:dyDescent="0.3">
      <c r="A128">
        <f t="shared" si="23"/>
        <v>128</v>
      </c>
      <c r="B128" t="s">
        <v>333</v>
      </c>
      <c r="C128" s="10" t="s">
        <v>334</v>
      </c>
      <c r="D128" s="2" t="str">
        <f t="shared" si="24"/>
        <v>Pre</v>
      </c>
      <c r="E128" s="2" t="str">
        <f t="shared" si="24"/>
        <v>Selexol</v>
      </c>
      <c r="F128" s="2" t="str">
        <f t="shared" si="24"/>
        <v>Selexol (Pre)</v>
      </c>
      <c r="G128" s="6">
        <f>Lit_inputs!Q39</f>
        <v>11.641454252319203</v>
      </c>
      <c r="H128" s="6">
        <f>Lit_inputs!L39</f>
        <v>90</v>
      </c>
      <c r="I128" s="6">
        <f t="shared" si="25"/>
        <v>0</v>
      </c>
      <c r="J128" s="72">
        <f t="shared" si="25"/>
        <v>0</v>
      </c>
      <c r="K128" s="2" t="str">
        <f t="shared" si="26"/>
        <v>Projected (IGCC)</v>
      </c>
    </row>
    <row r="129" spans="1:11" x14ac:dyDescent="0.3">
      <c r="A129">
        <f t="shared" si="23"/>
        <v>129</v>
      </c>
      <c r="B129" t="s">
        <v>333</v>
      </c>
      <c r="C129" s="10" t="s">
        <v>334</v>
      </c>
      <c r="D129" s="2" t="str">
        <f t="shared" si="24"/>
        <v>Pre</v>
      </c>
      <c r="E129" s="2" t="str">
        <f t="shared" si="24"/>
        <v>Selexol</v>
      </c>
      <c r="F129" s="2" t="str">
        <f t="shared" si="24"/>
        <v>Selexol NS (Pre)</v>
      </c>
      <c r="G129" s="6">
        <f>Lit_inputs!Q40</f>
        <v>9.8974620921762089</v>
      </c>
      <c r="H129" s="6">
        <f>Lit_inputs!L40</f>
        <v>90</v>
      </c>
      <c r="I129" s="6">
        <f t="shared" si="25"/>
        <v>0</v>
      </c>
      <c r="J129" s="72">
        <f t="shared" si="25"/>
        <v>0</v>
      </c>
      <c r="K129" s="2" t="str">
        <f t="shared" si="26"/>
        <v>Projected (IGCC)</v>
      </c>
    </row>
    <row r="130" spans="1:11" x14ac:dyDescent="0.3">
      <c r="A130">
        <f t="shared" si="23"/>
        <v>130</v>
      </c>
      <c r="B130" t="s">
        <v>333</v>
      </c>
      <c r="C130" s="10" t="s">
        <v>334</v>
      </c>
      <c r="D130" s="2" t="str">
        <f t="shared" si="24"/>
        <v>Post</v>
      </c>
      <c r="E130" s="2" t="str">
        <f t="shared" si="24"/>
        <v>Amine-based</v>
      </c>
      <c r="F130" s="2" t="str">
        <f t="shared" si="24"/>
        <v>Amine-based (Post, Adv.amine)</v>
      </c>
      <c r="G130" s="6">
        <f>Lit_inputs!Q45</f>
        <v>3.9006202140289545</v>
      </c>
      <c r="H130" s="6">
        <f>Lit_inputs!L45</f>
        <v>90</v>
      </c>
      <c r="I130" s="6">
        <f t="shared" si="25"/>
        <v>1.76</v>
      </c>
      <c r="J130" s="72">
        <f t="shared" si="25"/>
        <v>5.3999999999999999E-2</v>
      </c>
      <c r="K130" s="2" t="str">
        <f t="shared" si="26"/>
        <v>Projected (NGCC)</v>
      </c>
    </row>
    <row r="131" spans="1:11" x14ac:dyDescent="0.3">
      <c r="A131">
        <f t="shared" si="23"/>
        <v>131</v>
      </c>
      <c r="B131" t="s">
        <v>333</v>
      </c>
      <c r="C131" s="10" t="s">
        <v>334</v>
      </c>
      <c r="D131" s="2" t="str">
        <f t="shared" si="24"/>
        <v>Post</v>
      </c>
      <c r="E131" s="2" t="str">
        <f t="shared" si="24"/>
        <v>Amine-based</v>
      </c>
      <c r="F131" s="2" t="str">
        <f t="shared" si="24"/>
        <v>Amine-based (Post, Econamine FG+)</v>
      </c>
      <c r="G131" s="6">
        <f>Lit_inputs!Q46</f>
        <v>4.8287897828486681</v>
      </c>
      <c r="H131" s="6">
        <f>Lit_inputs!L46</f>
        <v>90</v>
      </c>
      <c r="I131" s="6">
        <f t="shared" si="25"/>
        <v>1.76</v>
      </c>
      <c r="J131" s="72">
        <f t="shared" si="25"/>
        <v>5.3999999999999999E-2</v>
      </c>
      <c r="K131" s="2" t="str">
        <f t="shared" si="26"/>
        <v>Projected (NGCC)</v>
      </c>
    </row>
    <row r="132" spans="1:11" x14ac:dyDescent="0.3">
      <c r="A132">
        <f t="shared" si="23"/>
        <v>132</v>
      </c>
      <c r="B132" t="s">
        <v>333</v>
      </c>
      <c r="C132" s="10" t="s">
        <v>334</v>
      </c>
      <c r="D132" s="2" t="str">
        <f t="shared" si="24"/>
        <v>Post</v>
      </c>
      <c r="E132" s="2" t="str">
        <f t="shared" si="24"/>
        <v>Amine-based</v>
      </c>
      <c r="F132" s="2" t="str">
        <f t="shared" si="24"/>
        <v>Amine-based (Post, Econamine FG+)</v>
      </c>
      <c r="G132" s="6">
        <f>Lit_inputs!Q47</f>
        <v>4.686848707668684</v>
      </c>
      <c r="H132" s="6">
        <f>Lit_inputs!L47</f>
        <v>90</v>
      </c>
      <c r="I132" s="6">
        <f t="shared" si="25"/>
        <v>1.76</v>
      </c>
      <c r="J132" s="72">
        <f t="shared" si="25"/>
        <v>5.3999999999999999E-2</v>
      </c>
      <c r="K132" s="2" t="str">
        <f t="shared" si="26"/>
        <v>Projected (NGCC)</v>
      </c>
    </row>
    <row r="133" spans="1:11" x14ac:dyDescent="0.3">
      <c r="A133">
        <f t="shared" si="23"/>
        <v>133</v>
      </c>
      <c r="B133" t="s">
        <v>333</v>
      </c>
      <c r="C133" s="10" t="s">
        <v>334</v>
      </c>
      <c r="D133" s="2" t="str">
        <f t="shared" si="24"/>
        <v>Post</v>
      </c>
      <c r="E133" s="2" t="str">
        <f t="shared" si="24"/>
        <v>Amine-based</v>
      </c>
      <c r="F133" s="2" t="str">
        <f t="shared" si="24"/>
        <v>Amine-based (Post, Econamine FG+)</v>
      </c>
      <c r="G133" s="6">
        <f>Lit_inputs!Q48</f>
        <v>4.7016896812078217</v>
      </c>
      <c r="H133" s="6">
        <f>Lit_inputs!L48</f>
        <v>90</v>
      </c>
      <c r="I133" s="6">
        <f t="shared" si="25"/>
        <v>1.76</v>
      </c>
      <c r="J133" s="72">
        <f t="shared" si="25"/>
        <v>5.3999999999999999E-2</v>
      </c>
      <c r="K133" s="2" t="str">
        <f t="shared" si="26"/>
        <v>Projected (NGCC)</v>
      </c>
    </row>
    <row r="134" spans="1:11" x14ac:dyDescent="0.3">
      <c r="A134">
        <f t="shared" si="23"/>
        <v>134</v>
      </c>
      <c r="B134" t="s">
        <v>333</v>
      </c>
      <c r="C134" s="10" t="s">
        <v>334</v>
      </c>
      <c r="D134" s="2" t="str">
        <f t="shared" si="24"/>
        <v>Post</v>
      </c>
      <c r="E134" s="2" t="str">
        <f t="shared" si="24"/>
        <v>Amine-based</v>
      </c>
      <c r="F134" s="2" t="str">
        <f t="shared" si="24"/>
        <v>Amine-based (Post, MEA)</v>
      </c>
      <c r="G134" s="6">
        <f>Lit_inputs!Q49</f>
        <v>7.5775099455151445</v>
      </c>
      <c r="H134" s="6">
        <f>Lit_inputs!L49</f>
        <v>88.3</v>
      </c>
      <c r="I134" s="6">
        <f t="shared" si="25"/>
        <v>1.76</v>
      </c>
      <c r="J134" s="72">
        <f t="shared" si="25"/>
        <v>5.3999999999999999E-2</v>
      </c>
      <c r="K134" s="2" t="str">
        <f t="shared" si="26"/>
        <v>Projected (NGCC)</v>
      </c>
    </row>
    <row r="135" spans="1:11" x14ac:dyDescent="0.3">
      <c r="A135">
        <f t="shared" si="23"/>
        <v>135</v>
      </c>
      <c r="B135" t="s">
        <v>333</v>
      </c>
      <c r="C135" s="10" t="s">
        <v>334</v>
      </c>
      <c r="D135" s="2" t="str">
        <f t="shared" si="24"/>
        <v>Post</v>
      </c>
      <c r="E135" s="2" t="str">
        <f t="shared" si="24"/>
        <v>Amine-based</v>
      </c>
      <c r="F135" s="2" t="str">
        <f t="shared" si="24"/>
        <v>Amine-based (Post, MEA)</v>
      </c>
      <c r="G135" s="6">
        <f>Lit_inputs!Q50</f>
        <v>4.4717913792561239</v>
      </c>
      <c r="H135" s="6">
        <f>Lit_inputs!L50</f>
        <v>90</v>
      </c>
      <c r="I135" s="6">
        <f t="shared" si="25"/>
        <v>1.76</v>
      </c>
      <c r="J135" s="72">
        <f t="shared" si="25"/>
        <v>5.3999999999999999E-2</v>
      </c>
      <c r="K135" s="2" t="str">
        <f t="shared" si="26"/>
        <v>Projected (NGCC)</v>
      </c>
    </row>
    <row r="136" spans="1:11" x14ac:dyDescent="0.3">
      <c r="A136">
        <f t="shared" si="23"/>
        <v>136</v>
      </c>
      <c r="B136" t="s">
        <v>333</v>
      </c>
      <c r="C136" s="10" t="s">
        <v>334</v>
      </c>
      <c r="D136" s="2" t="str">
        <f t="shared" si="24"/>
        <v>Pre</v>
      </c>
      <c r="E136" s="2" t="str">
        <f t="shared" si="24"/>
        <v>SEWGS</v>
      </c>
      <c r="F136" s="2" t="str">
        <f t="shared" si="24"/>
        <v>SEWGS (Pre)</v>
      </c>
      <c r="G136" s="6">
        <f>Lit_inputs!Q51</f>
        <v>6.9371781710842519</v>
      </c>
      <c r="H136" s="6">
        <f>Lit_inputs!L51</f>
        <v>85.7</v>
      </c>
      <c r="I136" s="6">
        <f t="shared" si="25"/>
        <v>0</v>
      </c>
      <c r="J136" s="72">
        <f t="shared" si="25"/>
        <v>0</v>
      </c>
      <c r="K136" s="2" t="str">
        <f t="shared" si="26"/>
        <v>Projected (NGCC)</v>
      </c>
    </row>
    <row r="137" spans="1:11" x14ac:dyDescent="0.3">
      <c r="A137">
        <f t="shared" si="23"/>
        <v>137</v>
      </c>
      <c r="B137" t="s">
        <v>333</v>
      </c>
      <c r="C137" s="10" t="s">
        <v>334</v>
      </c>
      <c r="D137" s="2" t="str">
        <f t="shared" si="24"/>
        <v>Pre</v>
      </c>
      <c r="E137" s="2" t="str">
        <f t="shared" si="24"/>
        <v>SEWGS</v>
      </c>
      <c r="F137" s="2" t="str">
        <f t="shared" si="24"/>
        <v>SEWGS (Pre)</v>
      </c>
      <c r="G137" s="6">
        <f>Lit_inputs!Q52</f>
        <v>7.1638696476914907</v>
      </c>
      <c r="H137" s="6">
        <f>Lit_inputs!L52</f>
        <v>91.1</v>
      </c>
      <c r="I137" s="6">
        <f t="shared" si="25"/>
        <v>0</v>
      </c>
      <c r="J137" s="72">
        <f t="shared" si="25"/>
        <v>0</v>
      </c>
      <c r="K137" s="2" t="str">
        <f t="shared" si="26"/>
        <v>Projected (NGCC)</v>
      </c>
    </row>
    <row r="1048576" spans="11:11" x14ac:dyDescent="0.3">
      <c r="K104857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J83"/>
  <sheetViews>
    <sheetView workbookViewId="0">
      <pane xSplit="5" ySplit="12" topLeftCell="AJ52" activePane="bottomRight" state="frozen"/>
      <selection pane="topRight" activeCell="F1" sqref="F1"/>
      <selection pane="bottomLeft" activeCell="A13" sqref="A13"/>
      <selection pane="bottomRight" activeCell="AQ66" sqref="AQ66"/>
    </sheetView>
  </sheetViews>
  <sheetFormatPr defaultRowHeight="14.4" x14ac:dyDescent="0.3"/>
  <cols>
    <col min="1" max="1" width="15" customWidth="1"/>
    <col min="2" max="2" width="31.6640625" bestFit="1" customWidth="1"/>
    <col min="3" max="3" width="20.109375" bestFit="1" customWidth="1"/>
    <col min="4" max="4" width="6.6640625" bestFit="1" customWidth="1"/>
    <col min="5" max="5" width="15.88671875" bestFit="1" customWidth="1"/>
    <col min="6" max="6" width="9.6640625" bestFit="1" customWidth="1"/>
    <col min="139" max="139" width="9.109375" customWidth="1"/>
    <col min="141" max="141" width="9.109375" customWidth="1"/>
  </cols>
  <sheetData>
    <row r="1" spans="1:140" x14ac:dyDescent="0.3">
      <c r="B1" s="1" t="s">
        <v>54</v>
      </c>
      <c r="C1" s="5" t="s">
        <v>203</v>
      </c>
      <c r="D1" s="5" t="s">
        <v>201</v>
      </c>
      <c r="E1" s="5" t="s">
        <v>199</v>
      </c>
      <c r="F1" s="29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</row>
    <row r="2" spans="1:140" x14ac:dyDescent="0.3">
      <c r="A2" t="s">
        <v>318</v>
      </c>
      <c r="B2" s="21" t="str">
        <f>Scenarios!K2</f>
        <v>Source</v>
      </c>
      <c r="C2" s="25" t="s">
        <v>213</v>
      </c>
      <c r="D2" s="5" t="s">
        <v>366</v>
      </c>
      <c r="E2" t="s">
        <v>33</v>
      </c>
      <c r="F2" s="49" t="str">
        <f t="shared" ref="F2:F12" ca="1" si="0">INDIRECT(CONCATENATE($C2,$D2,F$1))</f>
        <v>GREET</v>
      </c>
      <c r="G2" s="2" t="str">
        <f t="shared" ref="G2:BR3" ca="1" si="1">INDIRECT(CONCATENATE($C2,$D2,G$1))</f>
        <v>Lit</v>
      </c>
      <c r="H2" s="2" t="str">
        <f t="shared" ca="1" si="1"/>
        <v>Lit</v>
      </c>
      <c r="I2" s="2" t="str">
        <f t="shared" ca="1" si="1"/>
        <v>Lit</v>
      </c>
      <c r="J2" s="2" t="str">
        <f t="shared" ca="1" si="1"/>
        <v>Lit</v>
      </c>
      <c r="K2" s="2" t="str">
        <f t="shared" ca="1" si="1"/>
        <v>Lit</v>
      </c>
      <c r="L2" s="2" t="str">
        <f t="shared" ca="1" si="1"/>
        <v>Lit</v>
      </c>
      <c r="M2" s="2" t="str">
        <f t="shared" ca="1" si="1"/>
        <v>Lit</v>
      </c>
      <c r="N2" s="2" t="str">
        <f t="shared" ca="1" si="1"/>
        <v>Lit</v>
      </c>
      <c r="O2" s="2" t="str">
        <f t="shared" ca="1" si="1"/>
        <v>Lit</v>
      </c>
      <c r="P2" s="2" t="str">
        <f t="shared" ca="1" si="1"/>
        <v>Lit</v>
      </c>
      <c r="Q2" s="2" t="str">
        <f t="shared" ca="1" si="1"/>
        <v>Lit</v>
      </c>
      <c r="R2" s="2" t="str">
        <f t="shared" ca="1" si="1"/>
        <v>Lit</v>
      </c>
      <c r="S2" s="2" t="str">
        <f t="shared" ca="1" si="1"/>
        <v>Lit</v>
      </c>
      <c r="T2" s="2" t="str">
        <f t="shared" ca="1" si="1"/>
        <v>Lit</v>
      </c>
      <c r="U2" s="2" t="str">
        <f t="shared" ca="1" si="1"/>
        <v>Lit</v>
      </c>
      <c r="V2" s="2" t="str">
        <f t="shared" ca="1" si="1"/>
        <v>Lit</v>
      </c>
      <c r="W2" s="2" t="str">
        <f t="shared" ca="1" si="1"/>
        <v>Lit</v>
      </c>
      <c r="X2" s="2" t="str">
        <f t="shared" ca="1" si="1"/>
        <v>Lit</v>
      </c>
      <c r="Y2" s="2" t="str">
        <f t="shared" ca="1" si="1"/>
        <v>Lit</v>
      </c>
      <c r="Z2" s="2" t="str">
        <f t="shared" ca="1" si="1"/>
        <v>Lit</v>
      </c>
      <c r="AA2" s="2" t="str">
        <f t="shared" ca="1" si="1"/>
        <v>Lit</v>
      </c>
      <c r="AB2" s="2" t="str">
        <f t="shared" ca="1" si="1"/>
        <v>Lit</v>
      </c>
      <c r="AC2" s="2" t="str">
        <f t="shared" ca="1" si="1"/>
        <v>Lit</v>
      </c>
      <c r="AD2" s="2" t="str">
        <f t="shared" ca="1" si="1"/>
        <v>Lit</v>
      </c>
      <c r="AE2" s="2" t="str">
        <f t="shared" ca="1" si="1"/>
        <v>GREET</v>
      </c>
      <c r="AF2" s="2" t="str">
        <f t="shared" ca="1" si="1"/>
        <v>Lit</v>
      </c>
      <c r="AG2" s="2" t="str">
        <f t="shared" ca="1" si="1"/>
        <v>Lit</v>
      </c>
      <c r="AH2" s="2" t="str">
        <f t="shared" ca="1" si="1"/>
        <v>Lit</v>
      </c>
      <c r="AI2" s="2" t="str">
        <f t="shared" ca="1" si="1"/>
        <v>Lit</v>
      </c>
      <c r="AJ2" s="2" t="str">
        <f t="shared" ca="1" si="1"/>
        <v>Lit</v>
      </c>
      <c r="AK2" s="2" t="str">
        <f t="shared" ca="1" si="1"/>
        <v>Lit</v>
      </c>
      <c r="AL2" s="2" t="str">
        <f t="shared" ca="1" si="1"/>
        <v>Lit</v>
      </c>
      <c r="AM2" s="2" t="str">
        <f t="shared" ca="1" si="1"/>
        <v>Lit</v>
      </c>
      <c r="AN2" s="2" t="str">
        <f t="shared" ca="1" si="1"/>
        <v>Lit</v>
      </c>
      <c r="AO2" s="2" t="str">
        <f t="shared" ca="1" si="1"/>
        <v>Lit</v>
      </c>
      <c r="AP2" s="2" t="str">
        <f t="shared" ca="1" si="1"/>
        <v>GREET</v>
      </c>
      <c r="AQ2" s="2" t="str">
        <f t="shared" ca="1" si="1"/>
        <v>Lit</v>
      </c>
      <c r="AR2" s="2" t="str">
        <f t="shared" ca="1" si="1"/>
        <v>Lit</v>
      </c>
      <c r="AS2" s="2" t="str">
        <f t="shared" ca="1" si="1"/>
        <v>Lit</v>
      </c>
      <c r="AT2" s="2" t="str">
        <f t="shared" ca="1" si="1"/>
        <v>Lit</v>
      </c>
      <c r="AU2" s="2" t="str">
        <f t="shared" ca="1" si="1"/>
        <v>Lit</v>
      </c>
      <c r="AV2" s="2" t="str">
        <f t="shared" ca="1" si="1"/>
        <v>Lit</v>
      </c>
      <c r="AW2" s="2" t="str">
        <f t="shared" ca="1" si="1"/>
        <v>Lit</v>
      </c>
      <c r="AX2" s="2" t="str">
        <f t="shared" ca="1" si="1"/>
        <v>Lit</v>
      </c>
      <c r="AY2" s="2" t="str">
        <f t="shared" ca="1" si="1"/>
        <v>GREET</v>
      </c>
      <c r="AZ2" s="2" t="str">
        <f t="shared" ca="1" si="1"/>
        <v>Lit</v>
      </c>
      <c r="BA2" s="2" t="str">
        <f t="shared" ca="1" si="1"/>
        <v>Lit</v>
      </c>
      <c r="BB2" s="2" t="str">
        <f t="shared" ca="1" si="1"/>
        <v>Projected (PC)</v>
      </c>
      <c r="BC2" s="2" t="str">
        <f t="shared" ca="1" si="1"/>
        <v>Projected (PC)</v>
      </c>
      <c r="BD2" s="2" t="str">
        <f t="shared" ca="1" si="1"/>
        <v>Projected (PC)</v>
      </c>
      <c r="BE2" s="2" t="str">
        <f t="shared" ca="1" si="1"/>
        <v>Projected (PC)</v>
      </c>
      <c r="BF2" s="2" t="str">
        <f t="shared" ca="1" si="1"/>
        <v>Projected (PC)</v>
      </c>
      <c r="BG2" s="2" t="str">
        <f t="shared" ca="1" si="1"/>
        <v>Projected (PC)</v>
      </c>
      <c r="BH2" s="2" t="str">
        <f t="shared" ca="1" si="1"/>
        <v>Projected (PC)</v>
      </c>
      <c r="BI2" s="2" t="str">
        <f t="shared" ca="1" si="1"/>
        <v>Projected (PC)</v>
      </c>
      <c r="BJ2" s="2" t="str">
        <f t="shared" ca="1" si="1"/>
        <v>Projected (PC)</v>
      </c>
      <c r="BK2" s="2" t="str">
        <f t="shared" ca="1" si="1"/>
        <v>Projected (PC)</v>
      </c>
      <c r="BL2" s="2" t="str">
        <f t="shared" ca="1" si="1"/>
        <v>Projected (PC)</v>
      </c>
      <c r="BM2" s="2" t="str">
        <f t="shared" ca="1" si="1"/>
        <v>Projected (PC)</v>
      </c>
      <c r="BN2" s="2" t="str">
        <f t="shared" ca="1" si="1"/>
        <v>Projected (PC)</v>
      </c>
      <c r="BO2" s="2" t="str">
        <f t="shared" ca="1" si="1"/>
        <v>Projected (PC)</v>
      </c>
      <c r="BP2" s="2" t="str">
        <f t="shared" ca="1" si="1"/>
        <v>Projected (PC)</v>
      </c>
      <c r="BQ2" s="2" t="str">
        <f t="shared" ca="1" si="1"/>
        <v>Projected (PC)</v>
      </c>
      <c r="BR2" s="2" t="str">
        <f t="shared" ca="1" si="1"/>
        <v>Projected (PC)</v>
      </c>
      <c r="BS2" s="2" t="str">
        <f t="shared" ref="BS2:CS6" ca="1" si="2">INDIRECT(CONCATENATE($C2,$D2,BS$1))</f>
        <v>Projected (PC)</v>
      </c>
      <c r="BT2" s="2" t="str">
        <f t="shared" ca="1" si="2"/>
        <v>Projected (PC)</v>
      </c>
      <c r="BU2" s="2" t="str">
        <f t="shared" ca="1" si="2"/>
        <v>Projected (PC)</v>
      </c>
      <c r="BV2" s="2" t="str">
        <f t="shared" ca="1" si="2"/>
        <v>Projected (PC)</v>
      </c>
      <c r="BW2" s="2" t="str">
        <f t="shared" ca="1" si="2"/>
        <v>Projected (PC)</v>
      </c>
      <c r="BX2" s="2" t="str">
        <f t="shared" ca="1" si="2"/>
        <v>Projected (PC)</v>
      </c>
      <c r="BY2" s="2" t="str">
        <f t="shared" ca="1" si="2"/>
        <v>Projected (PC)</v>
      </c>
      <c r="BZ2" s="2" t="str">
        <f t="shared" ca="1" si="2"/>
        <v>GREET</v>
      </c>
      <c r="CA2" s="2" t="str">
        <f t="shared" ca="1" si="2"/>
        <v>Projected (IGCC)</v>
      </c>
      <c r="CB2" s="2" t="str">
        <f t="shared" ca="1" si="2"/>
        <v>Projected (IGCC)</v>
      </c>
      <c r="CC2" s="2" t="str">
        <f t="shared" ca="1" si="2"/>
        <v>Projected (IGCC)</v>
      </c>
      <c r="CD2" s="2" t="str">
        <f t="shared" ca="1" si="2"/>
        <v>Projected (IGCC)</v>
      </c>
      <c r="CE2" s="2" t="str">
        <f t="shared" ca="1" si="2"/>
        <v>Projected (IGCC)</v>
      </c>
      <c r="CF2" s="2" t="str">
        <f t="shared" ca="1" si="2"/>
        <v>Projected (IGCC)</v>
      </c>
      <c r="CG2" s="2" t="str">
        <f t="shared" ca="1" si="2"/>
        <v>Projected (IGCC)</v>
      </c>
      <c r="CH2" s="2" t="str">
        <f t="shared" ca="1" si="2"/>
        <v>Projected (IGCC)</v>
      </c>
      <c r="CI2" s="2" t="str">
        <f t="shared" ca="1" si="2"/>
        <v>Projected (IGCC)</v>
      </c>
      <c r="CJ2" s="2" t="str">
        <f t="shared" ca="1" si="2"/>
        <v>Projected (IGCC)</v>
      </c>
      <c r="CK2" s="2" t="str">
        <f t="shared" ca="1" si="2"/>
        <v>Projected (NGCC)</v>
      </c>
      <c r="CL2" s="2" t="str">
        <f t="shared" ca="1" si="2"/>
        <v>Projected (NGCC)</v>
      </c>
      <c r="CM2" s="2" t="str">
        <f t="shared" ca="1" si="2"/>
        <v>Projected (NGCC)</v>
      </c>
      <c r="CN2" s="2" t="str">
        <f t="shared" ca="1" si="2"/>
        <v>Projected (NGCC)</v>
      </c>
      <c r="CO2" s="2" t="str">
        <f t="shared" ca="1" si="2"/>
        <v>Projected (NGCC)</v>
      </c>
      <c r="CP2" s="2" t="str">
        <f t="shared" ca="1" si="2"/>
        <v>Projected (NGCC)</v>
      </c>
      <c r="CQ2" s="2" t="str">
        <f t="shared" ca="1" si="2"/>
        <v>Projected (NGCC)</v>
      </c>
      <c r="CR2" s="2" t="str">
        <f t="shared" ca="1" si="2"/>
        <v>Projected (NGCC)</v>
      </c>
      <c r="CS2" s="2" t="str">
        <f t="shared" ca="1" si="2"/>
        <v>Projected (GREET)</v>
      </c>
      <c r="CT2" s="2" t="str">
        <f t="shared" ref="CS2:EJ7" ca="1" si="3">INDIRECT(CONCATENATE($C2,$D2,CT$1))</f>
        <v>Projected (PC)</v>
      </c>
      <c r="CU2" s="2" t="str">
        <f t="shared" ca="1" si="3"/>
        <v>Projected (PC)</v>
      </c>
      <c r="CV2" s="2" t="str">
        <f t="shared" ca="1" si="3"/>
        <v>Projected (PC)</v>
      </c>
      <c r="CW2" s="2" t="str">
        <f t="shared" ca="1" si="3"/>
        <v>Projected (PC)</v>
      </c>
      <c r="CX2" s="2" t="str">
        <f t="shared" ca="1" si="3"/>
        <v>Projected (PC)</v>
      </c>
      <c r="CY2" s="2" t="str">
        <f t="shared" ca="1" si="3"/>
        <v>Projected (PC)</v>
      </c>
      <c r="CZ2" s="2" t="str">
        <f t="shared" ca="1" si="3"/>
        <v>Projected (PC)</v>
      </c>
      <c r="DA2" s="2" t="str">
        <f t="shared" ca="1" si="3"/>
        <v>Projected (PC)</v>
      </c>
      <c r="DB2" s="2" t="str">
        <f t="shared" ca="1" si="3"/>
        <v>Projected (PC)</v>
      </c>
      <c r="DC2" s="2" t="str">
        <f t="shared" ca="1" si="3"/>
        <v>Projected (PC)</v>
      </c>
      <c r="DD2" s="2" t="str">
        <f t="shared" ca="1" si="3"/>
        <v>Projected (PC)</v>
      </c>
      <c r="DE2" s="2" t="str">
        <f t="shared" ca="1" si="3"/>
        <v>Projected (PC)</v>
      </c>
      <c r="DF2" s="2" t="str">
        <f t="shared" ca="1" si="3"/>
        <v>Projected (PC)</v>
      </c>
      <c r="DG2" s="2" t="str">
        <f t="shared" ca="1" si="3"/>
        <v>Projected (PC)</v>
      </c>
      <c r="DH2" s="2" t="str">
        <f t="shared" ca="1" si="3"/>
        <v>Projected (PC)</v>
      </c>
      <c r="DI2" s="2" t="str">
        <f t="shared" ca="1" si="3"/>
        <v>Projected (PC)</v>
      </c>
      <c r="DJ2" s="2" t="str">
        <f t="shared" ca="1" si="3"/>
        <v>Projected (PC)</v>
      </c>
      <c r="DK2" s="2" t="str">
        <f t="shared" ca="1" si="3"/>
        <v>Projected (PC)</v>
      </c>
      <c r="DL2" s="2" t="str">
        <f t="shared" ca="1" si="3"/>
        <v>Projected (PC)</v>
      </c>
      <c r="DM2" s="2" t="str">
        <f t="shared" ca="1" si="3"/>
        <v>Projected (PC)</v>
      </c>
      <c r="DN2" s="2" t="str">
        <f t="shared" ca="1" si="3"/>
        <v>Projected (PC)</v>
      </c>
      <c r="DO2" s="2" t="str">
        <f t="shared" ca="1" si="3"/>
        <v>Projected (PC)</v>
      </c>
      <c r="DP2" s="2" t="str">
        <f t="shared" ca="1" si="3"/>
        <v>Projected (PC)</v>
      </c>
      <c r="DQ2" s="2" t="str">
        <f t="shared" ca="1" si="3"/>
        <v>Projected (PC)</v>
      </c>
      <c r="DR2" s="2" t="str">
        <f t="shared" ca="1" si="3"/>
        <v>Projected (GREET)</v>
      </c>
      <c r="DS2" s="2" t="str">
        <f t="shared" ca="1" si="3"/>
        <v>Projected (IGCC)</v>
      </c>
      <c r="DT2" s="2" t="str">
        <f t="shared" ca="1" si="3"/>
        <v>Projected (IGCC)</v>
      </c>
      <c r="DU2" s="2" t="str">
        <f t="shared" ca="1" si="3"/>
        <v>Projected (IGCC)</v>
      </c>
      <c r="DV2" s="2" t="str">
        <f t="shared" ca="1" si="3"/>
        <v>Projected (IGCC)</v>
      </c>
      <c r="DW2" s="2" t="str">
        <f t="shared" ca="1" si="3"/>
        <v>Projected (IGCC)</v>
      </c>
      <c r="DX2" s="2" t="str">
        <f t="shared" ca="1" si="3"/>
        <v>Projected (IGCC)</v>
      </c>
      <c r="DY2" s="2" t="str">
        <f t="shared" ca="1" si="3"/>
        <v>Projected (IGCC)</v>
      </c>
      <c r="DZ2" s="2" t="str">
        <f t="shared" ca="1" si="3"/>
        <v>Projected (IGCC)</v>
      </c>
      <c r="EA2" s="2" t="str">
        <f t="shared" ca="1" si="3"/>
        <v>Projected (IGCC)</v>
      </c>
      <c r="EB2" s="2" t="str">
        <f t="shared" ca="1" si="3"/>
        <v>Projected (IGCC)</v>
      </c>
      <c r="EC2" s="2" t="str">
        <f t="shared" ca="1" si="3"/>
        <v>Projected (NGCC)</v>
      </c>
      <c r="ED2" s="2" t="str">
        <f t="shared" ca="1" si="3"/>
        <v>Projected (NGCC)</v>
      </c>
      <c r="EE2" s="2" t="str">
        <f t="shared" ca="1" si="3"/>
        <v>Projected (NGCC)</v>
      </c>
      <c r="EF2" s="2" t="str">
        <f t="shared" ca="1" si="3"/>
        <v>Projected (NGCC)</v>
      </c>
      <c r="EG2" s="2" t="str">
        <f t="shared" ca="1" si="3"/>
        <v>Projected (NGCC)</v>
      </c>
      <c r="EH2" s="2" t="str">
        <f t="shared" ca="1" si="3"/>
        <v>Projected (NGCC)</v>
      </c>
      <c r="EI2" s="2" t="str">
        <f t="shared" ca="1" si="3"/>
        <v>Projected (NGCC)</v>
      </c>
      <c r="EJ2" s="2" t="str">
        <f t="shared" ca="1" si="3"/>
        <v>Projected (NGCC)</v>
      </c>
    </row>
    <row r="3" spans="1:140" x14ac:dyDescent="0.3">
      <c r="A3" t="s">
        <v>102</v>
      </c>
      <c r="B3" t="s">
        <v>46</v>
      </c>
      <c r="C3" s="25" t="s">
        <v>213</v>
      </c>
      <c r="D3" s="24" t="s">
        <v>202</v>
      </c>
      <c r="E3" t="s">
        <v>33</v>
      </c>
      <c r="F3" s="49" t="str">
        <f t="shared" ca="1" si="0"/>
        <v>Coal</v>
      </c>
      <c r="G3" s="2" t="str">
        <f t="shared" ref="G3:U3" ca="1" si="4">INDIRECT(CONCATENATE($C3,$D3,G$1))</f>
        <v>Coal</v>
      </c>
      <c r="H3" s="2" t="str">
        <f t="shared" ca="1" si="4"/>
        <v>Coal</v>
      </c>
      <c r="I3" s="2" t="str">
        <f t="shared" ca="1" si="4"/>
        <v>Coal</v>
      </c>
      <c r="J3" s="2" t="str">
        <f t="shared" ca="1" si="4"/>
        <v>Coal</v>
      </c>
      <c r="K3" s="2" t="str">
        <f t="shared" ca="1" si="4"/>
        <v>Coal</v>
      </c>
      <c r="L3" s="2" t="str">
        <f t="shared" ca="1" si="4"/>
        <v>Coal</v>
      </c>
      <c r="M3" s="2" t="str">
        <f t="shared" ca="1" si="4"/>
        <v>Coal</v>
      </c>
      <c r="N3" s="2" t="str">
        <f t="shared" ca="1" si="4"/>
        <v>Coal</v>
      </c>
      <c r="O3" s="2" t="str">
        <f t="shared" ca="1" si="4"/>
        <v>Coal</v>
      </c>
      <c r="P3" s="2" t="str">
        <f t="shared" ca="1" si="4"/>
        <v>Coal</v>
      </c>
      <c r="Q3" s="2" t="str">
        <f t="shared" ca="1" si="4"/>
        <v>Coal</v>
      </c>
      <c r="R3" s="2" t="str">
        <f t="shared" ca="1" si="4"/>
        <v>Coal</v>
      </c>
      <c r="S3" s="2" t="str">
        <f t="shared" ca="1" si="4"/>
        <v>Coal</v>
      </c>
      <c r="T3" s="2" t="str">
        <f t="shared" ca="1" si="4"/>
        <v>Coal</v>
      </c>
      <c r="U3" s="2" t="str">
        <f t="shared" ca="1" si="4"/>
        <v>Coal</v>
      </c>
      <c r="V3" s="2" t="str">
        <f t="shared" ca="1" si="1"/>
        <v>Coal</v>
      </c>
      <c r="W3" s="2" t="str">
        <f t="shared" ca="1" si="1"/>
        <v>Coal</v>
      </c>
      <c r="X3" s="2" t="str">
        <f t="shared" ca="1" si="1"/>
        <v>Coal</v>
      </c>
      <c r="Y3" s="2" t="str">
        <f t="shared" ca="1" si="1"/>
        <v>Coal</v>
      </c>
      <c r="Z3" s="2" t="str">
        <f t="shared" ca="1" si="1"/>
        <v>Coal</v>
      </c>
      <c r="AA3" s="2" t="str">
        <f t="shared" ca="1" si="1"/>
        <v>Coal</v>
      </c>
      <c r="AB3" s="2" t="str">
        <f t="shared" ca="1" si="1"/>
        <v>Coal</v>
      </c>
      <c r="AC3" s="2" t="str">
        <f t="shared" ca="1" si="1"/>
        <v>Coal</v>
      </c>
      <c r="AD3" s="2" t="str">
        <f t="shared" ca="1" si="1"/>
        <v>Coal</v>
      </c>
      <c r="AE3" s="2" t="str">
        <f t="shared" ca="1" si="1"/>
        <v>Coal</v>
      </c>
      <c r="AF3" s="2" t="str">
        <f t="shared" ca="1" si="1"/>
        <v>Coal</v>
      </c>
      <c r="AG3" s="2" t="str">
        <f t="shared" ca="1" si="1"/>
        <v>Coal</v>
      </c>
      <c r="AH3" s="2" t="str">
        <f t="shared" ca="1" si="1"/>
        <v>Coal</v>
      </c>
      <c r="AI3" s="2" t="str">
        <f t="shared" ca="1" si="1"/>
        <v>Coal</v>
      </c>
      <c r="AJ3" s="2" t="str">
        <f t="shared" ca="1" si="1"/>
        <v>Coal</v>
      </c>
      <c r="AK3" s="2" t="str">
        <f t="shared" ca="1" si="1"/>
        <v>Coal</v>
      </c>
      <c r="AL3" s="2" t="str">
        <f t="shared" ca="1" si="1"/>
        <v>Coal</v>
      </c>
      <c r="AM3" s="2" t="str">
        <f t="shared" ca="1" si="1"/>
        <v>Coal</v>
      </c>
      <c r="AN3" s="2" t="str">
        <f t="shared" ca="1" si="1"/>
        <v>Coal</v>
      </c>
      <c r="AO3" s="2" t="str">
        <f t="shared" ca="1" si="1"/>
        <v>Coal</v>
      </c>
      <c r="AP3" s="2" t="str">
        <f t="shared" ca="1" si="1"/>
        <v>Natural Gas</v>
      </c>
      <c r="AQ3" s="2" t="str">
        <f t="shared" ca="1" si="1"/>
        <v>Natural Gas</v>
      </c>
      <c r="AR3" s="2" t="str">
        <f t="shared" ca="1" si="1"/>
        <v>Natural Gas</v>
      </c>
      <c r="AS3" s="2" t="str">
        <f t="shared" ca="1" si="1"/>
        <v>Natural Gas</v>
      </c>
      <c r="AT3" s="2" t="str">
        <f t="shared" ca="1" si="1"/>
        <v>Natural Gas</v>
      </c>
      <c r="AU3" s="2" t="str">
        <f t="shared" ca="1" si="1"/>
        <v>Natural Gas</v>
      </c>
      <c r="AV3" s="2" t="str">
        <f t="shared" ca="1" si="1"/>
        <v>Natural Gas</v>
      </c>
      <c r="AW3" s="2" t="str">
        <f t="shared" ca="1" si="1"/>
        <v>Natural Gas</v>
      </c>
      <c r="AX3" s="2" t="str">
        <f t="shared" ca="1" si="1"/>
        <v>Natural Gas</v>
      </c>
      <c r="AY3" s="2" t="str">
        <f t="shared" ca="1" si="1"/>
        <v>Biomass</v>
      </c>
      <c r="AZ3" s="2" t="str">
        <f t="shared" ca="1" si="1"/>
        <v>Biomass</v>
      </c>
      <c r="BA3" s="2" t="str">
        <f t="shared" ca="1" si="1"/>
        <v>Biomass</v>
      </c>
      <c r="BB3" s="2" t="str">
        <f t="shared" ca="1" si="1"/>
        <v>Biomass</v>
      </c>
      <c r="BC3" s="2" t="str">
        <f t="shared" ca="1" si="1"/>
        <v>Biomass</v>
      </c>
      <c r="BD3" s="2" t="str">
        <f t="shared" ca="1" si="1"/>
        <v>Biomass</v>
      </c>
      <c r="BE3" s="2" t="str">
        <f t="shared" ca="1" si="1"/>
        <v>Biomass</v>
      </c>
      <c r="BF3" s="2" t="str">
        <f t="shared" ca="1" si="1"/>
        <v>Biomass</v>
      </c>
      <c r="BG3" s="2" t="str">
        <f t="shared" ca="1" si="1"/>
        <v>Biomass</v>
      </c>
      <c r="BH3" s="2" t="str">
        <f t="shared" ca="1" si="1"/>
        <v>Biomass</v>
      </c>
      <c r="BI3" s="2" t="str">
        <f t="shared" ca="1" si="1"/>
        <v>Biomass</v>
      </c>
      <c r="BJ3" s="2" t="str">
        <f t="shared" ca="1" si="1"/>
        <v>Biomass</v>
      </c>
      <c r="BK3" s="2" t="str">
        <f t="shared" ca="1" si="1"/>
        <v>Biomass</v>
      </c>
      <c r="BL3" s="2" t="str">
        <f t="shared" ca="1" si="1"/>
        <v>Biomass</v>
      </c>
      <c r="BM3" s="2" t="str">
        <f t="shared" ca="1" si="1"/>
        <v>Biomass</v>
      </c>
      <c r="BN3" s="2" t="str">
        <f t="shared" ca="1" si="1"/>
        <v>Biomass</v>
      </c>
      <c r="BO3" s="2" t="str">
        <f t="shared" ca="1" si="1"/>
        <v>Biomass</v>
      </c>
      <c r="BP3" s="2" t="str">
        <f t="shared" ca="1" si="1"/>
        <v>Biomass</v>
      </c>
      <c r="BQ3" s="2" t="str">
        <f t="shared" ca="1" si="1"/>
        <v>Biomass</v>
      </c>
      <c r="BR3" s="2" t="str">
        <f t="shared" ca="1" si="1"/>
        <v>Biomass</v>
      </c>
      <c r="BS3" s="2" t="str">
        <f t="shared" ca="1" si="2"/>
        <v>Biomass</v>
      </c>
      <c r="BT3" s="2" t="str">
        <f t="shared" ca="1" si="2"/>
        <v>Biomass</v>
      </c>
      <c r="BU3" s="2" t="str">
        <f t="shared" ca="1" si="2"/>
        <v>Biomass</v>
      </c>
      <c r="BV3" s="2" t="str">
        <f t="shared" ca="1" si="2"/>
        <v>Biomass</v>
      </c>
      <c r="BW3" s="2" t="str">
        <f t="shared" ca="1" si="2"/>
        <v>Biomass</v>
      </c>
      <c r="BX3" s="2" t="str">
        <f t="shared" ca="1" si="2"/>
        <v>Biomass</v>
      </c>
      <c r="BY3" s="2" t="str">
        <f t="shared" ca="1" si="2"/>
        <v>Biomass</v>
      </c>
      <c r="BZ3" s="2" t="str">
        <f t="shared" ca="1" si="2"/>
        <v>Biomass</v>
      </c>
      <c r="CA3" s="2" t="str">
        <f t="shared" ca="1" si="2"/>
        <v>Biomass</v>
      </c>
      <c r="CB3" s="2" t="str">
        <f t="shared" ca="1" si="2"/>
        <v>Biomass</v>
      </c>
      <c r="CC3" s="2" t="str">
        <f t="shared" ca="1" si="2"/>
        <v>Biomass</v>
      </c>
      <c r="CD3" s="2" t="str">
        <f t="shared" ca="1" si="2"/>
        <v>Biomass</v>
      </c>
      <c r="CE3" s="2" t="str">
        <f t="shared" ca="1" si="2"/>
        <v>Biomass</v>
      </c>
      <c r="CF3" s="2" t="str">
        <f t="shared" ca="1" si="2"/>
        <v>Biomass</v>
      </c>
      <c r="CG3" s="2" t="str">
        <f t="shared" ca="1" si="2"/>
        <v>Biomass</v>
      </c>
      <c r="CH3" s="2" t="str">
        <f t="shared" ca="1" si="2"/>
        <v>Biomass</v>
      </c>
      <c r="CI3" s="2" t="str">
        <f t="shared" ca="1" si="2"/>
        <v>Biomass</v>
      </c>
      <c r="CJ3" s="2" t="str">
        <f t="shared" ca="1" si="2"/>
        <v>Biomass</v>
      </c>
      <c r="CK3" s="2" t="str">
        <f t="shared" ca="1" si="2"/>
        <v>Biomass</v>
      </c>
      <c r="CL3" s="2" t="str">
        <f t="shared" ca="1" si="2"/>
        <v>Biomass</v>
      </c>
      <c r="CM3" s="2" t="str">
        <f t="shared" ca="1" si="2"/>
        <v>Biomass</v>
      </c>
      <c r="CN3" s="2" t="str">
        <f t="shared" ca="1" si="2"/>
        <v>Biomass</v>
      </c>
      <c r="CO3" s="2" t="str">
        <f t="shared" ca="1" si="2"/>
        <v>Biomass</v>
      </c>
      <c r="CP3" s="2" t="str">
        <f t="shared" ca="1" si="2"/>
        <v>Biomass</v>
      </c>
      <c r="CQ3" s="2" t="str">
        <f t="shared" ca="1" si="2"/>
        <v>Biomass</v>
      </c>
      <c r="CR3" s="2" t="str">
        <f t="shared" ca="1" si="2"/>
        <v>Biomass</v>
      </c>
      <c r="CS3" s="2" t="str">
        <f t="shared" ca="1" si="3"/>
        <v>Blend</v>
      </c>
      <c r="CT3" s="2" t="str">
        <f t="shared" ca="1" si="3"/>
        <v>Blend</v>
      </c>
      <c r="CU3" s="2" t="str">
        <f t="shared" ca="1" si="3"/>
        <v>Blend</v>
      </c>
      <c r="CV3" s="2" t="str">
        <f t="shared" ca="1" si="3"/>
        <v>Blend</v>
      </c>
      <c r="CW3" s="2" t="str">
        <f t="shared" ca="1" si="3"/>
        <v>Blend</v>
      </c>
      <c r="CX3" s="2" t="str">
        <f t="shared" ca="1" si="3"/>
        <v>Blend</v>
      </c>
      <c r="CY3" s="2" t="str">
        <f t="shared" ca="1" si="3"/>
        <v>Blend</v>
      </c>
      <c r="CZ3" s="2" t="str">
        <f t="shared" ca="1" si="3"/>
        <v>Blend</v>
      </c>
      <c r="DA3" s="2" t="str">
        <f t="shared" ca="1" si="3"/>
        <v>Blend</v>
      </c>
      <c r="DB3" s="2" t="str">
        <f t="shared" ca="1" si="3"/>
        <v>Blend</v>
      </c>
      <c r="DC3" s="2" t="str">
        <f t="shared" ca="1" si="3"/>
        <v>Blend</v>
      </c>
      <c r="DD3" s="2" t="str">
        <f t="shared" ca="1" si="3"/>
        <v>Blend</v>
      </c>
      <c r="DE3" s="2" t="str">
        <f t="shared" ca="1" si="3"/>
        <v>Blend</v>
      </c>
      <c r="DF3" s="2" t="str">
        <f t="shared" ca="1" si="3"/>
        <v>Blend</v>
      </c>
      <c r="DG3" s="2" t="str">
        <f t="shared" ca="1" si="3"/>
        <v>Blend</v>
      </c>
      <c r="DH3" s="2" t="str">
        <f t="shared" ca="1" si="3"/>
        <v>Blend</v>
      </c>
      <c r="DI3" s="2" t="str">
        <f t="shared" ca="1" si="3"/>
        <v>Blend</v>
      </c>
      <c r="DJ3" s="2" t="str">
        <f t="shared" ca="1" si="3"/>
        <v>Blend</v>
      </c>
      <c r="DK3" s="2" t="str">
        <f t="shared" ca="1" si="3"/>
        <v>Blend</v>
      </c>
      <c r="DL3" s="2" t="str">
        <f t="shared" ca="1" si="3"/>
        <v>Blend</v>
      </c>
      <c r="DM3" s="2" t="str">
        <f t="shared" ca="1" si="3"/>
        <v>Blend</v>
      </c>
      <c r="DN3" s="2" t="str">
        <f t="shared" ca="1" si="3"/>
        <v>Blend</v>
      </c>
      <c r="DO3" s="2" t="str">
        <f t="shared" ca="1" si="3"/>
        <v>Blend</v>
      </c>
      <c r="DP3" s="2" t="str">
        <f t="shared" ca="1" si="3"/>
        <v>Blend</v>
      </c>
      <c r="DQ3" s="2" t="str">
        <f t="shared" ca="1" si="3"/>
        <v>Blend</v>
      </c>
      <c r="DR3" s="2" t="str">
        <f t="shared" ca="1" si="3"/>
        <v>Blend</v>
      </c>
      <c r="DS3" s="2" t="str">
        <f t="shared" ca="1" si="3"/>
        <v>Blend</v>
      </c>
      <c r="DT3" s="2" t="str">
        <f t="shared" ca="1" si="3"/>
        <v>Blend</v>
      </c>
      <c r="DU3" s="2" t="str">
        <f t="shared" ca="1" si="3"/>
        <v>Blend</v>
      </c>
      <c r="DV3" s="2" t="str">
        <f t="shared" ca="1" si="3"/>
        <v>Blend</v>
      </c>
      <c r="DW3" s="2" t="str">
        <f t="shared" ca="1" si="3"/>
        <v>Blend</v>
      </c>
      <c r="DX3" s="2" t="str">
        <f t="shared" ca="1" si="3"/>
        <v>Blend</v>
      </c>
      <c r="DY3" s="2" t="str">
        <f t="shared" ca="1" si="3"/>
        <v>Blend</v>
      </c>
      <c r="DZ3" s="2" t="str">
        <f t="shared" ca="1" si="3"/>
        <v>Blend</v>
      </c>
      <c r="EA3" s="2" t="str">
        <f t="shared" ca="1" si="3"/>
        <v>Blend</v>
      </c>
      <c r="EB3" s="2" t="str">
        <f t="shared" ca="1" si="3"/>
        <v>Blend</v>
      </c>
      <c r="EC3" s="2" t="str">
        <f t="shared" ca="1" si="3"/>
        <v>Blend</v>
      </c>
      <c r="ED3" s="2" t="str">
        <f t="shared" ca="1" si="3"/>
        <v>Blend</v>
      </c>
      <c r="EE3" s="2" t="str">
        <f t="shared" ca="1" si="3"/>
        <v>Blend</v>
      </c>
      <c r="EF3" s="2" t="str">
        <f t="shared" ca="1" si="3"/>
        <v>Blend</v>
      </c>
      <c r="EG3" s="2" t="str">
        <f t="shared" ca="1" si="3"/>
        <v>Blend</v>
      </c>
      <c r="EH3" s="2" t="str">
        <f t="shared" ca="1" si="3"/>
        <v>Blend</v>
      </c>
      <c r="EI3" s="2" t="str">
        <f t="shared" ca="1" si="3"/>
        <v>Blend</v>
      </c>
      <c r="EJ3" s="2" t="str">
        <f t="shared" ca="1" si="3"/>
        <v>Blend</v>
      </c>
    </row>
    <row r="4" spans="1:140" x14ac:dyDescent="0.3">
      <c r="A4" t="s">
        <v>103</v>
      </c>
      <c r="B4" t="s">
        <v>42</v>
      </c>
      <c r="C4" s="25" t="s">
        <v>213</v>
      </c>
      <c r="D4" s="24" t="s">
        <v>197</v>
      </c>
      <c r="E4" t="s">
        <v>33</v>
      </c>
      <c r="F4" s="49" t="str">
        <f t="shared" ca="1" si="0"/>
        <v>Coal (Steam)</v>
      </c>
      <c r="G4" s="2" t="str">
        <f t="shared" ref="G4:BR7" ca="1" si="5">INDIRECT(CONCATENATE($C4,$D4,G$1))</f>
        <v>Coal (Steam)</v>
      </c>
      <c r="H4" s="2" t="str">
        <f t="shared" ca="1" si="5"/>
        <v>Coal (Steam)</v>
      </c>
      <c r="I4" s="2" t="str">
        <f t="shared" ca="1" si="5"/>
        <v>Coal (Steam)</v>
      </c>
      <c r="J4" s="2" t="str">
        <f t="shared" ca="1" si="5"/>
        <v>Coal (Steam)</v>
      </c>
      <c r="K4" s="2" t="str">
        <f t="shared" ca="1" si="5"/>
        <v>Coal (Steam)</v>
      </c>
      <c r="L4" s="2" t="str">
        <f t="shared" ca="1" si="5"/>
        <v>Coal (Steam)</v>
      </c>
      <c r="M4" s="2" t="str">
        <f t="shared" ca="1" si="5"/>
        <v>Coal (Steam)</v>
      </c>
      <c r="N4" s="2" t="str">
        <f t="shared" ca="1" si="5"/>
        <v>Coal (Steam)</v>
      </c>
      <c r="O4" s="2" t="str">
        <f t="shared" ca="1" si="5"/>
        <v>Coal (Steam)</v>
      </c>
      <c r="P4" s="2" t="str">
        <f t="shared" ca="1" si="5"/>
        <v>Coal (Steam)</v>
      </c>
      <c r="Q4" s="2" t="str">
        <f t="shared" ca="1" si="5"/>
        <v>Coal (Steam)</v>
      </c>
      <c r="R4" s="2" t="str">
        <f t="shared" ca="1" si="5"/>
        <v>Coal (Steam)</v>
      </c>
      <c r="S4" s="2" t="str">
        <f t="shared" ca="1" si="5"/>
        <v>Coal (Steam)</v>
      </c>
      <c r="T4" s="2" t="str">
        <f t="shared" ca="1" si="5"/>
        <v>Coal (Steam)</v>
      </c>
      <c r="U4" s="2" t="str">
        <f t="shared" ca="1" si="5"/>
        <v>Coal (Steam)</v>
      </c>
      <c r="V4" s="2" t="str">
        <f t="shared" ca="1" si="5"/>
        <v>Coal (Steam)</v>
      </c>
      <c r="W4" s="2" t="str">
        <f t="shared" ca="1" si="5"/>
        <v>Coal (Steam)</v>
      </c>
      <c r="X4" s="2" t="str">
        <f t="shared" ca="1" si="5"/>
        <v>Coal (Steam)</v>
      </c>
      <c r="Y4" s="2" t="str">
        <f t="shared" ca="1" si="5"/>
        <v>Coal (Steam)</v>
      </c>
      <c r="Z4" s="2" t="str">
        <f t="shared" ca="1" si="5"/>
        <v>Coal (Steam)</v>
      </c>
      <c r="AA4" s="2" t="str">
        <f t="shared" ca="1" si="5"/>
        <v>Coal (Steam)</v>
      </c>
      <c r="AB4" s="2" t="str">
        <f t="shared" ca="1" si="5"/>
        <v>Coal (Steam)</v>
      </c>
      <c r="AC4" s="2" t="str">
        <f t="shared" ca="1" si="5"/>
        <v>Coal (Steam)</v>
      </c>
      <c r="AD4" s="2" t="str">
        <f t="shared" ca="1" si="5"/>
        <v>Coal (Steam)</v>
      </c>
      <c r="AE4" s="2" t="str">
        <f t="shared" ca="1" si="5"/>
        <v>Coal (IGCC)</v>
      </c>
      <c r="AF4" s="2" t="str">
        <f t="shared" ca="1" si="5"/>
        <v>Coal (IGCC)</v>
      </c>
      <c r="AG4" s="2" t="str">
        <f t="shared" ca="1" si="5"/>
        <v>Coal (IGCC)</v>
      </c>
      <c r="AH4" s="2" t="str">
        <f t="shared" ca="1" si="5"/>
        <v>Coal (IGCC)</v>
      </c>
      <c r="AI4" s="2" t="str">
        <f t="shared" ca="1" si="5"/>
        <v>Coal (IGCC)</v>
      </c>
      <c r="AJ4" s="2" t="str">
        <f t="shared" ca="1" si="5"/>
        <v>Coal (IGCC)</v>
      </c>
      <c r="AK4" s="2" t="str">
        <f t="shared" ca="1" si="5"/>
        <v>Coal (IGCC)</v>
      </c>
      <c r="AL4" s="2" t="str">
        <f t="shared" ca="1" si="5"/>
        <v>Coal (IGCC)</v>
      </c>
      <c r="AM4" s="2" t="str">
        <f t="shared" ca="1" si="5"/>
        <v>Coal (IGCC)</v>
      </c>
      <c r="AN4" s="2" t="str">
        <f t="shared" ca="1" si="5"/>
        <v>Coal (IGCC)</v>
      </c>
      <c r="AO4" s="2" t="str">
        <f t="shared" ca="1" si="5"/>
        <v>Coal (IGCC)</v>
      </c>
      <c r="AP4" s="2" t="str">
        <f t="shared" ca="1" si="5"/>
        <v>NG (NGCC)</v>
      </c>
      <c r="AQ4" s="2" t="str">
        <f t="shared" ca="1" si="5"/>
        <v>NG (NGCC)</v>
      </c>
      <c r="AR4" s="2" t="str">
        <f t="shared" ca="1" si="5"/>
        <v>NG (NGCC)</v>
      </c>
      <c r="AS4" s="2" t="str">
        <f t="shared" ca="1" si="5"/>
        <v>NG (NGCC)</v>
      </c>
      <c r="AT4" s="2" t="str">
        <f t="shared" ca="1" si="5"/>
        <v>NG (NGCC)</v>
      </c>
      <c r="AU4" s="2" t="str">
        <f t="shared" ca="1" si="5"/>
        <v>NG (NGCC)</v>
      </c>
      <c r="AV4" s="2" t="str">
        <f t="shared" ca="1" si="5"/>
        <v>NG (NGCC)</v>
      </c>
      <c r="AW4" s="2" t="str">
        <f t="shared" ca="1" si="5"/>
        <v>NG (NGCC)</v>
      </c>
      <c r="AX4" s="2" t="str">
        <f t="shared" ca="1" si="5"/>
        <v>NG (NGCC)</v>
      </c>
      <c r="AY4" s="2" t="str">
        <f t="shared" ca="1" si="5"/>
        <v>Biomass (Steam)</v>
      </c>
      <c r="AZ4" s="2" t="str">
        <f t="shared" ca="1" si="5"/>
        <v>Biomass (Steam)</v>
      </c>
      <c r="BA4" s="2" t="str">
        <f t="shared" ca="1" si="5"/>
        <v>Biomass (Steam)</v>
      </c>
      <c r="BB4" s="2" t="str">
        <f t="shared" ca="1" si="5"/>
        <v>Biomass (Steam)</v>
      </c>
      <c r="BC4" s="2" t="str">
        <f t="shared" ca="1" si="5"/>
        <v>Biomass (Steam)</v>
      </c>
      <c r="BD4" s="2" t="str">
        <f t="shared" ca="1" si="5"/>
        <v>Biomass (Steam)</v>
      </c>
      <c r="BE4" s="2" t="str">
        <f t="shared" ca="1" si="5"/>
        <v>Biomass (Steam)</v>
      </c>
      <c r="BF4" s="2" t="str">
        <f t="shared" ca="1" si="5"/>
        <v>Biomass (Steam)</v>
      </c>
      <c r="BG4" s="2" t="str">
        <f t="shared" ca="1" si="5"/>
        <v>Biomass (Steam)</v>
      </c>
      <c r="BH4" s="2" t="str">
        <f t="shared" ca="1" si="5"/>
        <v>Biomass (Steam)</v>
      </c>
      <c r="BI4" s="2" t="str">
        <f t="shared" ca="1" si="5"/>
        <v>Biomass (Steam)</v>
      </c>
      <c r="BJ4" s="2" t="str">
        <f t="shared" ca="1" si="5"/>
        <v>Biomass (Steam)</v>
      </c>
      <c r="BK4" s="2" t="str">
        <f t="shared" ca="1" si="5"/>
        <v>Biomass (Steam)</v>
      </c>
      <c r="BL4" s="2" t="str">
        <f t="shared" ca="1" si="5"/>
        <v>Biomass (Steam)</v>
      </c>
      <c r="BM4" s="2" t="str">
        <f t="shared" ca="1" si="5"/>
        <v>Biomass (Steam)</v>
      </c>
      <c r="BN4" s="2" t="str">
        <f t="shared" ca="1" si="5"/>
        <v>Biomass (Steam)</v>
      </c>
      <c r="BO4" s="2" t="str">
        <f t="shared" ca="1" si="5"/>
        <v>Biomass (Steam)</v>
      </c>
      <c r="BP4" s="2" t="str">
        <f t="shared" ca="1" si="5"/>
        <v>Biomass (Steam)</v>
      </c>
      <c r="BQ4" s="2" t="str">
        <f t="shared" ca="1" si="5"/>
        <v>Biomass (Steam)</v>
      </c>
      <c r="BR4" s="2" t="str">
        <f t="shared" ca="1" si="5"/>
        <v>Biomass (Steam)</v>
      </c>
      <c r="BS4" s="2" t="str">
        <f t="shared" ca="1" si="2"/>
        <v>Biomass (Steam)</v>
      </c>
      <c r="BT4" s="2" t="str">
        <f t="shared" ca="1" si="2"/>
        <v>Biomass (Steam)</v>
      </c>
      <c r="BU4" s="2" t="str">
        <f t="shared" ca="1" si="2"/>
        <v>Biomass (Steam)</v>
      </c>
      <c r="BV4" s="2" t="str">
        <f t="shared" ca="1" si="2"/>
        <v>Biomass (Steam)</v>
      </c>
      <c r="BW4" s="2" t="str">
        <f t="shared" ca="1" si="2"/>
        <v>Biomass (Steam)</v>
      </c>
      <c r="BX4" s="2" t="str">
        <f t="shared" ca="1" si="2"/>
        <v>Biomass (Steam)</v>
      </c>
      <c r="BY4" s="2" t="str">
        <f t="shared" ca="1" si="2"/>
        <v>Biomass (Steam)</v>
      </c>
      <c r="BZ4" s="2" t="str">
        <f t="shared" ca="1" si="2"/>
        <v>Biomass (IGCC)</v>
      </c>
      <c r="CA4" s="2" t="str">
        <f t="shared" ca="1" si="2"/>
        <v>Biomass (IGCC)</v>
      </c>
      <c r="CB4" s="2" t="str">
        <f t="shared" ca="1" si="2"/>
        <v>Biomass (IGCC)</v>
      </c>
      <c r="CC4" s="2" t="str">
        <f t="shared" ca="1" si="2"/>
        <v>Biomass (IGCC)</v>
      </c>
      <c r="CD4" s="2" t="str">
        <f t="shared" ca="1" si="2"/>
        <v>Biomass (IGCC)</v>
      </c>
      <c r="CE4" s="2" t="str">
        <f t="shared" ca="1" si="2"/>
        <v>Biomass (IGCC)</v>
      </c>
      <c r="CF4" s="2" t="str">
        <f t="shared" ca="1" si="2"/>
        <v>Biomass (IGCC)</v>
      </c>
      <c r="CG4" s="2" t="str">
        <f t="shared" ca="1" si="2"/>
        <v>Biomass (IGCC)</v>
      </c>
      <c r="CH4" s="2" t="str">
        <f t="shared" ca="1" si="2"/>
        <v>Biomass (IGCC)</v>
      </c>
      <c r="CI4" s="2" t="str">
        <f t="shared" ca="1" si="2"/>
        <v>Biomass (IGCC)</v>
      </c>
      <c r="CJ4" s="2" t="str">
        <f t="shared" ca="1" si="2"/>
        <v>Biomass (IGCC)</v>
      </c>
      <c r="CK4" s="2" t="str">
        <f t="shared" ca="1" si="2"/>
        <v>Biomass (IGCC)</v>
      </c>
      <c r="CL4" s="2" t="str">
        <f t="shared" ca="1" si="2"/>
        <v>Biomass (IGCC)</v>
      </c>
      <c r="CM4" s="2" t="str">
        <f t="shared" ca="1" si="2"/>
        <v>Biomass (IGCC)</v>
      </c>
      <c r="CN4" s="2" t="str">
        <f t="shared" ca="1" si="2"/>
        <v>Biomass (IGCC)</v>
      </c>
      <c r="CO4" s="2" t="str">
        <f t="shared" ca="1" si="2"/>
        <v>Biomass (IGCC)</v>
      </c>
      <c r="CP4" s="2" t="str">
        <f t="shared" ca="1" si="2"/>
        <v>Biomass (IGCC)</v>
      </c>
      <c r="CQ4" s="2" t="str">
        <f t="shared" ca="1" si="2"/>
        <v>Biomass (IGCC)</v>
      </c>
      <c r="CR4" s="2" t="str">
        <f t="shared" ca="1" si="2"/>
        <v>Biomass (IGCC)</v>
      </c>
      <c r="CS4" s="2" t="str">
        <f t="shared" ca="1" si="3"/>
        <v>Blend (Steam)</v>
      </c>
      <c r="CT4" s="2" t="str">
        <f t="shared" ca="1" si="3"/>
        <v>Blend (Steam)</v>
      </c>
      <c r="CU4" s="2" t="str">
        <f t="shared" ca="1" si="3"/>
        <v>Blend (Steam)</v>
      </c>
      <c r="CV4" s="2" t="str">
        <f t="shared" ca="1" si="3"/>
        <v>Blend (Steam)</v>
      </c>
      <c r="CW4" s="2" t="str">
        <f t="shared" ca="1" si="3"/>
        <v>Blend (Steam)</v>
      </c>
      <c r="CX4" s="2" t="str">
        <f t="shared" ca="1" si="3"/>
        <v>Blend (Steam)</v>
      </c>
      <c r="CY4" s="2" t="str">
        <f t="shared" ca="1" si="3"/>
        <v>Blend (Steam)</v>
      </c>
      <c r="CZ4" s="2" t="str">
        <f t="shared" ca="1" si="3"/>
        <v>Blend (Steam)</v>
      </c>
      <c r="DA4" s="2" t="str">
        <f t="shared" ca="1" si="3"/>
        <v>Blend (Steam)</v>
      </c>
      <c r="DB4" s="2" t="str">
        <f t="shared" ca="1" si="3"/>
        <v>Blend (Steam)</v>
      </c>
      <c r="DC4" s="2" t="str">
        <f t="shared" ca="1" si="3"/>
        <v>Blend (Steam)</v>
      </c>
      <c r="DD4" s="2" t="str">
        <f t="shared" ca="1" si="3"/>
        <v>Blend (Steam)</v>
      </c>
      <c r="DE4" s="2" t="str">
        <f t="shared" ca="1" si="3"/>
        <v>Blend (Steam)</v>
      </c>
      <c r="DF4" s="2" t="str">
        <f t="shared" ca="1" si="3"/>
        <v>Blend (Steam)</v>
      </c>
      <c r="DG4" s="2" t="str">
        <f t="shared" ca="1" si="3"/>
        <v>Blend (Steam)</v>
      </c>
      <c r="DH4" s="2" t="str">
        <f t="shared" ca="1" si="3"/>
        <v>Blend (Steam)</v>
      </c>
      <c r="DI4" s="2" t="str">
        <f t="shared" ca="1" si="3"/>
        <v>Blend (Steam)</v>
      </c>
      <c r="DJ4" s="2" t="str">
        <f t="shared" ca="1" si="3"/>
        <v>Blend (Steam)</v>
      </c>
      <c r="DK4" s="2" t="str">
        <f t="shared" ca="1" si="3"/>
        <v>Blend (Steam)</v>
      </c>
      <c r="DL4" s="2" t="str">
        <f t="shared" ca="1" si="3"/>
        <v>Blend (Steam)</v>
      </c>
      <c r="DM4" s="2" t="str">
        <f t="shared" ca="1" si="3"/>
        <v>Blend (Steam)</v>
      </c>
      <c r="DN4" s="2" t="str">
        <f t="shared" ca="1" si="3"/>
        <v>Blend (Steam)</v>
      </c>
      <c r="DO4" s="2" t="str">
        <f t="shared" ca="1" si="3"/>
        <v>Blend (Steam)</v>
      </c>
      <c r="DP4" s="2" t="str">
        <f t="shared" ca="1" si="3"/>
        <v>Blend (Steam)</v>
      </c>
      <c r="DQ4" s="2" t="str">
        <f t="shared" ca="1" si="3"/>
        <v>Blend (Steam)</v>
      </c>
      <c r="DR4" s="2" t="str">
        <f t="shared" ca="1" si="3"/>
        <v>Blend (IGCC)</v>
      </c>
      <c r="DS4" s="2" t="str">
        <f t="shared" ca="1" si="3"/>
        <v>Blend (IGCC)</v>
      </c>
      <c r="DT4" s="2" t="str">
        <f t="shared" ca="1" si="3"/>
        <v>Blend (IGCC)</v>
      </c>
      <c r="DU4" s="2" t="str">
        <f t="shared" ca="1" si="3"/>
        <v>Blend (IGCC)</v>
      </c>
      <c r="DV4" s="2" t="str">
        <f t="shared" ca="1" si="3"/>
        <v>Blend (IGCC)</v>
      </c>
      <c r="DW4" s="2" t="str">
        <f t="shared" ca="1" si="3"/>
        <v>Blend (IGCC)</v>
      </c>
      <c r="DX4" s="2" t="str">
        <f t="shared" ca="1" si="3"/>
        <v>Blend (IGCC)</v>
      </c>
      <c r="DY4" s="2" t="str">
        <f t="shared" ca="1" si="3"/>
        <v>Blend (IGCC)</v>
      </c>
      <c r="DZ4" s="2" t="str">
        <f t="shared" ca="1" si="3"/>
        <v>Blend (IGCC)</v>
      </c>
      <c r="EA4" s="2" t="str">
        <f t="shared" ca="1" si="3"/>
        <v>Blend (IGCC)</v>
      </c>
      <c r="EB4" s="2" t="str">
        <f t="shared" ca="1" si="3"/>
        <v>Blend (IGCC)</v>
      </c>
      <c r="EC4" s="2" t="str">
        <f t="shared" ca="1" si="3"/>
        <v>Blend (IGCC)</v>
      </c>
      <c r="ED4" s="2" t="str">
        <f t="shared" ca="1" si="3"/>
        <v>Blend (IGCC)</v>
      </c>
      <c r="EE4" s="2" t="str">
        <f t="shared" ca="1" si="3"/>
        <v>Blend (IGCC)</v>
      </c>
      <c r="EF4" s="2" t="str">
        <f t="shared" ca="1" si="3"/>
        <v>Blend (IGCC)</v>
      </c>
      <c r="EG4" s="2" t="str">
        <f t="shared" ca="1" si="3"/>
        <v>Blend (IGCC)</v>
      </c>
      <c r="EH4" s="2" t="str">
        <f t="shared" ca="1" si="3"/>
        <v>Blend (IGCC)</v>
      </c>
      <c r="EI4" s="2" t="str">
        <f t="shared" ca="1" si="3"/>
        <v>Blend (IGCC)</v>
      </c>
      <c r="EJ4" s="2" t="str">
        <f t="shared" ca="1" si="3"/>
        <v>Blend (IGCC)</v>
      </c>
    </row>
    <row r="5" spans="1:140" x14ac:dyDescent="0.3">
      <c r="A5" t="s">
        <v>347</v>
      </c>
      <c r="B5" t="s">
        <v>329</v>
      </c>
      <c r="C5" s="25" t="s">
        <v>213</v>
      </c>
      <c r="D5" s="24" t="s">
        <v>38</v>
      </c>
      <c r="E5" t="s">
        <v>33</v>
      </c>
      <c r="F5" s="49" t="str">
        <f t="shared" ca="1" si="0"/>
        <v>None</v>
      </c>
      <c r="G5" s="2" t="str">
        <f t="shared" ca="1" si="5"/>
        <v>Post</v>
      </c>
      <c r="H5" s="2" t="str">
        <f t="shared" ca="1" si="5"/>
        <v>Post</v>
      </c>
      <c r="I5" s="2" t="str">
        <f t="shared" ca="1" si="5"/>
        <v>Post</v>
      </c>
      <c r="J5" s="2" t="str">
        <f t="shared" ca="1" si="5"/>
        <v>Post</v>
      </c>
      <c r="K5" s="2" t="str">
        <f t="shared" ca="1" si="5"/>
        <v>Post</v>
      </c>
      <c r="L5" s="2" t="str">
        <f t="shared" ca="1" si="5"/>
        <v>Post</v>
      </c>
      <c r="M5" s="2" t="str">
        <f t="shared" ca="1" si="5"/>
        <v>Post</v>
      </c>
      <c r="N5" s="2" t="str">
        <f t="shared" ca="1" si="5"/>
        <v>Post</v>
      </c>
      <c r="O5" s="2" t="str">
        <f t="shared" ca="1" si="5"/>
        <v>Post</v>
      </c>
      <c r="P5" s="2" t="str">
        <f t="shared" ca="1" si="5"/>
        <v>Post</v>
      </c>
      <c r="Q5" s="2" t="str">
        <f t="shared" ca="1" si="5"/>
        <v>Post</v>
      </c>
      <c r="R5" s="2" t="str">
        <f t="shared" ca="1" si="5"/>
        <v>Post</v>
      </c>
      <c r="S5" s="2" t="str">
        <f t="shared" ca="1" si="5"/>
        <v>Post</v>
      </c>
      <c r="T5" s="2" t="str">
        <f t="shared" ca="1" si="5"/>
        <v>Post</v>
      </c>
      <c r="U5" s="2" t="str">
        <f t="shared" ca="1" si="5"/>
        <v>Post</v>
      </c>
      <c r="V5" s="2" t="str">
        <f t="shared" ca="1" si="5"/>
        <v>Post</v>
      </c>
      <c r="W5" s="2" t="str">
        <f t="shared" ca="1" si="5"/>
        <v>Post</v>
      </c>
      <c r="X5" s="2" t="str">
        <f t="shared" ca="1" si="5"/>
        <v>Post</v>
      </c>
      <c r="Y5" s="2" t="str">
        <f t="shared" ca="1" si="5"/>
        <v>Oxy</v>
      </c>
      <c r="Z5" s="2" t="str">
        <f t="shared" ca="1" si="5"/>
        <v>Oxy</v>
      </c>
      <c r="AA5" s="2" t="str">
        <f t="shared" ca="1" si="5"/>
        <v>Oxy</v>
      </c>
      <c r="AB5" s="2" t="str">
        <f t="shared" ca="1" si="5"/>
        <v>Oxy</v>
      </c>
      <c r="AC5" s="2" t="str">
        <f t="shared" ca="1" si="5"/>
        <v>Oxy</v>
      </c>
      <c r="AD5" s="2" t="str">
        <f t="shared" ca="1" si="5"/>
        <v>Oxy</v>
      </c>
      <c r="AE5" s="2" t="str">
        <f t="shared" ca="1" si="5"/>
        <v>N/A</v>
      </c>
      <c r="AF5" s="2" t="str">
        <f t="shared" ca="1" si="5"/>
        <v>Post</v>
      </c>
      <c r="AG5" s="2" t="str">
        <f t="shared" ca="1" si="5"/>
        <v>Pre</v>
      </c>
      <c r="AH5" s="2" t="str">
        <f t="shared" ca="1" si="5"/>
        <v>Post</v>
      </c>
      <c r="AI5" s="2" t="str">
        <f t="shared" ca="1" si="5"/>
        <v>Pre</v>
      </c>
      <c r="AJ5" s="2" t="str">
        <f t="shared" ca="1" si="5"/>
        <v>Pre</v>
      </c>
      <c r="AK5" s="2" t="str">
        <f t="shared" ca="1" si="5"/>
        <v>Pre</v>
      </c>
      <c r="AL5" s="2" t="str">
        <f t="shared" ca="1" si="5"/>
        <v>Pre</v>
      </c>
      <c r="AM5" s="2" t="str">
        <f t="shared" ca="1" si="5"/>
        <v>Pre</v>
      </c>
      <c r="AN5" s="2" t="str">
        <f t="shared" ca="1" si="5"/>
        <v>Pre</v>
      </c>
      <c r="AO5" s="2" t="str">
        <f t="shared" ca="1" si="5"/>
        <v>Pre</v>
      </c>
      <c r="AP5" s="2" t="str">
        <f t="shared" ca="1" si="5"/>
        <v>None</v>
      </c>
      <c r="AQ5" s="2" t="str">
        <f t="shared" ca="1" si="5"/>
        <v>Post</v>
      </c>
      <c r="AR5" s="2" t="str">
        <f t="shared" ca="1" si="5"/>
        <v>Post</v>
      </c>
      <c r="AS5" s="2" t="str">
        <f t="shared" ca="1" si="5"/>
        <v>Post</v>
      </c>
      <c r="AT5" s="2" t="str">
        <f t="shared" ca="1" si="5"/>
        <v>Post</v>
      </c>
      <c r="AU5" s="2" t="str">
        <f t="shared" ca="1" si="5"/>
        <v>Post</v>
      </c>
      <c r="AV5" s="2" t="str">
        <f t="shared" ca="1" si="5"/>
        <v>Post</v>
      </c>
      <c r="AW5" s="2" t="str">
        <f t="shared" ca="1" si="5"/>
        <v>Pre</v>
      </c>
      <c r="AX5" s="2" t="str">
        <f t="shared" ca="1" si="5"/>
        <v>Pre</v>
      </c>
      <c r="AY5" s="2" t="str">
        <f t="shared" ca="1" si="5"/>
        <v>None</v>
      </c>
      <c r="AZ5" s="2" t="str">
        <f t="shared" ca="1" si="5"/>
        <v>Post</v>
      </c>
      <c r="BA5" s="2" t="str">
        <f t="shared" ca="1" si="5"/>
        <v>Oxy</v>
      </c>
      <c r="BB5" s="2" t="str">
        <f t="shared" ca="1" si="5"/>
        <v>Post</v>
      </c>
      <c r="BC5" s="2" t="str">
        <f t="shared" ca="1" si="5"/>
        <v>Post</v>
      </c>
      <c r="BD5" s="2" t="str">
        <f t="shared" ca="1" si="5"/>
        <v>Post</v>
      </c>
      <c r="BE5" s="2" t="str">
        <f t="shared" ca="1" si="5"/>
        <v>Post</v>
      </c>
      <c r="BF5" s="2" t="str">
        <f t="shared" ca="1" si="5"/>
        <v>Post</v>
      </c>
      <c r="BG5" s="2" t="str">
        <f t="shared" ca="1" si="5"/>
        <v>Post</v>
      </c>
      <c r="BH5" s="2" t="str">
        <f t="shared" ca="1" si="5"/>
        <v>Post</v>
      </c>
      <c r="BI5" s="2" t="str">
        <f t="shared" ca="1" si="5"/>
        <v>Post</v>
      </c>
      <c r="BJ5" s="2" t="str">
        <f t="shared" ca="1" si="5"/>
        <v>Post</v>
      </c>
      <c r="BK5" s="2" t="str">
        <f t="shared" ca="1" si="5"/>
        <v>Post</v>
      </c>
      <c r="BL5" s="2" t="str">
        <f t="shared" ca="1" si="5"/>
        <v>Post</v>
      </c>
      <c r="BM5" s="2" t="str">
        <f t="shared" ca="1" si="5"/>
        <v>Post</v>
      </c>
      <c r="BN5" s="2" t="str">
        <f t="shared" ca="1" si="5"/>
        <v>Post</v>
      </c>
      <c r="BO5" s="2" t="str">
        <f t="shared" ca="1" si="5"/>
        <v>Post</v>
      </c>
      <c r="BP5" s="2" t="str">
        <f t="shared" ca="1" si="5"/>
        <v>Post</v>
      </c>
      <c r="BQ5" s="2" t="str">
        <f t="shared" ca="1" si="5"/>
        <v>Post</v>
      </c>
      <c r="BR5" s="2" t="str">
        <f t="shared" ca="1" si="5"/>
        <v>Post</v>
      </c>
      <c r="BS5" s="2" t="str">
        <f t="shared" ca="1" si="2"/>
        <v>Post</v>
      </c>
      <c r="BT5" s="2" t="str">
        <f t="shared" ca="1" si="2"/>
        <v>Oxy</v>
      </c>
      <c r="BU5" s="2" t="str">
        <f t="shared" ca="1" si="2"/>
        <v>Oxy</v>
      </c>
      <c r="BV5" s="2" t="str">
        <f t="shared" ca="1" si="2"/>
        <v>Oxy</v>
      </c>
      <c r="BW5" s="2" t="str">
        <f t="shared" ca="1" si="2"/>
        <v>Oxy</v>
      </c>
      <c r="BX5" s="2" t="str">
        <f t="shared" ca="1" si="2"/>
        <v>Oxy</v>
      </c>
      <c r="BY5" s="2" t="str">
        <f t="shared" ca="1" si="2"/>
        <v>Oxy</v>
      </c>
      <c r="BZ5" s="2" t="str">
        <f t="shared" ca="1" si="2"/>
        <v>None</v>
      </c>
      <c r="CA5" s="2" t="str">
        <f t="shared" ca="1" si="2"/>
        <v>Post</v>
      </c>
      <c r="CB5" s="2" t="str">
        <f t="shared" ca="1" si="2"/>
        <v>Pre</v>
      </c>
      <c r="CC5" s="2" t="str">
        <f t="shared" ca="1" si="2"/>
        <v>Post</v>
      </c>
      <c r="CD5" s="2" t="str">
        <f t="shared" ca="1" si="2"/>
        <v>Pre</v>
      </c>
      <c r="CE5" s="2" t="str">
        <f t="shared" ca="1" si="2"/>
        <v>Pre</v>
      </c>
      <c r="CF5" s="2" t="str">
        <f t="shared" ca="1" si="2"/>
        <v>Pre</v>
      </c>
      <c r="CG5" s="2" t="str">
        <f t="shared" ca="1" si="2"/>
        <v>Pre</v>
      </c>
      <c r="CH5" s="2" t="str">
        <f t="shared" ca="1" si="2"/>
        <v>Pre</v>
      </c>
      <c r="CI5" s="2" t="str">
        <f t="shared" ca="1" si="2"/>
        <v>Pre</v>
      </c>
      <c r="CJ5" s="2" t="str">
        <f t="shared" ca="1" si="2"/>
        <v>Pre</v>
      </c>
      <c r="CK5" s="2" t="str">
        <f t="shared" ca="1" si="2"/>
        <v>Post</v>
      </c>
      <c r="CL5" s="2" t="str">
        <f t="shared" ca="1" si="2"/>
        <v>Post</v>
      </c>
      <c r="CM5" s="2" t="str">
        <f t="shared" ca="1" si="2"/>
        <v>Post</v>
      </c>
      <c r="CN5" s="2" t="str">
        <f t="shared" ca="1" si="2"/>
        <v>Post</v>
      </c>
      <c r="CO5" s="2" t="str">
        <f t="shared" ca="1" si="2"/>
        <v>Post</v>
      </c>
      <c r="CP5" s="2" t="str">
        <f t="shared" ca="1" si="2"/>
        <v>Post</v>
      </c>
      <c r="CQ5" s="2" t="str">
        <f t="shared" ca="1" si="2"/>
        <v>Pre</v>
      </c>
      <c r="CR5" s="2" t="str">
        <f t="shared" ca="1" si="2"/>
        <v>Pre</v>
      </c>
      <c r="CS5" s="2" t="str">
        <f t="shared" ca="1" si="3"/>
        <v>None</v>
      </c>
      <c r="CT5" s="2" t="str">
        <f t="shared" ca="1" si="3"/>
        <v>Post</v>
      </c>
      <c r="CU5" s="2" t="str">
        <f t="shared" ca="1" si="3"/>
        <v>Post</v>
      </c>
      <c r="CV5" s="2" t="str">
        <f t="shared" ca="1" si="3"/>
        <v>Post</v>
      </c>
      <c r="CW5" s="2" t="str">
        <f t="shared" ca="1" si="3"/>
        <v>Post</v>
      </c>
      <c r="CX5" s="2" t="str">
        <f t="shared" ca="1" si="3"/>
        <v>Post</v>
      </c>
      <c r="CY5" s="2" t="str">
        <f t="shared" ca="1" si="3"/>
        <v>Post</v>
      </c>
      <c r="CZ5" s="2" t="str">
        <f t="shared" ca="1" si="3"/>
        <v>Post</v>
      </c>
      <c r="DA5" s="2" t="str">
        <f t="shared" ca="1" si="3"/>
        <v>Post</v>
      </c>
      <c r="DB5" s="2" t="str">
        <f t="shared" ca="1" si="3"/>
        <v>Post</v>
      </c>
      <c r="DC5" s="2" t="str">
        <f t="shared" ca="1" si="3"/>
        <v>Post</v>
      </c>
      <c r="DD5" s="2" t="str">
        <f t="shared" ca="1" si="3"/>
        <v>Post</v>
      </c>
      <c r="DE5" s="2" t="str">
        <f t="shared" ca="1" si="3"/>
        <v>Post</v>
      </c>
      <c r="DF5" s="2" t="str">
        <f t="shared" ca="1" si="3"/>
        <v>Post</v>
      </c>
      <c r="DG5" s="2" t="str">
        <f t="shared" ca="1" si="3"/>
        <v>Post</v>
      </c>
      <c r="DH5" s="2" t="str">
        <f t="shared" ca="1" si="3"/>
        <v>Post</v>
      </c>
      <c r="DI5" s="2" t="str">
        <f t="shared" ca="1" si="3"/>
        <v>Post</v>
      </c>
      <c r="DJ5" s="2" t="str">
        <f t="shared" ca="1" si="3"/>
        <v>Post</v>
      </c>
      <c r="DK5" s="2" t="str">
        <f t="shared" ca="1" si="3"/>
        <v>Post</v>
      </c>
      <c r="DL5" s="2" t="str">
        <f t="shared" ca="1" si="3"/>
        <v>Oxy</v>
      </c>
      <c r="DM5" s="2" t="str">
        <f t="shared" ca="1" si="3"/>
        <v>Oxy</v>
      </c>
      <c r="DN5" s="2" t="str">
        <f t="shared" ca="1" si="3"/>
        <v>Oxy</v>
      </c>
      <c r="DO5" s="2" t="str">
        <f t="shared" ca="1" si="3"/>
        <v>Oxy</v>
      </c>
      <c r="DP5" s="2" t="str">
        <f t="shared" ca="1" si="3"/>
        <v>Oxy</v>
      </c>
      <c r="DQ5" s="2" t="str">
        <f t="shared" ca="1" si="3"/>
        <v>Oxy</v>
      </c>
      <c r="DR5" s="2" t="str">
        <f t="shared" ca="1" si="3"/>
        <v>None</v>
      </c>
      <c r="DS5" s="2" t="str">
        <f t="shared" ca="1" si="3"/>
        <v>Post</v>
      </c>
      <c r="DT5" s="2" t="str">
        <f t="shared" ca="1" si="3"/>
        <v>Pre</v>
      </c>
      <c r="DU5" s="2" t="str">
        <f t="shared" ca="1" si="3"/>
        <v>Post</v>
      </c>
      <c r="DV5" s="2" t="str">
        <f t="shared" ca="1" si="3"/>
        <v>Pre</v>
      </c>
      <c r="DW5" s="2" t="str">
        <f t="shared" ca="1" si="3"/>
        <v>Pre</v>
      </c>
      <c r="DX5" s="2" t="str">
        <f t="shared" ca="1" si="3"/>
        <v>Pre</v>
      </c>
      <c r="DY5" s="2" t="str">
        <f t="shared" ca="1" si="3"/>
        <v>Pre</v>
      </c>
      <c r="DZ5" s="2" t="str">
        <f t="shared" ca="1" si="3"/>
        <v>Pre</v>
      </c>
      <c r="EA5" s="2" t="str">
        <f t="shared" ca="1" si="3"/>
        <v>Pre</v>
      </c>
      <c r="EB5" s="2" t="str">
        <f t="shared" ca="1" si="3"/>
        <v>Pre</v>
      </c>
      <c r="EC5" s="2" t="str">
        <f t="shared" ca="1" si="3"/>
        <v>Post</v>
      </c>
      <c r="ED5" s="2" t="str">
        <f t="shared" ca="1" si="3"/>
        <v>Post</v>
      </c>
      <c r="EE5" s="2" t="str">
        <f t="shared" ca="1" si="3"/>
        <v>Post</v>
      </c>
      <c r="EF5" s="2" t="str">
        <f t="shared" ca="1" si="3"/>
        <v>Post</v>
      </c>
      <c r="EG5" s="2" t="str">
        <f t="shared" ca="1" si="3"/>
        <v>Post</v>
      </c>
      <c r="EH5" s="2" t="str">
        <f t="shared" ca="1" si="3"/>
        <v>Post</v>
      </c>
      <c r="EI5" s="2" t="str">
        <f t="shared" ca="1" si="3"/>
        <v>Pre</v>
      </c>
      <c r="EJ5" s="2" t="str">
        <f t="shared" ca="1" si="3"/>
        <v>Pre</v>
      </c>
    </row>
    <row r="6" spans="1:140" x14ac:dyDescent="0.3">
      <c r="A6" t="s">
        <v>315</v>
      </c>
      <c r="B6" t="s">
        <v>304</v>
      </c>
      <c r="C6" s="25" t="s">
        <v>213</v>
      </c>
      <c r="D6" s="24" t="s">
        <v>204</v>
      </c>
      <c r="E6" t="s">
        <v>33</v>
      </c>
      <c r="F6" s="49" t="str">
        <f t="shared" ca="1" si="0"/>
        <v>None</v>
      </c>
      <c r="G6" s="2" t="str">
        <f t="shared" ca="1" si="5"/>
        <v>Amine-based</v>
      </c>
      <c r="H6" s="2" t="str">
        <f t="shared" ca="1" si="5"/>
        <v>Amine-based</v>
      </c>
      <c r="I6" s="2" t="str">
        <f t="shared" ca="1" si="5"/>
        <v>Amine-based</v>
      </c>
      <c r="J6" s="2" t="str">
        <f t="shared" ca="1" si="5"/>
        <v>Amine-based</v>
      </c>
      <c r="K6" s="2" t="str">
        <f t="shared" ca="1" si="5"/>
        <v>Amine-based</v>
      </c>
      <c r="L6" s="2" t="str">
        <f t="shared" ca="1" si="5"/>
        <v>Amine-based</v>
      </c>
      <c r="M6" s="2" t="str">
        <f t="shared" ca="1" si="5"/>
        <v>Ammonia</v>
      </c>
      <c r="N6" s="2" t="str">
        <f t="shared" ca="1" si="5"/>
        <v>CaL</v>
      </c>
      <c r="O6" s="2" t="str">
        <f t="shared" ca="1" si="5"/>
        <v>CaL</v>
      </c>
      <c r="P6" s="2" t="str">
        <f t="shared" ca="1" si="5"/>
        <v>CaL</v>
      </c>
      <c r="Q6" s="2" t="str">
        <f t="shared" ca="1" si="5"/>
        <v>CaL</v>
      </c>
      <c r="R6" s="2" t="str">
        <f t="shared" ca="1" si="5"/>
        <v>CaL</v>
      </c>
      <c r="S6" s="2" t="str">
        <f t="shared" ca="1" si="5"/>
        <v>CaL</v>
      </c>
      <c r="T6" s="2" t="str">
        <f t="shared" ca="1" si="5"/>
        <v>CaL</v>
      </c>
      <c r="U6" s="2" t="str">
        <f t="shared" ca="1" si="5"/>
        <v>CaL</v>
      </c>
      <c r="V6" s="2" t="str">
        <f t="shared" ca="1" si="5"/>
        <v>CaL</v>
      </c>
      <c r="W6" s="2" t="str">
        <f t="shared" ca="1" si="5"/>
        <v>Membrane</v>
      </c>
      <c r="X6" s="2" t="str">
        <f t="shared" ca="1" si="5"/>
        <v>Membrane</v>
      </c>
      <c r="Y6" s="2" t="str">
        <f t="shared" ca="1" si="5"/>
        <v>Oxy-fuel</v>
      </c>
      <c r="Z6" s="2" t="str">
        <f t="shared" ca="1" si="5"/>
        <v>Oxy-fuel</v>
      </c>
      <c r="AA6" s="2" t="str">
        <f t="shared" ca="1" si="5"/>
        <v>Oxy-fuel</v>
      </c>
      <c r="AB6" s="2" t="str">
        <f t="shared" ca="1" si="5"/>
        <v>Oxy-fuel</v>
      </c>
      <c r="AC6" s="2" t="str">
        <f t="shared" ca="1" si="5"/>
        <v>Oxy-fuel</v>
      </c>
      <c r="AD6" s="2" t="str">
        <f t="shared" ca="1" si="5"/>
        <v>Oxy-fuel</v>
      </c>
      <c r="AE6" s="2" t="str">
        <f t="shared" ca="1" si="5"/>
        <v>None</v>
      </c>
      <c r="AF6" s="2" t="str">
        <f t="shared" ca="1" si="5"/>
        <v>Amine-based</v>
      </c>
      <c r="AG6" s="2" t="str">
        <f t="shared" ca="1" si="5"/>
        <v>Amine-based</v>
      </c>
      <c r="AH6" s="2" t="str">
        <f t="shared" ca="1" si="5"/>
        <v>CaL</v>
      </c>
      <c r="AI6" s="2" t="str">
        <f t="shared" ca="1" si="5"/>
        <v>CaL</v>
      </c>
      <c r="AJ6" s="2" t="str">
        <f t="shared" ca="1" si="5"/>
        <v>CaL</v>
      </c>
      <c r="AK6" s="2" t="str">
        <f t="shared" ca="1" si="5"/>
        <v>CL</v>
      </c>
      <c r="AL6" s="2" t="str">
        <f t="shared" ca="1" si="5"/>
        <v>Selexol</v>
      </c>
      <c r="AM6" s="2" t="str">
        <f t="shared" ca="1" si="5"/>
        <v>Selexol</v>
      </c>
      <c r="AN6" s="2" t="str">
        <f t="shared" ca="1" si="5"/>
        <v>Selexol</v>
      </c>
      <c r="AO6" s="2" t="str">
        <f t="shared" ca="1" si="5"/>
        <v>Selexol</v>
      </c>
      <c r="AP6" s="2" t="str">
        <f t="shared" ca="1" si="5"/>
        <v>None</v>
      </c>
      <c r="AQ6" s="2" t="str">
        <f t="shared" ca="1" si="5"/>
        <v>Amine-based</v>
      </c>
      <c r="AR6" s="2" t="str">
        <f t="shared" ca="1" si="5"/>
        <v>Amine-based</v>
      </c>
      <c r="AS6" s="2" t="str">
        <f t="shared" ca="1" si="5"/>
        <v>Amine-based</v>
      </c>
      <c r="AT6" s="2" t="str">
        <f t="shared" ca="1" si="5"/>
        <v>Amine-based</v>
      </c>
      <c r="AU6" s="2" t="str">
        <f t="shared" ca="1" si="5"/>
        <v>Amine-based</v>
      </c>
      <c r="AV6" s="2" t="str">
        <f t="shared" ca="1" si="5"/>
        <v>Amine-based</v>
      </c>
      <c r="AW6" s="2" t="str">
        <f t="shared" ca="1" si="5"/>
        <v>SEWGS</v>
      </c>
      <c r="AX6" s="2" t="str">
        <f t="shared" ca="1" si="5"/>
        <v>SEWGS</v>
      </c>
      <c r="AY6" s="2" t="str">
        <f t="shared" ca="1" si="5"/>
        <v>None</v>
      </c>
      <c r="AZ6" s="2" t="str">
        <f t="shared" ca="1" si="5"/>
        <v>Amine-based</v>
      </c>
      <c r="BA6" s="2" t="str">
        <f t="shared" ca="1" si="5"/>
        <v>Oxy-fuel</v>
      </c>
      <c r="BB6" s="2" t="str">
        <f t="shared" ca="1" si="5"/>
        <v>Amine-based</v>
      </c>
      <c r="BC6" s="2" t="str">
        <f t="shared" ca="1" si="5"/>
        <v>Amine-based</v>
      </c>
      <c r="BD6" s="2" t="str">
        <f t="shared" ca="1" si="5"/>
        <v>Amine-based</v>
      </c>
      <c r="BE6" s="2" t="str">
        <f t="shared" ca="1" si="5"/>
        <v>Amine-based</v>
      </c>
      <c r="BF6" s="2" t="str">
        <f t="shared" ca="1" si="5"/>
        <v>Amine-based</v>
      </c>
      <c r="BG6" s="2" t="str">
        <f t="shared" ca="1" si="5"/>
        <v>Amine-based</v>
      </c>
      <c r="BH6" s="2" t="str">
        <f t="shared" ca="1" si="5"/>
        <v>Ammonia</v>
      </c>
      <c r="BI6" s="2" t="str">
        <f t="shared" ca="1" si="5"/>
        <v>CaL</v>
      </c>
      <c r="BJ6" s="2" t="str">
        <f t="shared" ca="1" si="5"/>
        <v>CaL</v>
      </c>
      <c r="BK6" s="2" t="str">
        <f t="shared" ca="1" si="5"/>
        <v>CaL</v>
      </c>
      <c r="BL6" s="2" t="str">
        <f t="shared" ca="1" si="5"/>
        <v>CaL</v>
      </c>
      <c r="BM6" s="2" t="str">
        <f t="shared" ca="1" si="5"/>
        <v>CaL</v>
      </c>
      <c r="BN6" s="2" t="str">
        <f t="shared" ca="1" si="5"/>
        <v>CaL</v>
      </c>
      <c r="BO6" s="2" t="str">
        <f t="shared" ca="1" si="5"/>
        <v>CaL</v>
      </c>
      <c r="BP6" s="2" t="str">
        <f t="shared" ca="1" si="5"/>
        <v>CaL</v>
      </c>
      <c r="BQ6" s="2" t="str">
        <f t="shared" ca="1" si="5"/>
        <v>CaL</v>
      </c>
      <c r="BR6" s="2" t="str">
        <f t="shared" ca="1" si="5"/>
        <v>Membrane</v>
      </c>
      <c r="BS6" s="2" t="str">
        <f t="shared" ca="1" si="2"/>
        <v>Membrane</v>
      </c>
      <c r="BT6" s="2" t="str">
        <f t="shared" ca="1" si="2"/>
        <v>Oxy-fuel</v>
      </c>
      <c r="BU6" s="2" t="str">
        <f t="shared" ca="1" si="2"/>
        <v>Oxy-fuel</v>
      </c>
      <c r="BV6" s="2" t="str">
        <f t="shared" ca="1" si="2"/>
        <v>Oxy-fuel</v>
      </c>
      <c r="BW6" s="2" t="str">
        <f t="shared" ca="1" si="2"/>
        <v>Oxy-fuel</v>
      </c>
      <c r="BX6" s="2" t="str">
        <f t="shared" ca="1" si="2"/>
        <v>Oxy-fuel</v>
      </c>
      <c r="BY6" s="2" t="str">
        <f t="shared" ca="1" si="2"/>
        <v>Oxy-fuel</v>
      </c>
      <c r="BZ6" s="2" t="str">
        <f t="shared" ca="1" si="2"/>
        <v>None</v>
      </c>
      <c r="CA6" s="2" t="str">
        <f t="shared" ca="1" si="2"/>
        <v>Amine-based</v>
      </c>
      <c r="CB6" s="2" t="str">
        <f t="shared" ca="1" si="2"/>
        <v>Amine-based</v>
      </c>
      <c r="CC6" s="2" t="str">
        <f t="shared" ca="1" si="2"/>
        <v>CaL</v>
      </c>
      <c r="CD6" s="2" t="str">
        <f t="shared" ca="1" si="2"/>
        <v>CaL</v>
      </c>
      <c r="CE6" s="2" t="str">
        <f t="shared" ca="1" si="2"/>
        <v>CaL</v>
      </c>
      <c r="CF6" s="2" t="str">
        <f t="shared" ca="1" si="2"/>
        <v>CL</v>
      </c>
      <c r="CG6" s="2" t="str">
        <f t="shared" ca="1" si="2"/>
        <v>Selexol</v>
      </c>
      <c r="CH6" s="2" t="str">
        <f t="shared" ca="1" si="2"/>
        <v>Selexol</v>
      </c>
      <c r="CI6" s="2" t="str">
        <f t="shared" ca="1" si="2"/>
        <v>Selexol</v>
      </c>
      <c r="CJ6" s="2" t="str">
        <f t="shared" ca="1" si="2"/>
        <v>Selexol</v>
      </c>
      <c r="CK6" s="2" t="str">
        <f t="shared" ca="1" si="2"/>
        <v>Amine-based</v>
      </c>
      <c r="CL6" s="2" t="str">
        <f t="shared" ca="1" si="2"/>
        <v>Amine-based</v>
      </c>
      <c r="CM6" s="2" t="str">
        <f t="shared" ca="1" si="2"/>
        <v>Amine-based</v>
      </c>
      <c r="CN6" s="2" t="str">
        <f t="shared" ca="1" si="2"/>
        <v>Amine-based</v>
      </c>
      <c r="CO6" s="2" t="str">
        <f t="shared" ca="1" si="2"/>
        <v>Amine-based</v>
      </c>
      <c r="CP6" s="2" t="str">
        <f t="shared" ca="1" si="2"/>
        <v>Amine-based</v>
      </c>
      <c r="CQ6" s="2" t="str">
        <f t="shared" ca="1" si="2"/>
        <v>SEWGS</v>
      </c>
      <c r="CR6" s="2" t="str">
        <f t="shared" ca="1" si="2"/>
        <v>SEWGS</v>
      </c>
      <c r="CS6" s="2" t="str">
        <f t="shared" ca="1" si="3"/>
        <v>None</v>
      </c>
      <c r="CT6" s="2" t="str">
        <f t="shared" ca="1" si="3"/>
        <v>Amine-based</v>
      </c>
      <c r="CU6" s="2" t="str">
        <f t="shared" ca="1" si="3"/>
        <v>Amine-based</v>
      </c>
      <c r="CV6" s="2" t="str">
        <f t="shared" ca="1" si="3"/>
        <v>Amine-based</v>
      </c>
      <c r="CW6" s="2" t="str">
        <f t="shared" ca="1" si="3"/>
        <v>Amine-based</v>
      </c>
      <c r="CX6" s="2" t="str">
        <f t="shared" ca="1" si="3"/>
        <v>Amine-based</v>
      </c>
      <c r="CY6" s="2" t="str">
        <f t="shared" ca="1" si="3"/>
        <v>Amine-based</v>
      </c>
      <c r="CZ6" s="2" t="str">
        <f t="shared" ca="1" si="3"/>
        <v>Ammonia</v>
      </c>
      <c r="DA6" s="2" t="str">
        <f t="shared" ca="1" si="3"/>
        <v>CaL</v>
      </c>
      <c r="DB6" s="2" t="str">
        <f t="shared" ca="1" si="3"/>
        <v>CaL</v>
      </c>
      <c r="DC6" s="2" t="str">
        <f t="shared" ca="1" si="3"/>
        <v>CaL</v>
      </c>
      <c r="DD6" s="2" t="str">
        <f t="shared" ca="1" si="3"/>
        <v>CaL</v>
      </c>
      <c r="DE6" s="2" t="str">
        <f t="shared" ca="1" si="3"/>
        <v>CaL</v>
      </c>
      <c r="DF6" s="2" t="str">
        <f t="shared" ca="1" si="3"/>
        <v>CaL</v>
      </c>
      <c r="DG6" s="2" t="str">
        <f t="shared" ca="1" si="3"/>
        <v>CaL</v>
      </c>
      <c r="DH6" s="2" t="str">
        <f t="shared" ca="1" si="3"/>
        <v>CaL</v>
      </c>
      <c r="DI6" s="2" t="str">
        <f t="shared" ca="1" si="3"/>
        <v>CaL</v>
      </c>
      <c r="DJ6" s="2" t="str">
        <f t="shared" ca="1" si="3"/>
        <v>Membrane</v>
      </c>
      <c r="DK6" s="2" t="str">
        <f t="shared" ca="1" si="3"/>
        <v>Membrane</v>
      </c>
      <c r="DL6" s="2" t="str">
        <f t="shared" ca="1" si="3"/>
        <v>Oxy-fuel</v>
      </c>
      <c r="DM6" s="2" t="str">
        <f t="shared" ca="1" si="3"/>
        <v>Oxy-fuel</v>
      </c>
      <c r="DN6" s="2" t="str">
        <f t="shared" ca="1" si="3"/>
        <v>Oxy-fuel</v>
      </c>
      <c r="DO6" s="2" t="str">
        <f t="shared" ca="1" si="3"/>
        <v>Oxy-fuel</v>
      </c>
      <c r="DP6" s="2" t="str">
        <f t="shared" ca="1" si="3"/>
        <v>Oxy-fuel</v>
      </c>
      <c r="DQ6" s="2" t="str">
        <f t="shared" ca="1" si="3"/>
        <v>Oxy-fuel</v>
      </c>
      <c r="DR6" s="2" t="str">
        <f t="shared" ca="1" si="3"/>
        <v>None</v>
      </c>
      <c r="DS6" s="2" t="str">
        <f t="shared" ca="1" si="3"/>
        <v>Amine-based</v>
      </c>
      <c r="DT6" s="2" t="str">
        <f t="shared" ca="1" si="3"/>
        <v>Amine-based</v>
      </c>
      <c r="DU6" s="2" t="str">
        <f t="shared" ca="1" si="3"/>
        <v>CaL</v>
      </c>
      <c r="DV6" s="2" t="str">
        <f t="shared" ca="1" si="3"/>
        <v>CaL</v>
      </c>
      <c r="DW6" s="2" t="str">
        <f t="shared" ca="1" si="3"/>
        <v>CaL</v>
      </c>
      <c r="DX6" s="2" t="str">
        <f t="shared" ca="1" si="3"/>
        <v>CL</v>
      </c>
      <c r="DY6" s="2" t="str">
        <f t="shared" ca="1" si="3"/>
        <v>Selexol</v>
      </c>
      <c r="DZ6" s="2" t="str">
        <f t="shared" ca="1" si="3"/>
        <v>Selexol</v>
      </c>
      <c r="EA6" s="2" t="str">
        <f t="shared" ca="1" si="3"/>
        <v>Selexol</v>
      </c>
      <c r="EB6" s="2" t="str">
        <f t="shared" ca="1" si="3"/>
        <v>Selexol</v>
      </c>
      <c r="EC6" s="2" t="str">
        <f t="shared" ca="1" si="3"/>
        <v>Amine-based</v>
      </c>
      <c r="ED6" s="2" t="str">
        <f t="shared" ca="1" si="3"/>
        <v>Amine-based</v>
      </c>
      <c r="EE6" s="2" t="str">
        <f t="shared" ca="1" si="3"/>
        <v>Amine-based</v>
      </c>
      <c r="EF6" s="2" t="str">
        <f t="shared" ca="1" si="3"/>
        <v>Amine-based</v>
      </c>
      <c r="EG6" s="2" t="str">
        <f t="shared" ca="1" si="3"/>
        <v>Amine-based</v>
      </c>
      <c r="EH6" s="2" t="str">
        <f t="shared" ca="1" si="3"/>
        <v>Amine-based</v>
      </c>
      <c r="EI6" s="2" t="str">
        <f t="shared" ca="1" si="3"/>
        <v>SEWGS</v>
      </c>
      <c r="EJ6" s="2" t="str">
        <f t="shared" ca="1" si="3"/>
        <v>SEWGS</v>
      </c>
    </row>
    <row r="7" spans="1:140" x14ac:dyDescent="0.3">
      <c r="A7" t="s">
        <v>316</v>
      </c>
      <c r="B7" t="s">
        <v>305</v>
      </c>
      <c r="C7" s="25" t="s">
        <v>213</v>
      </c>
      <c r="D7" s="24" t="s">
        <v>205</v>
      </c>
      <c r="E7" t="s">
        <v>33</v>
      </c>
      <c r="F7" s="49" t="str">
        <f t="shared" ca="1" si="0"/>
        <v>None</v>
      </c>
      <c r="G7" s="2" t="str">
        <f t="shared" ca="1" si="5"/>
        <v>Amine-based (Post, Adv.amine)</v>
      </c>
      <c r="H7" s="2" t="str">
        <f t="shared" ca="1" si="5"/>
        <v>Amine-based (Post, Amine)</v>
      </c>
      <c r="I7" s="2" t="str">
        <f t="shared" ca="1" si="5"/>
        <v>Amine-based (Post, Cansolv)</v>
      </c>
      <c r="J7" s="2" t="str">
        <f t="shared" ca="1" si="5"/>
        <v>Amine-based (Post, Econ FG+)</v>
      </c>
      <c r="K7" s="2" t="str">
        <f t="shared" ca="1" si="5"/>
        <v>Amine-based (Post, MDEA)</v>
      </c>
      <c r="L7" s="2" t="str">
        <f t="shared" ca="1" si="5"/>
        <v>Amine-based (Post, MDEA)</v>
      </c>
      <c r="M7" s="2" t="str">
        <f t="shared" ca="1" si="5"/>
        <v>Ammonia (Post)</v>
      </c>
      <c r="N7" s="2" t="str">
        <f t="shared" ca="1" si="5"/>
        <v>Ca-Cu (Post)</v>
      </c>
      <c r="O7" s="2" t="str">
        <f t="shared" ca="1" si="5"/>
        <v>Ca-Cu (Post)</v>
      </c>
      <c r="P7" s="2" t="str">
        <f t="shared" ca="1" si="5"/>
        <v>Ca-Cu (Post)</v>
      </c>
      <c r="Q7" s="2" t="str">
        <f t="shared" ca="1" si="5"/>
        <v>CaL (Post)</v>
      </c>
      <c r="R7" s="2" t="str">
        <f t="shared" ca="1" si="5"/>
        <v>CaL (Post)</v>
      </c>
      <c r="S7" s="2" t="str">
        <f t="shared" ca="1" si="5"/>
        <v>CaL (Post)</v>
      </c>
      <c r="T7" s="2" t="str">
        <f t="shared" ca="1" si="5"/>
        <v>CaL (Post)</v>
      </c>
      <c r="U7" s="2" t="str">
        <f t="shared" ca="1" si="5"/>
        <v>CaL (Post)</v>
      </c>
      <c r="V7" s="2" t="str">
        <f t="shared" ca="1" si="5"/>
        <v>CaL (Post)</v>
      </c>
      <c r="W7" s="2" t="str">
        <f t="shared" ca="1" si="5"/>
        <v>Membrane (Post)</v>
      </c>
      <c r="X7" s="2" t="str">
        <f t="shared" ca="1" si="5"/>
        <v>Membrane (Post)</v>
      </c>
      <c r="Y7" s="2" t="str">
        <f t="shared" ca="1" si="5"/>
        <v>Oxy-fuel</v>
      </c>
      <c r="Z7" s="2" t="str">
        <f t="shared" ca="1" si="5"/>
        <v>Oxy-fuel</v>
      </c>
      <c r="AA7" s="2" t="str">
        <f t="shared" ca="1" si="5"/>
        <v>Oxy-fuel</v>
      </c>
      <c r="AB7" s="2" t="str">
        <f t="shared" ca="1" si="5"/>
        <v>Oxy-fuel</v>
      </c>
      <c r="AC7" s="2" t="str">
        <f t="shared" ca="1" si="5"/>
        <v>Oxy-fuel</v>
      </c>
      <c r="AD7" s="2" t="str">
        <f t="shared" ca="1" si="5"/>
        <v>Oxy-fuel</v>
      </c>
      <c r="AE7" s="2" t="str">
        <f t="shared" ca="1" si="5"/>
        <v>None</v>
      </c>
      <c r="AF7" s="2" t="str">
        <f t="shared" ca="1" si="5"/>
        <v>Amine-based (Post, MDEA)</v>
      </c>
      <c r="AG7" s="2" t="str">
        <f t="shared" ca="1" si="5"/>
        <v>Amine-based (Pre, MDEA)</v>
      </c>
      <c r="AH7" s="2" t="str">
        <f t="shared" ca="1" si="5"/>
        <v>CaL (Post)</v>
      </c>
      <c r="AI7" s="2" t="str">
        <f t="shared" ca="1" si="5"/>
        <v>CaL (Pre)</v>
      </c>
      <c r="AJ7" s="2" t="str">
        <f t="shared" ca="1" si="5"/>
        <v>CaL (Pre)</v>
      </c>
      <c r="AK7" s="2" t="str">
        <f t="shared" ca="1" si="5"/>
        <v>CL (Pre, iron-based)</v>
      </c>
      <c r="AL7" s="2" t="str">
        <f t="shared" ca="1" si="5"/>
        <v>Selexol (Pre)</v>
      </c>
      <c r="AM7" s="2" t="str">
        <f t="shared" ca="1" si="5"/>
        <v>Selexol (Pre)</v>
      </c>
      <c r="AN7" s="2" t="str">
        <f t="shared" ca="1" si="5"/>
        <v>Selexol (Pre)</v>
      </c>
      <c r="AO7" s="2" t="str">
        <f t="shared" ca="1" si="5"/>
        <v>Selexol NS (Pre)</v>
      </c>
      <c r="AP7" s="2" t="str">
        <f t="shared" ca="1" si="5"/>
        <v>None</v>
      </c>
      <c r="AQ7" s="2" t="str">
        <f t="shared" ca="1" si="5"/>
        <v>Amine-based (Post, Adv.amine)</v>
      </c>
      <c r="AR7" s="2" t="str">
        <f t="shared" ca="1" si="5"/>
        <v>Amine-based (Post, Econamine FG+)</v>
      </c>
      <c r="AS7" s="2" t="str">
        <f t="shared" ca="1" si="5"/>
        <v>Amine-based (Post, Econamine FG+)</v>
      </c>
      <c r="AT7" s="2" t="str">
        <f t="shared" ca="1" si="5"/>
        <v>Amine-based (Post, Econamine FG+)</v>
      </c>
      <c r="AU7" s="2" t="str">
        <f t="shared" ca="1" si="5"/>
        <v>Amine-based (Post, MEA)</v>
      </c>
      <c r="AV7" s="2" t="str">
        <f t="shared" ca="1" si="5"/>
        <v>Amine-based (Post, MEA)</v>
      </c>
      <c r="AW7" s="2" t="str">
        <f t="shared" ca="1" si="5"/>
        <v>SEWGS (Pre)</v>
      </c>
      <c r="AX7" s="2" t="str">
        <f t="shared" ca="1" si="5"/>
        <v>SEWGS (Pre)</v>
      </c>
      <c r="AY7" s="2" t="str">
        <f t="shared" ca="1" si="5"/>
        <v>None</v>
      </c>
      <c r="AZ7" s="2" t="str">
        <f t="shared" ca="1" si="5"/>
        <v>Amine-based (Post, Econamine FG+)</v>
      </c>
      <c r="BA7" s="2" t="str">
        <f t="shared" ca="1" si="5"/>
        <v>Oxy-fuel</v>
      </c>
      <c r="BB7" s="2" t="str">
        <f t="shared" ca="1" si="5"/>
        <v>Amine-based (Post, Adv.amine)</v>
      </c>
      <c r="BC7" s="2" t="str">
        <f t="shared" ca="1" si="5"/>
        <v>Amine-based (Post, Amine)</v>
      </c>
      <c r="BD7" s="2" t="str">
        <f t="shared" ca="1" si="5"/>
        <v>Amine-based (Post, Cansolv)</v>
      </c>
      <c r="BE7" s="2" t="str">
        <f t="shared" ca="1" si="5"/>
        <v>Amine-based (Post, Econ FG+)</v>
      </c>
      <c r="BF7" s="2" t="str">
        <f t="shared" ca="1" si="5"/>
        <v>Amine-based (Post, MDEA)</v>
      </c>
      <c r="BG7" s="2" t="str">
        <f t="shared" ca="1" si="5"/>
        <v>Amine-based (Post, MDEA)</v>
      </c>
      <c r="BH7" s="2" t="str">
        <f t="shared" ca="1" si="5"/>
        <v>Ammonia (Post)</v>
      </c>
      <c r="BI7" s="2" t="str">
        <f t="shared" ca="1" si="5"/>
        <v>Ca-Cu (Post)</v>
      </c>
      <c r="BJ7" s="2" t="str">
        <f t="shared" ca="1" si="5"/>
        <v>Ca-Cu (Post)</v>
      </c>
      <c r="BK7" s="2" t="str">
        <f t="shared" ca="1" si="5"/>
        <v>Ca-Cu (Post)</v>
      </c>
      <c r="BL7" s="2" t="str">
        <f t="shared" ca="1" si="5"/>
        <v>CaL (Post)</v>
      </c>
      <c r="BM7" s="2" t="str">
        <f t="shared" ca="1" si="5"/>
        <v>CaL (Post)</v>
      </c>
      <c r="BN7" s="2" t="str">
        <f t="shared" ca="1" si="5"/>
        <v>CaL (Post)</v>
      </c>
      <c r="BO7" s="2" t="str">
        <f t="shared" ca="1" si="5"/>
        <v>CaL (Post)</v>
      </c>
      <c r="BP7" s="2" t="str">
        <f t="shared" ca="1" si="5"/>
        <v>CaL (Post)</v>
      </c>
      <c r="BQ7" s="2" t="str">
        <f t="shared" ca="1" si="5"/>
        <v>CaL (Post)</v>
      </c>
      <c r="BR7" s="2" t="str">
        <f t="shared" ref="BR7:CS12" ca="1" si="6">INDIRECT(CONCATENATE($C7,$D7,BR$1))</f>
        <v>Membrane (Post)</v>
      </c>
      <c r="BS7" s="2" t="str">
        <f t="shared" ca="1" si="6"/>
        <v>Membrane (Post)</v>
      </c>
      <c r="BT7" s="2" t="str">
        <f t="shared" ca="1" si="6"/>
        <v>Oxy-fuel</v>
      </c>
      <c r="BU7" s="2" t="str">
        <f t="shared" ca="1" si="6"/>
        <v>Oxy-fuel</v>
      </c>
      <c r="BV7" s="2" t="str">
        <f t="shared" ca="1" si="6"/>
        <v>Oxy-fuel</v>
      </c>
      <c r="BW7" s="2" t="str">
        <f t="shared" ca="1" si="6"/>
        <v>Oxy-fuel</v>
      </c>
      <c r="BX7" s="2" t="str">
        <f t="shared" ca="1" si="6"/>
        <v>Oxy-fuel</v>
      </c>
      <c r="BY7" s="2" t="str">
        <f t="shared" ca="1" si="6"/>
        <v>Oxy-fuel</v>
      </c>
      <c r="BZ7" s="2" t="str">
        <f t="shared" ca="1" si="6"/>
        <v>None</v>
      </c>
      <c r="CA7" s="2" t="str">
        <f t="shared" ca="1" si="6"/>
        <v>Amine-based (Post, MDEA)</v>
      </c>
      <c r="CB7" s="2" t="str">
        <f t="shared" ca="1" si="6"/>
        <v>Amine-based (Pre, MDEA)</v>
      </c>
      <c r="CC7" s="2" t="str">
        <f t="shared" ca="1" si="6"/>
        <v>CaL (Post)</v>
      </c>
      <c r="CD7" s="2" t="str">
        <f t="shared" ca="1" si="6"/>
        <v>CaL (Pre)</v>
      </c>
      <c r="CE7" s="2" t="str">
        <f t="shared" ca="1" si="6"/>
        <v>CaL (Pre)</v>
      </c>
      <c r="CF7" s="2" t="str">
        <f t="shared" ca="1" si="6"/>
        <v>CL (Pre, iron-based)</v>
      </c>
      <c r="CG7" s="2" t="str">
        <f t="shared" ca="1" si="6"/>
        <v>Selexol (Pre)</v>
      </c>
      <c r="CH7" s="2" t="str">
        <f t="shared" ca="1" si="6"/>
        <v>Selexol (Pre)</v>
      </c>
      <c r="CI7" s="2" t="str">
        <f t="shared" ca="1" si="6"/>
        <v>Selexol (Pre)</v>
      </c>
      <c r="CJ7" s="2" t="str">
        <f t="shared" ca="1" si="6"/>
        <v>Selexol NS (Pre)</v>
      </c>
      <c r="CK7" s="2" t="str">
        <f t="shared" ca="1" si="6"/>
        <v>Amine-based (Post, Adv.amine)</v>
      </c>
      <c r="CL7" s="2" t="str">
        <f t="shared" ca="1" si="6"/>
        <v>Amine-based (Post, Econamine FG+)</v>
      </c>
      <c r="CM7" s="2" t="str">
        <f t="shared" ca="1" si="6"/>
        <v>Amine-based (Post, Econamine FG+)</v>
      </c>
      <c r="CN7" s="2" t="str">
        <f t="shared" ca="1" si="6"/>
        <v>Amine-based (Post, Econamine FG+)</v>
      </c>
      <c r="CO7" s="2" t="str">
        <f t="shared" ca="1" si="6"/>
        <v>Amine-based (Post, MEA)</v>
      </c>
      <c r="CP7" s="2" t="str">
        <f t="shared" ca="1" si="6"/>
        <v>Amine-based (Post, MEA)</v>
      </c>
      <c r="CQ7" s="2" t="str">
        <f t="shared" ca="1" si="6"/>
        <v>SEWGS (Pre)</v>
      </c>
      <c r="CR7" s="2" t="str">
        <f t="shared" ca="1" si="6"/>
        <v>SEWGS (Pre)</v>
      </c>
      <c r="CS7" s="2" t="str">
        <f t="shared" ca="1" si="6"/>
        <v>None</v>
      </c>
      <c r="CT7" s="2" t="str">
        <f t="shared" ca="1" si="3"/>
        <v>Amine-based (Post, Adv.amine)</v>
      </c>
      <c r="CU7" s="2" t="str">
        <f t="shared" ca="1" si="3"/>
        <v>Amine-based (Post, Amine)</v>
      </c>
      <c r="CV7" s="2" t="str">
        <f t="shared" ca="1" si="3"/>
        <v>Amine-based (Post, Cansolv)</v>
      </c>
      <c r="CW7" s="2" t="str">
        <f t="shared" ca="1" si="3"/>
        <v>Amine-based (Post, Econ FG+)</v>
      </c>
      <c r="CX7" s="2" t="str">
        <f t="shared" ca="1" si="3"/>
        <v>Amine-based (Post, MDEA)</v>
      </c>
      <c r="CY7" s="2" t="str">
        <f t="shared" ca="1" si="3"/>
        <v>Amine-based (Post, MDEA)</v>
      </c>
      <c r="CZ7" s="2" t="str">
        <f t="shared" ca="1" si="3"/>
        <v>Ammonia (Post)</v>
      </c>
      <c r="DA7" s="2" t="str">
        <f t="shared" ca="1" si="3"/>
        <v>Ca-Cu (Post)</v>
      </c>
      <c r="DB7" s="2" t="str">
        <f t="shared" ca="1" si="3"/>
        <v>Ca-Cu (Post)</v>
      </c>
      <c r="DC7" s="2" t="str">
        <f t="shared" ca="1" si="3"/>
        <v>Ca-Cu (Post)</v>
      </c>
      <c r="DD7" s="2" t="str">
        <f t="shared" ca="1" si="3"/>
        <v>CaL (Post)</v>
      </c>
      <c r="DE7" s="2" t="str">
        <f t="shared" ca="1" si="3"/>
        <v>CaL (Post)</v>
      </c>
      <c r="DF7" s="2" t="str">
        <f t="shared" ca="1" si="3"/>
        <v>CaL (Post)</v>
      </c>
      <c r="DG7" s="2" t="str">
        <f t="shared" ca="1" si="3"/>
        <v>CaL (Post)</v>
      </c>
      <c r="DH7" s="2" t="str">
        <f t="shared" ca="1" si="3"/>
        <v>CaL (Post)</v>
      </c>
      <c r="DI7" s="2" t="str">
        <f t="shared" ca="1" si="3"/>
        <v>CaL (Post)</v>
      </c>
      <c r="DJ7" s="2" t="str">
        <f t="shared" ca="1" si="3"/>
        <v>Membrane (Post)</v>
      </c>
      <c r="DK7" s="2" t="str">
        <f t="shared" ca="1" si="3"/>
        <v>Membrane (Post)</v>
      </c>
      <c r="DL7" s="2" t="str">
        <f t="shared" ca="1" si="3"/>
        <v>Oxy-fuel</v>
      </c>
      <c r="DM7" s="2" t="str">
        <f t="shared" ca="1" si="3"/>
        <v>Oxy-fuel</v>
      </c>
      <c r="DN7" s="2" t="str">
        <f t="shared" ca="1" si="3"/>
        <v>Oxy-fuel</v>
      </c>
      <c r="DO7" s="2" t="str">
        <f t="shared" ca="1" si="3"/>
        <v>Oxy-fuel</v>
      </c>
      <c r="DP7" s="2" t="str">
        <f t="shared" ca="1" si="3"/>
        <v>Oxy-fuel</v>
      </c>
      <c r="DQ7" s="2" t="str">
        <f t="shared" ca="1" si="3"/>
        <v>Oxy-fuel</v>
      </c>
      <c r="DR7" s="2" t="str">
        <f t="shared" ca="1" si="3"/>
        <v>None</v>
      </c>
      <c r="DS7" s="2" t="str">
        <f t="shared" ca="1" si="3"/>
        <v>Amine-based (Post, MDEA)</v>
      </c>
      <c r="DT7" s="2" t="str">
        <f t="shared" ca="1" si="3"/>
        <v>Amine-based (Pre, MDEA)</v>
      </c>
      <c r="DU7" s="2" t="str">
        <f t="shared" ca="1" si="3"/>
        <v>CaL (Post)</v>
      </c>
      <c r="DV7" s="2" t="str">
        <f t="shared" ca="1" si="3"/>
        <v>CaL (Pre)</v>
      </c>
      <c r="DW7" s="2" t="str">
        <f t="shared" ca="1" si="3"/>
        <v>CaL (Pre)</v>
      </c>
      <c r="DX7" s="2" t="str">
        <f t="shared" ca="1" si="3"/>
        <v>CL (Pre, iron-based)</v>
      </c>
      <c r="DY7" s="2" t="str">
        <f t="shared" ca="1" si="3"/>
        <v>Selexol (Pre)</v>
      </c>
      <c r="DZ7" s="2" t="str">
        <f t="shared" ca="1" si="3"/>
        <v>Selexol (Pre)</v>
      </c>
      <c r="EA7" s="2" t="str">
        <f t="shared" ca="1" si="3"/>
        <v>Selexol (Pre)</v>
      </c>
      <c r="EB7" s="2" t="str">
        <f t="shared" ca="1" si="3"/>
        <v>Selexol NS (Pre)</v>
      </c>
      <c r="EC7" s="2" t="str">
        <f t="shared" ca="1" si="3"/>
        <v>Amine-based (Post, Adv.amine)</v>
      </c>
      <c r="ED7" s="2" t="str">
        <f t="shared" ref="CS7:EJ12" ca="1" si="7">INDIRECT(CONCATENATE($C7,$D7,ED$1))</f>
        <v>Amine-based (Post, Econamine FG+)</v>
      </c>
      <c r="EE7" s="2" t="str">
        <f t="shared" ca="1" si="7"/>
        <v>Amine-based (Post, Econamine FG+)</v>
      </c>
      <c r="EF7" s="2" t="str">
        <f t="shared" ca="1" si="7"/>
        <v>Amine-based (Post, Econamine FG+)</v>
      </c>
      <c r="EG7" s="2" t="str">
        <f t="shared" ca="1" si="7"/>
        <v>Amine-based (Post, MEA)</v>
      </c>
      <c r="EH7" s="2" t="str">
        <f t="shared" ca="1" si="7"/>
        <v>Amine-based (Post, MEA)</v>
      </c>
      <c r="EI7" s="2" t="str">
        <f t="shared" ca="1" si="7"/>
        <v>SEWGS (Pre)</v>
      </c>
      <c r="EJ7" s="2" t="str">
        <f t="shared" ca="1" si="7"/>
        <v>SEWGS (Pre)</v>
      </c>
    </row>
    <row r="8" spans="1:140" x14ac:dyDescent="0.3">
      <c r="A8" t="s">
        <v>212</v>
      </c>
      <c r="B8" t="s">
        <v>198</v>
      </c>
      <c r="C8" s="25" t="s">
        <v>213</v>
      </c>
      <c r="D8" s="24" t="s">
        <v>206</v>
      </c>
      <c r="E8" s="24" t="s">
        <v>211</v>
      </c>
      <c r="F8" s="49">
        <f t="shared" ca="1" si="0"/>
        <v>0</v>
      </c>
      <c r="G8" s="2">
        <f t="shared" ref="G8:BR12" ca="1" si="8">INDIRECT(CONCATENATE($C8,$D8,G$1))</f>
        <v>8.3614809040533569</v>
      </c>
      <c r="H8" s="2">
        <f t="shared" ca="1" si="8"/>
        <v>13.369892772049742</v>
      </c>
      <c r="I8" s="2">
        <f t="shared" ca="1" si="8"/>
        <v>9.2337854359405185</v>
      </c>
      <c r="J8" s="2">
        <f t="shared" ca="1" si="8"/>
        <v>12.047368421052632</v>
      </c>
      <c r="K8" s="2">
        <f t="shared" ca="1" si="8"/>
        <v>8.9199226433162249</v>
      </c>
      <c r="L8" s="2">
        <f t="shared" ca="1" si="8"/>
        <v>9.8708478361871457</v>
      </c>
      <c r="M8" s="2">
        <f t="shared" ca="1" si="8"/>
        <v>8.1291791052663385</v>
      </c>
      <c r="N8" s="2">
        <f t="shared" ca="1" si="8"/>
        <v>4.4895128049409063</v>
      </c>
      <c r="O8" s="2">
        <f t="shared" ca="1" si="8"/>
        <v>3.4897993403250345</v>
      </c>
      <c r="P8" s="2">
        <f t="shared" ca="1" si="8"/>
        <v>5.2892717199970232</v>
      </c>
      <c r="Q8" s="2">
        <f t="shared" ca="1" si="8"/>
        <v>7.305339666926022</v>
      </c>
      <c r="R8" s="2">
        <f t="shared" ca="1" si="8"/>
        <v>5.8713265416167113</v>
      </c>
      <c r="S8" s="2">
        <f t="shared" ca="1" si="8"/>
        <v>8.4881853118954513</v>
      </c>
      <c r="T8" s="2">
        <f t="shared" ca="1" si="8"/>
        <v>7.7884413577676908</v>
      </c>
      <c r="U8" s="2">
        <f t="shared" ca="1" si="8"/>
        <v>9.1879176652393646</v>
      </c>
      <c r="V8" s="2">
        <f t="shared" ca="1" si="8"/>
        <v>7.3019508170818357</v>
      </c>
      <c r="W8" s="2">
        <f t="shared" ca="1" si="8"/>
        <v>5.851301394592177</v>
      </c>
      <c r="X8" s="2">
        <f t="shared" ca="1" si="8"/>
        <v>5.5913537715585067</v>
      </c>
      <c r="Y8" s="2">
        <f t="shared" ca="1" si="8"/>
        <v>8.5105263157894768</v>
      </c>
      <c r="Z8" s="2">
        <f t="shared" ca="1" si="8"/>
        <v>9.7263157894736825</v>
      </c>
      <c r="AA8" s="2">
        <f t="shared" ca="1" si="8"/>
        <v>8.2894736842105274</v>
      </c>
      <c r="AB8" s="2">
        <f t="shared" ca="1" si="8"/>
        <v>8.2894736842105274</v>
      </c>
      <c r="AC8" s="2">
        <f t="shared" ca="1" si="8"/>
        <v>8.8421052631578956</v>
      </c>
      <c r="AD8" s="2">
        <f t="shared" ca="1" si="8"/>
        <v>8.793096167558268</v>
      </c>
      <c r="AE8" s="2">
        <f t="shared" ca="1" si="8"/>
        <v>0</v>
      </c>
      <c r="AF8" s="2">
        <f t="shared" ca="1" si="8"/>
        <v>9.9057215498005338</v>
      </c>
      <c r="AG8" s="2">
        <f t="shared" ca="1" si="8"/>
        <v>9.3474705504048412</v>
      </c>
      <c r="AH8" s="2">
        <f t="shared" ca="1" si="8"/>
        <v>11.580132385423966</v>
      </c>
      <c r="AI8" s="2">
        <f t="shared" ca="1" si="8"/>
        <v>9.8359431423632468</v>
      </c>
      <c r="AJ8" s="2">
        <f t="shared" ca="1" si="8"/>
        <v>8.5350487997144633</v>
      </c>
      <c r="AK8" s="2">
        <f t="shared" ca="1" si="8"/>
        <v>6.212616484015518</v>
      </c>
      <c r="AL8" s="2">
        <f t="shared" ca="1" si="8"/>
        <v>7.0736842105263147</v>
      </c>
      <c r="AM8" s="2">
        <f t="shared" ca="1" si="8"/>
        <v>9.6157894736842149</v>
      </c>
      <c r="AN8" s="2">
        <f t="shared" ca="1" si="8"/>
        <v>12.047368421052635</v>
      </c>
      <c r="AO8" s="2">
        <f t="shared" ca="1" si="8"/>
        <v>10.242566750979123</v>
      </c>
      <c r="AP8" s="2">
        <f t="shared" ca="1" si="8"/>
        <v>0</v>
      </c>
      <c r="AQ8" s="2">
        <f t="shared" ca="1" si="8"/>
        <v>6.7998536015023596</v>
      </c>
      <c r="AR8" s="2">
        <f t="shared" ca="1" si="8"/>
        <v>8.4179083822892729</v>
      </c>
      <c r="AS8" s="2">
        <f t="shared" ca="1" si="8"/>
        <v>8.1704660581705664</v>
      </c>
      <c r="AT8" s="2">
        <f t="shared" ca="1" si="8"/>
        <v>8.1963379559285041</v>
      </c>
      <c r="AU8" s="2">
        <f t="shared" ca="1" si="8"/>
        <v>13.209683451906713</v>
      </c>
      <c r="AV8" s="2">
        <f t="shared" ca="1" si="8"/>
        <v>7.7955619996118495</v>
      </c>
      <c r="AW8" s="2">
        <f t="shared" ca="1" si="8"/>
        <v>12.093409094598062</v>
      </c>
      <c r="AX8" s="2">
        <f t="shared" ca="1" si="8"/>
        <v>12.488594672546304</v>
      </c>
      <c r="AY8" s="2">
        <f t="shared" ca="1" si="8"/>
        <v>0</v>
      </c>
      <c r="AZ8" s="2">
        <f t="shared" ca="1" si="8"/>
        <v>15.08571428571428</v>
      </c>
      <c r="BA8" s="2">
        <f t="shared" ca="1" si="8"/>
        <v>9.9428571428571377</v>
      </c>
      <c r="BB8" s="2">
        <f t="shared" ca="1" si="8"/>
        <v>7.81639673912274</v>
      </c>
      <c r="BC8" s="2">
        <f t="shared" ca="1" si="8"/>
        <v>12.498310701781328</v>
      </c>
      <c r="BD8" s="2">
        <f t="shared" ca="1" si="8"/>
        <v>8.631835819448753</v>
      </c>
      <c r="BE8" s="2">
        <f t="shared" ca="1" si="8"/>
        <v>11.262001590612632</v>
      </c>
      <c r="BF8" s="2">
        <f t="shared" ca="1" si="8"/>
        <v>8.3384337131769772</v>
      </c>
      <c r="BG8" s="2">
        <f t="shared" ca="1" si="8"/>
        <v>9.227368180886252</v>
      </c>
      <c r="BH8" s="2">
        <f t="shared" ca="1" si="8"/>
        <v>7.5992386730616213</v>
      </c>
      <c r="BI8" s="2">
        <f t="shared" ca="1" si="8"/>
        <v>4.1968418814158372</v>
      </c>
      <c r="BJ8" s="2">
        <f t="shared" ca="1" si="8"/>
        <v>3.2622996448734365</v>
      </c>
      <c r="BK8" s="2">
        <f t="shared" ca="1" si="8"/>
        <v>4.944464586946216</v>
      </c>
      <c r="BL8" s="2">
        <f t="shared" ca="1" si="8"/>
        <v>6.8291052513274009</v>
      </c>
      <c r="BM8" s="2">
        <f t="shared" ca="1" si="8"/>
        <v>5.4885753087076354</v>
      </c>
      <c r="BN8" s="2">
        <f t="shared" ca="1" si="8"/>
        <v>7.9348412983645513</v>
      </c>
      <c r="BO8" s="2">
        <f t="shared" ca="1" si="8"/>
        <v>7.2807135877321354</v>
      </c>
      <c r="BP8" s="2">
        <f t="shared" ca="1" si="8"/>
        <v>8.588958164467142</v>
      </c>
      <c r="BQ8" s="2">
        <f t="shared" ca="1" si="8"/>
        <v>6.8259373202903717</v>
      </c>
      <c r="BR8" s="2">
        <f t="shared" ca="1" si="8"/>
        <v>5.4698555991610709</v>
      </c>
      <c r="BS8" s="2">
        <f t="shared" ca="1" si="6"/>
        <v>5.2268539375728569</v>
      </c>
      <c r="BT8" s="2">
        <f t="shared" ca="1" si="6"/>
        <v>7.9557258942859903</v>
      </c>
      <c r="BU8" s="2">
        <f t="shared" ca="1" si="6"/>
        <v>9.0922581648982703</v>
      </c>
      <c r="BV8" s="2">
        <f t="shared" ca="1" si="6"/>
        <v>7.7490836632655737</v>
      </c>
      <c r="BW8" s="2">
        <f t="shared" ca="1" si="6"/>
        <v>7.7490836632655737</v>
      </c>
      <c r="BX8" s="2">
        <f t="shared" ca="1" si="6"/>
        <v>8.2656892408166112</v>
      </c>
      <c r="BY8" s="2">
        <f t="shared" ca="1" si="6"/>
        <v>8.2198750436154224</v>
      </c>
      <c r="BZ8" s="2">
        <f t="shared" ca="1" si="6"/>
        <v>0</v>
      </c>
      <c r="CA8" s="2">
        <f t="shared" ca="1" si="6"/>
        <v>9.2599684803423727</v>
      </c>
      <c r="CB8" s="2">
        <f t="shared" ca="1" si="6"/>
        <v>8.7381098118410527</v>
      </c>
      <c r="CC8" s="2">
        <f t="shared" ca="1" si="6"/>
        <v>10.82522462882849</v>
      </c>
      <c r="CD8" s="2">
        <f t="shared" ca="1" si="6"/>
        <v>9.1947389208166701</v>
      </c>
      <c r="CE8" s="2">
        <f t="shared" ca="1" si="6"/>
        <v>7.9786497597574213</v>
      </c>
      <c r="CF8" s="2">
        <f t="shared" ca="1" si="6"/>
        <v>5.8076165914029332</v>
      </c>
      <c r="CG8" s="2">
        <f t="shared" ca="1" si="6"/>
        <v>6.6125513926532875</v>
      </c>
      <c r="CH8" s="2">
        <f t="shared" ca="1" si="6"/>
        <v>8.9889370493880687</v>
      </c>
      <c r="CI8" s="2">
        <f t="shared" ca="1" si="6"/>
        <v>11.262001590612634</v>
      </c>
      <c r="CJ8" s="2">
        <f t="shared" ca="1" si="6"/>
        <v>9.5748547740855212</v>
      </c>
      <c r="CK8" s="2">
        <f t="shared" ca="1" si="6"/>
        <v>3.7734796789686662</v>
      </c>
      <c r="CL8" s="2">
        <f t="shared" ca="1" si="6"/>
        <v>4.6713956037186524</v>
      </c>
      <c r="CM8" s="2">
        <f t="shared" ca="1" si="6"/>
        <v>4.5340810913043823</v>
      </c>
      <c r="CN8" s="2">
        <f t="shared" ca="1" si="6"/>
        <v>4.5484383239989752</v>
      </c>
      <c r="CO8" s="2">
        <f t="shared" ca="1" si="6"/>
        <v>7.3305213601018657</v>
      </c>
      <c r="CP8" s="2">
        <f t="shared" ca="1" si="6"/>
        <v>4.3260335465422957</v>
      </c>
      <c r="CQ8" s="2">
        <f t="shared" ca="1" si="6"/>
        <v>6.711061170175519</v>
      </c>
      <c r="CR8" s="2">
        <f t="shared" ca="1" si="6"/>
        <v>6.9303636486111886</v>
      </c>
      <c r="CS8" s="2">
        <f t="shared" ca="1" si="7"/>
        <v>0</v>
      </c>
      <c r="CT8" s="2">
        <f t="shared" ca="1" si="7"/>
        <v>8.0797560117840863</v>
      </c>
      <c r="CU8" s="2">
        <f t="shared" ca="1" si="7"/>
        <v>12.919418550547723</v>
      </c>
      <c r="CV8" s="2">
        <f t="shared" ca="1" si="7"/>
        <v>8.9226698289053044</v>
      </c>
      <c r="CW8" s="2">
        <f t="shared" ca="1" si="7"/>
        <v>11.641454252319202</v>
      </c>
      <c r="CX8" s="2">
        <f t="shared" ca="1" si="7"/>
        <v>8.619382072264953</v>
      </c>
      <c r="CY8" s="2">
        <f t="shared" ca="1" si="7"/>
        <v>9.5382675701832937</v>
      </c>
      <c r="CZ8" s="2">
        <f t="shared" ca="1" si="7"/>
        <v>7.8552811996263747</v>
      </c>
      <c r="DA8" s="2">
        <f t="shared" ca="1" si="7"/>
        <v>4.3382468359305175</v>
      </c>
      <c r="DB8" s="2">
        <f t="shared" ca="1" si="7"/>
        <v>3.3722168983537997</v>
      </c>
      <c r="DC8" s="2">
        <f t="shared" ca="1" si="7"/>
        <v>5.1110593288431181</v>
      </c>
      <c r="DD8" s="2">
        <f t="shared" ca="1" si="7"/>
        <v>7.0591995328670576</v>
      </c>
      <c r="DE8" s="2">
        <f t="shared" ca="1" si="7"/>
        <v>5.6735028718152494</v>
      </c>
      <c r="DF8" s="2">
        <f t="shared" ca="1" si="7"/>
        <v>8.2021913450377237</v>
      </c>
      <c r="DG8" s="2">
        <f t="shared" ca="1" si="7"/>
        <v>7.5260239908394269</v>
      </c>
      <c r="DH8" s="2">
        <f t="shared" ca="1" si="7"/>
        <v>8.8783474893194878</v>
      </c>
      <c r="DI8" s="2">
        <f t="shared" ca="1" si="7"/>
        <v>7.0559248641551635</v>
      </c>
      <c r="DJ8" s="2">
        <f t="shared" ca="1" si="7"/>
        <v>5.6541524357005279</v>
      </c>
      <c r="DK8" s="2">
        <f t="shared" ca="1" si="7"/>
        <v>5.4029632750654644</v>
      </c>
      <c r="DL8" s="2">
        <f t="shared" ca="1" si="7"/>
        <v>8.2237796094365017</v>
      </c>
      <c r="DM8" s="2">
        <f t="shared" ca="1" si="7"/>
        <v>9.3986052679274259</v>
      </c>
      <c r="DN8" s="2">
        <f t="shared" ca="1" si="7"/>
        <v>8.010174944256331</v>
      </c>
      <c r="DO8" s="2">
        <f t="shared" ca="1" si="7"/>
        <v>8.010174944256331</v>
      </c>
      <c r="DP8" s="2">
        <f t="shared" ca="1" si="7"/>
        <v>8.544186607206754</v>
      </c>
      <c r="DQ8" s="2">
        <f t="shared" ca="1" si="7"/>
        <v>8.4968287839518766</v>
      </c>
      <c r="DR8" s="2">
        <f t="shared" ca="1" si="7"/>
        <v>0</v>
      </c>
      <c r="DS8" s="2">
        <f t="shared" ca="1" si="7"/>
        <v>9.5719662774403318</v>
      </c>
      <c r="DT8" s="2">
        <f t="shared" ca="1" si="7"/>
        <v>9.032524530193708</v>
      </c>
      <c r="DU8" s="2">
        <f t="shared" ca="1" si="7"/>
        <v>11.189960885161856</v>
      </c>
      <c r="DV8" s="2">
        <f t="shared" ca="1" si="7"/>
        <v>9.5045389265375952</v>
      </c>
      <c r="DW8" s="2">
        <f t="shared" ca="1" si="7"/>
        <v>8.247475852863996</v>
      </c>
      <c r="DX8" s="2">
        <f t="shared" ca="1" si="7"/>
        <v>6.0032936702994562</v>
      </c>
      <c r="DY8" s="2">
        <f t="shared" ca="1" si="7"/>
        <v>6.8353492857654006</v>
      </c>
      <c r="DZ8" s="2">
        <f t="shared" ca="1" si="7"/>
        <v>9.2918029353373477</v>
      </c>
      <c r="EA8" s="2">
        <f t="shared" ca="1" si="7"/>
        <v>11.641454252319203</v>
      </c>
      <c r="EB8" s="2">
        <f t="shared" ca="1" si="7"/>
        <v>9.8974620921762089</v>
      </c>
      <c r="EC8" s="2">
        <f t="shared" ca="1" si="7"/>
        <v>3.9006202140289545</v>
      </c>
      <c r="ED8" s="2">
        <f t="shared" ca="1" si="7"/>
        <v>4.8287897828486681</v>
      </c>
      <c r="EE8" s="2">
        <f t="shared" ca="1" si="7"/>
        <v>4.686848707668684</v>
      </c>
      <c r="EF8" s="2">
        <f t="shared" ca="1" si="7"/>
        <v>4.7016896812078217</v>
      </c>
      <c r="EG8" s="2">
        <f t="shared" ca="1" si="7"/>
        <v>7.5775099455151445</v>
      </c>
      <c r="EH8" s="2">
        <f t="shared" ca="1" si="7"/>
        <v>4.4717913792561239</v>
      </c>
      <c r="EI8" s="2">
        <f t="shared" ca="1" si="7"/>
        <v>6.9371781710842519</v>
      </c>
      <c r="EJ8" s="2">
        <f t="shared" ca="1" si="7"/>
        <v>7.1638696476914907</v>
      </c>
    </row>
    <row r="9" spans="1:140" x14ac:dyDescent="0.3">
      <c r="A9" t="s">
        <v>328</v>
      </c>
      <c r="B9" s="21" t="s">
        <v>327</v>
      </c>
      <c r="C9" s="25" t="s">
        <v>213</v>
      </c>
      <c r="D9" s="24" t="s">
        <v>207</v>
      </c>
      <c r="E9" s="24" t="s">
        <v>211</v>
      </c>
      <c r="F9" s="49">
        <f t="shared" ca="1" si="0"/>
        <v>0</v>
      </c>
      <c r="G9" s="2">
        <f t="shared" ca="1" si="8"/>
        <v>90</v>
      </c>
      <c r="H9" s="2">
        <f t="shared" ca="1" si="8"/>
        <v>90</v>
      </c>
      <c r="I9" s="2">
        <f t="shared" ca="1" si="8"/>
        <v>90</v>
      </c>
      <c r="J9" s="2">
        <f t="shared" ca="1" si="8"/>
        <v>90</v>
      </c>
      <c r="K9" s="2">
        <f t="shared" ca="1" si="8"/>
        <v>90</v>
      </c>
      <c r="L9" s="2">
        <f t="shared" ca="1" si="8"/>
        <v>90.49</v>
      </c>
      <c r="M9" s="2">
        <f t="shared" ca="1" si="8"/>
        <v>85</v>
      </c>
      <c r="N9" s="2">
        <f t="shared" ca="1" si="8"/>
        <v>90</v>
      </c>
      <c r="O9" s="2">
        <f t="shared" ca="1" si="8"/>
        <v>90</v>
      </c>
      <c r="P9" s="2">
        <f t="shared" ca="1" si="8"/>
        <v>90</v>
      </c>
      <c r="Q9" s="2">
        <f t="shared" ca="1" si="8"/>
        <v>90</v>
      </c>
      <c r="R9" s="2">
        <f t="shared" ca="1" si="8"/>
        <v>77</v>
      </c>
      <c r="S9" s="2">
        <f t="shared" ca="1" si="8"/>
        <v>90</v>
      </c>
      <c r="T9" s="2">
        <f t="shared" ca="1" si="8"/>
        <v>90</v>
      </c>
      <c r="U9" s="2">
        <f t="shared" ca="1" si="8"/>
        <v>90</v>
      </c>
      <c r="V9" s="2">
        <f t="shared" ca="1" si="8"/>
        <v>92.66</v>
      </c>
      <c r="W9" s="2">
        <f t="shared" ca="1" si="8"/>
        <v>90</v>
      </c>
      <c r="X9" s="2">
        <f t="shared" ca="1" si="8"/>
        <v>90</v>
      </c>
      <c r="Y9" s="2">
        <f t="shared" ca="1" si="8"/>
        <v>90.8</v>
      </c>
      <c r="Z9" s="2">
        <f t="shared" ca="1" si="8"/>
        <v>90.6</v>
      </c>
      <c r="AA9" s="2">
        <f t="shared" ca="1" si="8"/>
        <v>90</v>
      </c>
      <c r="AB9" s="2">
        <f t="shared" ca="1" si="8"/>
        <v>90</v>
      </c>
      <c r="AC9" s="2">
        <f t="shared" ca="1" si="8"/>
        <v>98</v>
      </c>
      <c r="AD9" s="2">
        <f t="shared" ca="1" si="8"/>
        <v>90</v>
      </c>
      <c r="AE9" s="2">
        <f t="shared" ca="1" si="8"/>
        <v>0</v>
      </c>
      <c r="AF9" s="2">
        <f t="shared" ca="1" si="8"/>
        <v>90</v>
      </c>
      <c r="AG9" s="2">
        <f t="shared" ca="1" si="8"/>
        <v>90</v>
      </c>
      <c r="AH9" s="2">
        <f t="shared" ca="1" si="8"/>
        <v>90</v>
      </c>
      <c r="AI9" s="2">
        <f t="shared" ca="1" si="8"/>
        <v>90</v>
      </c>
      <c r="AJ9" s="2">
        <f t="shared" ca="1" si="8"/>
        <v>91.56</v>
      </c>
      <c r="AK9" s="2">
        <f t="shared" ca="1" si="8"/>
        <v>99.45</v>
      </c>
      <c r="AL9" s="2">
        <f t="shared" ca="1" si="8"/>
        <v>90</v>
      </c>
      <c r="AM9" s="2">
        <f t="shared" ca="1" si="8"/>
        <v>90</v>
      </c>
      <c r="AN9" s="2">
        <f t="shared" ca="1" si="8"/>
        <v>90</v>
      </c>
      <c r="AO9" s="2">
        <f t="shared" ca="1" si="8"/>
        <v>90</v>
      </c>
      <c r="AP9" s="2">
        <f t="shared" ca="1" si="8"/>
        <v>0</v>
      </c>
      <c r="AQ9" s="2">
        <f t="shared" ca="1" si="8"/>
        <v>90</v>
      </c>
      <c r="AR9" s="2">
        <f t="shared" ca="1" si="8"/>
        <v>90</v>
      </c>
      <c r="AS9" s="2">
        <f t="shared" ca="1" si="8"/>
        <v>90</v>
      </c>
      <c r="AT9" s="2">
        <f t="shared" ca="1" si="8"/>
        <v>90</v>
      </c>
      <c r="AU9" s="2">
        <f t="shared" ca="1" si="8"/>
        <v>88.3</v>
      </c>
      <c r="AV9" s="2">
        <f t="shared" ca="1" si="8"/>
        <v>90</v>
      </c>
      <c r="AW9" s="2">
        <f t="shared" ca="1" si="8"/>
        <v>85.7</v>
      </c>
      <c r="AX9" s="2">
        <f t="shared" ca="1" si="8"/>
        <v>91.1</v>
      </c>
      <c r="AY9" s="2">
        <f t="shared" ca="1" si="8"/>
        <v>0</v>
      </c>
      <c r="AZ9" s="2">
        <f t="shared" ca="1" si="8"/>
        <v>90</v>
      </c>
      <c r="BA9" s="2">
        <f t="shared" ca="1" si="8"/>
        <v>90</v>
      </c>
      <c r="BB9" s="2">
        <f t="shared" ca="1" si="8"/>
        <v>90</v>
      </c>
      <c r="BC9" s="2">
        <f t="shared" ca="1" si="8"/>
        <v>90</v>
      </c>
      <c r="BD9" s="2">
        <f t="shared" ca="1" si="8"/>
        <v>90</v>
      </c>
      <c r="BE9" s="2">
        <f t="shared" ca="1" si="8"/>
        <v>90</v>
      </c>
      <c r="BF9" s="2">
        <f t="shared" ca="1" si="8"/>
        <v>90</v>
      </c>
      <c r="BG9" s="2">
        <f t="shared" ca="1" si="8"/>
        <v>90.49</v>
      </c>
      <c r="BH9" s="2">
        <f t="shared" ca="1" si="8"/>
        <v>85</v>
      </c>
      <c r="BI9" s="2">
        <f t="shared" ca="1" si="8"/>
        <v>90</v>
      </c>
      <c r="BJ9" s="2">
        <f t="shared" ca="1" si="8"/>
        <v>90</v>
      </c>
      <c r="BK9" s="2">
        <f t="shared" ca="1" si="8"/>
        <v>90</v>
      </c>
      <c r="BL9" s="2">
        <f t="shared" ca="1" si="8"/>
        <v>90</v>
      </c>
      <c r="BM9" s="2">
        <f t="shared" ca="1" si="8"/>
        <v>77</v>
      </c>
      <c r="BN9" s="2">
        <f t="shared" ca="1" si="8"/>
        <v>90</v>
      </c>
      <c r="BO9" s="2">
        <f t="shared" ca="1" si="8"/>
        <v>90</v>
      </c>
      <c r="BP9" s="2">
        <f t="shared" ca="1" si="8"/>
        <v>90</v>
      </c>
      <c r="BQ9" s="2">
        <f t="shared" ca="1" si="8"/>
        <v>92.66</v>
      </c>
      <c r="BR9" s="2">
        <f t="shared" ca="1" si="8"/>
        <v>90</v>
      </c>
      <c r="BS9" s="2">
        <f t="shared" ca="1" si="6"/>
        <v>90</v>
      </c>
      <c r="BT9" s="2">
        <f t="shared" ca="1" si="6"/>
        <v>90.8</v>
      </c>
      <c r="BU9" s="2">
        <f t="shared" ca="1" si="6"/>
        <v>90.6</v>
      </c>
      <c r="BV9" s="2">
        <f t="shared" ca="1" si="6"/>
        <v>90</v>
      </c>
      <c r="BW9" s="2">
        <f t="shared" ca="1" si="6"/>
        <v>90</v>
      </c>
      <c r="BX9" s="2">
        <f t="shared" ca="1" si="6"/>
        <v>98</v>
      </c>
      <c r="BY9" s="2">
        <f t="shared" ca="1" si="6"/>
        <v>90</v>
      </c>
      <c r="BZ9" s="2">
        <f t="shared" ca="1" si="6"/>
        <v>90</v>
      </c>
      <c r="CA9" s="2">
        <f t="shared" ca="1" si="6"/>
        <v>90</v>
      </c>
      <c r="CB9" s="2">
        <f t="shared" ca="1" si="6"/>
        <v>90</v>
      </c>
      <c r="CC9" s="2">
        <f t="shared" ca="1" si="6"/>
        <v>90</v>
      </c>
      <c r="CD9" s="2">
        <f t="shared" ca="1" si="6"/>
        <v>90</v>
      </c>
      <c r="CE9" s="2">
        <f t="shared" ca="1" si="6"/>
        <v>91.56</v>
      </c>
      <c r="CF9" s="2">
        <f t="shared" ca="1" si="6"/>
        <v>99.45</v>
      </c>
      <c r="CG9" s="2">
        <f t="shared" ca="1" si="6"/>
        <v>90</v>
      </c>
      <c r="CH9" s="2">
        <f t="shared" ca="1" si="6"/>
        <v>90</v>
      </c>
      <c r="CI9" s="2">
        <f t="shared" ca="1" si="6"/>
        <v>90</v>
      </c>
      <c r="CJ9" s="2">
        <f t="shared" ca="1" si="6"/>
        <v>90</v>
      </c>
      <c r="CK9" s="2">
        <f t="shared" ca="1" si="6"/>
        <v>90</v>
      </c>
      <c r="CL9" s="2">
        <f t="shared" ca="1" si="6"/>
        <v>90</v>
      </c>
      <c r="CM9" s="2">
        <f t="shared" ca="1" si="6"/>
        <v>90</v>
      </c>
      <c r="CN9" s="2">
        <f t="shared" ca="1" si="6"/>
        <v>90</v>
      </c>
      <c r="CO9" s="2">
        <f t="shared" ca="1" si="6"/>
        <v>88.3</v>
      </c>
      <c r="CP9" s="2">
        <f t="shared" ca="1" si="6"/>
        <v>90</v>
      </c>
      <c r="CQ9" s="2">
        <f t="shared" ca="1" si="6"/>
        <v>85.7</v>
      </c>
      <c r="CR9" s="2">
        <f t="shared" ca="1" si="6"/>
        <v>91.1</v>
      </c>
      <c r="CS9" s="2">
        <f t="shared" ca="1" si="7"/>
        <v>0</v>
      </c>
      <c r="CT9" s="2">
        <f t="shared" ca="1" si="7"/>
        <v>90</v>
      </c>
      <c r="CU9" s="2">
        <f t="shared" ca="1" si="7"/>
        <v>90</v>
      </c>
      <c r="CV9" s="2">
        <f t="shared" ca="1" si="7"/>
        <v>90</v>
      </c>
      <c r="CW9" s="2">
        <f t="shared" ca="1" si="7"/>
        <v>90</v>
      </c>
      <c r="CX9" s="2">
        <f t="shared" ca="1" si="7"/>
        <v>90</v>
      </c>
      <c r="CY9" s="2">
        <f t="shared" ca="1" si="7"/>
        <v>90.49</v>
      </c>
      <c r="CZ9" s="2">
        <f t="shared" ca="1" si="7"/>
        <v>85</v>
      </c>
      <c r="DA9" s="2">
        <f t="shared" ca="1" si="7"/>
        <v>90</v>
      </c>
      <c r="DB9" s="2">
        <f t="shared" ca="1" si="7"/>
        <v>90</v>
      </c>
      <c r="DC9" s="2">
        <f t="shared" ca="1" si="7"/>
        <v>90</v>
      </c>
      <c r="DD9" s="2">
        <f t="shared" ca="1" si="7"/>
        <v>90</v>
      </c>
      <c r="DE9" s="2">
        <f t="shared" ca="1" si="7"/>
        <v>77</v>
      </c>
      <c r="DF9" s="2">
        <f t="shared" ca="1" si="7"/>
        <v>90</v>
      </c>
      <c r="DG9" s="2">
        <f t="shared" ca="1" si="7"/>
        <v>90</v>
      </c>
      <c r="DH9" s="2">
        <f t="shared" ca="1" si="7"/>
        <v>90</v>
      </c>
      <c r="DI9" s="2">
        <f t="shared" ca="1" si="7"/>
        <v>92.66</v>
      </c>
      <c r="DJ9" s="2">
        <f t="shared" ca="1" si="7"/>
        <v>90</v>
      </c>
      <c r="DK9" s="2">
        <f t="shared" ca="1" si="7"/>
        <v>90</v>
      </c>
      <c r="DL9" s="2">
        <f t="shared" ca="1" si="7"/>
        <v>90.8</v>
      </c>
      <c r="DM9" s="2">
        <f t="shared" ca="1" si="7"/>
        <v>90.6</v>
      </c>
      <c r="DN9" s="2">
        <f t="shared" ca="1" si="7"/>
        <v>90</v>
      </c>
      <c r="DO9" s="2">
        <f t="shared" ca="1" si="7"/>
        <v>90</v>
      </c>
      <c r="DP9" s="2">
        <f t="shared" ca="1" si="7"/>
        <v>98</v>
      </c>
      <c r="DQ9" s="2">
        <f t="shared" ca="1" si="7"/>
        <v>90</v>
      </c>
      <c r="DR9" s="2">
        <f t="shared" ca="1" si="7"/>
        <v>90</v>
      </c>
      <c r="DS9" s="2">
        <f t="shared" ca="1" si="7"/>
        <v>90</v>
      </c>
      <c r="DT9" s="2">
        <f t="shared" ca="1" si="7"/>
        <v>90</v>
      </c>
      <c r="DU9" s="2">
        <f t="shared" ca="1" si="7"/>
        <v>90</v>
      </c>
      <c r="DV9" s="2">
        <f t="shared" ca="1" si="7"/>
        <v>90</v>
      </c>
      <c r="DW9" s="2">
        <f t="shared" ca="1" si="7"/>
        <v>91.56</v>
      </c>
      <c r="DX9" s="2">
        <f t="shared" ca="1" si="7"/>
        <v>99.45</v>
      </c>
      <c r="DY9" s="2">
        <f t="shared" ca="1" si="7"/>
        <v>90</v>
      </c>
      <c r="DZ9" s="2">
        <f t="shared" ca="1" si="7"/>
        <v>90</v>
      </c>
      <c r="EA9" s="2">
        <f t="shared" ca="1" si="7"/>
        <v>90</v>
      </c>
      <c r="EB9" s="2">
        <f t="shared" ca="1" si="7"/>
        <v>90</v>
      </c>
      <c r="EC9" s="2">
        <f t="shared" ca="1" si="7"/>
        <v>90</v>
      </c>
      <c r="ED9" s="2">
        <f t="shared" ca="1" si="7"/>
        <v>90</v>
      </c>
      <c r="EE9" s="2">
        <f t="shared" ca="1" si="7"/>
        <v>90</v>
      </c>
      <c r="EF9" s="2">
        <f t="shared" ca="1" si="7"/>
        <v>90</v>
      </c>
      <c r="EG9" s="2">
        <f t="shared" ca="1" si="7"/>
        <v>88.3</v>
      </c>
      <c r="EH9" s="2">
        <f t="shared" ca="1" si="7"/>
        <v>90</v>
      </c>
      <c r="EI9" s="2">
        <f t="shared" ca="1" si="7"/>
        <v>85.7</v>
      </c>
      <c r="EJ9" s="2">
        <f t="shared" ca="1" si="7"/>
        <v>91.1</v>
      </c>
    </row>
    <row r="10" spans="1:140" x14ac:dyDescent="0.3">
      <c r="A10" s="2" t="s">
        <v>326</v>
      </c>
      <c r="B10" s="2" t="s">
        <v>32</v>
      </c>
      <c r="C10" s="24" t="s">
        <v>213</v>
      </c>
      <c r="D10" s="24" t="s">
        <v>210</v>
      </c>
      <c r="E10" s="2" t="s">
        <v>320</v>
      </c>
      <c r="F10" s="49">
        <f t="shared" ca="1" si="0"/>
        <v>0</v>
      </c>
      <c r="G10" s="2">
        <f t="shared" ca="1" si="8"/>
        <v>1.76</v>
      </c>
      <c r="H10" s="2">
        <f t="shared" ca="1" si="8"/>
        <v>1.76</v>
      </c>
      <c r="I10" s="2">
        <f t="shared" ca="1" si="8"/>
        <v>1.76</v>
      </c>
      <c r="J10" s="2">
        <f t="shared" ca="1" si="8"/>
        <v>1.76</v>
      </c>
      <c r="K10" s="2">
        <f t="shared" ca="1" si="8"/>
        <v>1.76</v>
      </c>
      <c r="L10" s="2">
        <f t="shared" ca="1" si="8"/>
        <v>1.76</v>
      </c>
      <c r="M10" s="2">
        <f t="shared" ca="1" si="8"/>
        <v>1.76</v>
      </c>
      <c r="N10" s="2">
        <f t="shared" ca="1" si="8"/>
        <v>0</v>
      </c>
      <c r="O10" s="2">
        <f t="shared" ca="1" si="8"/>
        <v>0</v>
      </c>
      <c r="P10" s="2">
        <f t="shared" ca="1" si="8"/>
        <v>0</v>
      </c>
      <c r="Q10" s="2">
        <f t="shared" ca="1" si="8"/>
        <v>0</v>
      </c>
      <c r="R10" s="2">
        <f t="shared" ca="1" si="8"/>
        <v>0</v>
      </c>
      <c r="S10" s="2">
        <f t="shared" ca="1" si="8"/>
        <v>0</v>
      </c>
      <c r="T10" s="2">
        <f t="shared" ca="1" si="8"/>
        <v>0</v>
      </c>
      <c r="U10" s="2">
        <f t="shared" ca="1" si="8"/>
        <v>0</v>
      </c>
      <c r="V10" s="2">
        <f t="shared" ca="1" si="8"/>
        <v>0</v>
      </c>
      <c r="W10" s="2">
        <f t="shared" ca="1" si="8"/>
        <v>0</v>
      </c>
      <c r="X10" s="2">
        <f t="shared" ca="1" si="8"/>
        <v>0</v>
      </c>
      <c r="Y10" s="2">
        <f t="shared" ca="1" si="8"/>
        <v>0</v>
      </c>
      <c r="Z10" s="2">
        <f t="shared" ca="1" si="8"/>
        <v>0</v>
      </c>
      <c r="AA10" s="2">
        <f t="shared" ca="1" si="8"/>
        <v>0</v>
      </c>
      <c r="AB10" s="2">
        <f t="shared" ca="1" si="8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1.76</v>
      </c>
      <c r="AG10" s="2">
        <f t="shared" ca="1" si="8"/>
        <v>1.76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8"/>
        <v>0</v>
      </c>
      <c r="AQ10" s="2">
        <f t="shared" ca="1" si="8"/>
        <v>1.76</v>
      </c>
      <c r="AR10" s="2">
        <f t="shared" ca="1" si="8"/>
        <v>1.76</v>
      </c>
      <c r="AS10" s="2">
        <f t="shared" ca="1" si="8"/>
        <v>1.76</v>
      </c>
      <c r="AT10" s="2">
        <f t="shared" ca="1" si="8"/>
        <v>1.76</v>
      </c>
      <c r="AU10" s="2">
        <f t="shared" ca="1" si="8"/>
        <v>1.76</v>
      </c>
      <c r="AV10" s="2">
        <f t="shared" ca="1" si="8"/>
        <v>1.76</v>
      </c>
      <c r="AW10" s="2">
        <f t="shared" ca="1" si="8"/>
        <v>0</v>
      </c>
      <c r="AX10" s="2">
        <f t="shared" ca="1" si="8"/>
        <v>0</v>
      </c>
      <c r="AY10" s="2">
        <f t="shared" ca="1" si="8"/>
        <v>0</v>
      </c>
      <c r="AZ10" s="2">
        <f t="shared" ca="1" si="8"/>
        <v>1.76</v>
      </c>
      <c r="BA10" s="2">
        <f t="shared" ca="1" si="8"/>
        <v>0</v>
      </c>
      <c r="BB10" s="2">
        <f t="shared" ca="1" si="8"/>
        <v>1.76</v>
      </c>
      <c r="BC10" s="2">
        <f t="shared" ca="1" si="8"/>
        <v>1.76</v>
      </c>
      <c r="BD10" s="2">
        <f t="shared" ca="1" si="8"/>
        <v>1.76</v>
      </c>
      <c r="BE10" s="2">
        <f t="shared" ca="1" si="8"/>
        <v>1.76</v>
      </c>
      <c r="BF10" s="2">
        <f t="shared" ca="1" si="8"/>
        <v>1.76</v>
      </c>
      <c r="BG10" s="2">
        <f t="shared" ca="1" si="8"/>
        <v>1.76</v>
      </c>
      <c r="BH10" s="2">
        <f t="shared" ca="1" si="8"/>
        <v>1.76</v>
      </c>
      <c r="BI10" s="2">
        <f t="shared" ca="1" si="8"/>
        <v>0</v>
      </c>
      <c r="BJ10" s="2">
        <f t="shared" ca="1" si="8"/>
        <v>0</v>
      </c>
      <c r="BK10" s="2">
        <f t="shared" ca="1" si="8"/>
        <v>0</v>
      </c>
      <c r="BL10" s="2">
        <f t="shared" ca="1" si="8"/>
        <v>0</v>
      </c>
      <c r="BM10" s="2">
        <f t="shared" ca="1" si="8"/>
        <v>0</v>
      </c>
      <c r="BN10" s="2">
        <f t="shared" ca="1" si="8"/>
        <v>0</v>
      </c>
      <c r="BO10" s="2">
        <f t="shared" ca="1" si="8"/>
        <v>0</v>
      </c>
      <c r="BP10" s="2">
        <f t="shared" ca="1" si="8"/>
        <v>0</v>
      </c>
      <c r="BQ10" s="2">
        <f t="shared" ca="1" si="8"/>
        <v>0</v>
      </c>
      <c r="BR10" s="2">
        <f t="shared" ca="1" si="8"/>
        <v>0</v>
      </c>
      <c r="BS10" s="2">
        <f t="shared" ca="1" si="6"/>
        <v>0</v>
      </c>
      <c r="BT10" s="2">
        <f t="shared" ca="1" si="6"/>
        <v>0</v>
      </c>
      <c r="BU10" s="2">
        <f t="shared" ca="1" si="6"/>
        <v>0</v>
      </c>
      <c r="BV10" s="2">
        <f t="shared" ca="1" si="6"/>
        <v>0</v>
      </c>
      <c r="BW10" s="2">
        <f t="shared" ca="1" si="6"/>
        <v>0</v>
      </c>
      <c r="BX10" s="2">
        <f t="shared" ca="1" si="6"/>
        <v>0</v>
      </c>
      <c r="BY10" s="2">
        <f t="shared" ca="1" si="6"/>
        <v>0</v>
      </c>
      <c r="BZ10" s="2">
        <f t="shared" ca="1" si="6"/>
        <v>0</v>
      </c>
      <c r="CA10" s="2">
        <f t="shared" ca="1" si="6"/>
        <v>1.76</v>
      </c>
      <c r="CB10" s="2">
        <f t="shared" ca="1" si="6"/>
        <v>1.76</v>
      </c>
      <c r="CC10" s="2">
        <f t="shared" ca="1" si="6"/>
        <v>0</v>
      </c>
      <c r="CD10" s="2">
        <f t="shared" ca="1" si="6"/>
        <v>0</v>
      </c>
      <c r="CE10" s="2">
        <f t="shared" ca="1" si="6"/>
        <v>0</v>
      </c>
      <c r="CF10" s="2">
        <f t="shared" ca="1" si="6"/>
        <v>0</v>
      </c>
      <c r="CG10" s="2">
        <f t="shared" ca="1" si="6"/>
        <v>0</v>
      </c>
      <c r="CH10" s="2">
        <f t="shared" ca="1" si="6"/>
        <v>0</v>
      </c>
      <c r="CI10" s="2">
        <f t="shared" ca="1" si="6"/>
        <v>0</v>
      </c>
      <c r="CJ10" s="2">
        <f t="shared" ca="1" si="6"/>
        <v>0</v>
      </c>
      <c r="CK10" s="2">
        <f t="shared" ca="1" si="6"/>
        <v>1.76</v>
      </c>
      <c r="CL10" s="2">
        <f t="shared" ca="1" si="6"/>
        <v>1.76</v>
      </c>
      <c r="CM10" s="2">
        <f t="shared" ca="1" si="6"/>
        <v>1.76</v>
      </c>
      <c r="CN10" s="2">
        <f t="shared" ca="1" si="6"/>
        <v>1.76</v>
      </c>
      <c r="CO10" s="2">
        <f t="shared" ca="1" si="6"/>
        <v>1.76</v>
      </c>
      <c r="CP10" s="2">
        <f t="shared" ca="1" si="6"/>
        <v>1.76</v>
      </c>
      <c r="CQ10" s="2">
        <f t="shared" ca="1" si="6"/>
        <v>0</v>
      </c>
      <c r="CR10" s="2">
        <f t="shared" ca="1" si="6"/>
        <v>0</v>
      </c>
      <c r="CS10" s="2">
        <f t="shared" ca="1" si="7"/>
        <v>0</v>
      </c>
      <c r="CT10" s="2">
        <f t="shared" ca="1" si="7"/>
        <v>1.76</v>
      </c>
      <c r="CU10" s="2">
        <f t="shared" ca="1" si="7"/>
        <v>1.76</v>
      </c>
      <c r="CV10" s="2">
        <f t="shared" ca="1" si="7"/>
        <v>1.76</v>
      </c>
      <c r="CW10" s="2">
        <f t="shared" ca="1" si="7"/>
        <v>1.76</v>
      </c>
      <c r="CX10" s="2">
        <f t="shared" ca="1" si="7"/>
        <v>1.76</v>
      </c>
      <c r="CY10" s="2">
        <f t="shared" ca="1" si="7"/>
        <v>1.76</v>
      </c>
      <c r="CZ10" s="2">
        <f t="shared" ca="1" si="7"/>
        <v>1.76</v>
      </c>
      <c r="DA10" s="2">
        <f t="shared" ca="1" si="7"/>
        <v>0</v>
      </c>
      <c r="DB10" s="2">
        <f t="shared" ca="1" si="7"/>
        <v>0</v>
      </c>
      <c r="DC10" s="2">
        <f t="shared" ca="1" si="7"/>
        <v>0</v>
      </c>
      <c r="DD10" s="2">
        <f t="shared" ca="1" si="7"/>
        <v>0</v>
      </c>
      <c r="DE10" s="2">
        <f t="shared" ca="1" si="7"/>
        <v>0</v>
      </c>
      <c r="DF10" s="2">
        <f t="shared" ca="1" si="7"/>
        <v>0</v>
      </c>
      <c r="DG10" s="2">
        <f t="shared" ca="1" si="7"/>
        <v>0</v>
      </c>
      <c r="DH10" s="2">
        <f t="shared" ca="1" si="7"/>
        <v>0</v>
      </c>
      <c r="DI10" s="2">
        <f t="shared" ca="1" si="7"/>
        <v>0</v>
      </c>
      <c r="DJ10" s="2">
        <f t="shared" ca="1" si="7"/>
        <v>0</v>
      </c>
      <c r="DK10" s="2">
        <f t="shared" ca="1" si="7"/>
        <v>0</v>
      </c>
      <c r="DL10" s="2">
        <f t="shared" ca="1" si="7"/>
        <v>0</v>
      </c>
      <c r="DM10" s="2">
        <f t="shared" ca="1" si="7"/>
        <v>0</v>
      </c>
      <c r="DN10" s="2">
        <f t="shared" ca="1" si="7"/>
        <v>0</v>
      </c>
      <c r="DO10" s="2">
        <f t="shared" ca="1" si="7"/>
        <v>0</v>
      </c>
      <c r="DP10" s="2">
        <f t="shared" ca="1" si="7"/>
        <v>0</v>
      </c>
      <c r="DQ10" s="2">
        <f t="shared" ca="1" si="7"/>
        <v>0</v>
      </c>
      <c r="DR10" s="2">
        <f t="shared" ca="1" si="7"/>
        <v>0</v>
      </c>
      <c r="DS10" s="2">
        <f t="shared" ca="1" si="7"/>
        <v>1.76</v>
      </c>
      <c r="DT10" s="2">
        <f t="shared" ca="1" si="7"/>
        <v>1.76</v>
      </c>
      <c r="DU10" s="2">
        <f t="shared" ca="1" si="7"/>
        <v>0</v>
      </c>
      <c r="DV10" s="2">
        <f t="shared" ca="1" si="7"/>
        <v>0</v>
      </c>
      <c r="DW10" s="2">
        <f t="shared" ca="1" si="7"/>
        <v>0</v>
      </c>
      <c r="DX10" s="2">
        <f t="shared" ca="1" si="7"/>
        <v>0</v>
      </c>
      <c r="DY10" s="2">
        <f t="shared" ca="1" si="7"/>
        <v>0</v>
      </c>
      <c r="DZ10" s="2">
        <f t="shared" ca="1" si="7"/>
        <v>0</v>
      </c>
      <c r="EA10" s="2">
        <f t="shared" ca="1" si="7"/>
        <v>0</v>
      </c>
      <c r="EB10" s="2">
        <f t="shared" ca="1" si="7"/>
        <v>0</v>
      </c>
      <c r="EC10" s="2">
        <f t="shared" ca="1" si="7"/>
        <v>1.76</v>
      </c>
      <c r="ED10" s="2">
        <f t="shared" ca="1" si="7"/>
        <v>1.76</v>
      </c>
      <c r="EE10" s="2">
        <f t="shared" ca="1" si="7"/>
        <v>1.76</v>
      </c>
      <c r="EF10" s="2">
        <f t="shared" ca="1" si="7"/>
        <v>1.76</v>
      </c>
      <c r="EG10" s="2">
        <f t="shared" ca="1" si="7"/>
        <v>1.76</v>
      </c>
      <c r="EH10" s="2">
        <f t="shared" ca="1" si="7"/>
        <v>1.76</v>
      </c>
      <c r="EI10" s="2">
        <f t="shared" ca="1" si="7"/>
        <v>0</v>
      </c>
      <c r="EJ10" s="2">
        <f t="shared" ca="1" si="7"/>
        <v>0</v>
      </c>
    </row>
    <row r="11" spans="1:140" x14ac:dyDescent="0.3">
      <c r="A11" t="s">
        <v>38</v>
      </c>
      <c r="B11" t="s">
        <v>34</v>
      </c>
      <c r="C11" s="25" t="s">
        <v>369</v>
      </c>
      <c r="D11" s="24"/>
      <c r="E11" t="s">
        <v>35</v>
      </c>
      <c r="F11" s="49">
        <f ca="1">INDIRECT($C$11)</f>
        <v>100</v>
      </c>
      <c r="G11" s="2">
        <f t="shared" ref="G11:BR11" ca="1" si="9">INDIRECT($C$11)</f>
        <v>100</v>
      </c>
      <c r="H11" s="2">
        <f t="shared" ca="1" si="9"/>
        <v>100</v>
      </c>
      <c r="I11" s="2">
        <f t="shared" ca="1" si="9"/>
        <v>100</v>
      </c>
      <c r="J11" s="2">
        <f t="shared" ca="1" si="9"/>
        <v>100</v>
      </c>
      <c r="K11" s="2">
        <f t="shared" ca="1" si="9"/>
        <v>100</v>
      </c>
      <c r="L11" s="2">
        <f t="shared" ca="1" si="9"/>
        <v>100</v>
      </c>
      <c r="M11" s="2">
        <f t="shared" ca="1" si="9"/>
        <v>100</v>
      </c>
      <c r="N11" s="2">
        <f t="shared" ca="1" si="9"/>
        <v>100</v>
      </c>
      <c r="O11" s="2">
        <f t="shared" ca="1" si="9"/>
        <v>100</v>
      </c>
      <c r="P11" s="2">
        <f t="shared" ca="1" si="9"/>
        <v>100</v>
      </c>
      <c r="Q11" s="2">
        <f t="shared" ca="1" si="9"/>
        <v>100</v>
      </c>
      <c r="R11" s="2">
        <f t="shared" ca="1" si="9"/>
        <v>100</v>
      </c>
      <c r="S11" s="2">
        <f t="shared" ca="1" si="9"/>
        <v>100</v>
      </c>
      <c r="T11" s="2">
        <f t="shared" ca="1" si="9"/>
        <v>100</v>
      </c>
      <c r="U11" s="2">
        <f t="shared" ca="1" si="9"/>
        <v>100</v>
      </c>
      <c r="V11" s="2">
        <f t="shared" ca="1" si="9"/>
        <v>100</v>
      </c>
      <c r="W11" s="2">
        <f t="shared" ca="1" si="9"/>
        <v>100</v>
      </c>
      <c r="X11" s="2">
        <f t="shared" ca="1" si="9"/>
        <v>100</v>
      </c>
      <c r="Y11" s="2">
        <f t="shared" ca="1" si="9"/>
        <v>100</v>
      </c>
      <c r="Z11" s="2">
        <f t="shared" ca="1" si="9"/>
        <v>100</v>
      </c>
      <c r="AA11" s="2">
        <f t="shared" ca="1" si="9"/>
        <v>100</v>
      </c>
      <c r="AB11" s="2">
        <f t="shared" ca="1" si="9"/>
        <v>100</v>
      </c>
      <c r="AC11" s="2">
        <f t="shared" ca="1" si="9"/>
        <v>100</v>
      </c>
      <c r="AD11" s="2">
        <f t="shared" ca="1" si="9"/>
        <v>100</v>
      </c>
      <c r="AE11" s="2">
        <f t="shared" ca="1" si="9"/>
        <v>100</v>
      </c>
      <c r="AF11" s="2">
        <f t="shared" ca="1" si="9"/>
        <v>100</v>
      </c>
      <c r="AG11" s="2">
        <f t="shared" ca="1" si="9"/>
        <v>100</v>
      </c>
      <c r="AH11" s="2">
        <f t="shared" ca="1" si="9"/>
        <v>100</v>
      </c>
      <c r="AI11" s="2">
        <f t="shared" ca="1" si="9"/>
        <v>100</v>
      </c>
      <c r="AJ11" s="2">
        <f t="shared" ca="1" si="9"/>
        <v>100</v>
      </c>
      <c r="AK11" s="2">
        <f t="shared" ca="1" si="9"/>
        <v>100</v>
      </c>
      <c r="AL11" s="2">
        <f t="shared" ca="1" si="9"/>
        <v>100</v>
      </c>
      <c r="AM11" s="2">
        <f t="shared" ca="1" si="9"/>
        <v>100</v>
      </c>
      <c r="AN11" s="2">
        <f t="shared" ca="1" si="9"/>
        <v>100</v>
      </c>
      <c r="AO11" s="2">
        <f t="shared" ca="1" si="9"/>
        <v>100</v>
      </c>
      <c r="AP11" s="2">
        <f t="shared" ca="1" si="9"/>
        <v>100</v>
      </c>
      <c r="AQ11" s="2">
        <f t="shared" ca="1" si="9"/>
        <v>100</v>
      </c>
      <c r="AR11" s="2">
        <f t="shared" ca="1" si="9"/>
        <v>100</v>
      </c>
      <c r="AS11" s="2">
        <f t="shared" ca="1" si="9"/>
        <v>100</v>
      </c>
      <c r="AT11" s="2">
        <f t="shared" ca="1" si="9"/>
        <v>100</v>
      </c>
      <c r="AU11" s="2">
        <f t="shared" ca="1" si="9"/>
        <v>100</v>
      </c>
      <c r="AV11" s="2">
        <f t="shared" ca="1" si="9"/>
        <v>100</v>
      </c>
      <c r="AW11" s="2">
        <f t="shared" ca="1" si="9"/>
        <v>100</v>
      </c>
      <c r="AX11" s="2">
        <f t="shared" ca="1" si="9"/>
        <v>100</v>
      </c>
      <c r="AY11" s="2">
        <f t="shared" ca="1" si="9"/>
        <v>100</v>
      </c>
      <c r="AZ11" s="2">
        <f t="shared" ca="1" si="9"/>
        <v>100</v>
      </c>
      <c r="BA11" s="2">
        <f t="shared" ca="1" si="9"/>
        <v>100</v>
      </c>
      <c r="BB11" s="2">
        <f t="shared" ca="1" si="9"/>
        <v>100</v>
      </c>
      <c r="BC11" s="2">
        <f t="shared" ca="1" si="9"/>
        <v>100</v>
      </c>
      <c r="BD11" s="2">
        <f t="shared" ca="1" si="9"/>
        <v>100</v>
      </c>
      <c r="BE11" s="2">
        <f t="shared" ca="1" si="9"/>
        <v>100</v>
      </c>
      <c r="BF11" s="2">
        <f t="shared" ca="1" si="9"/>
        <v>100</v>
      </c>
      <c r="BG11" s="2">
        <f t="shared" ca="1" si="9"/>
        <v>100</v>
      </c>
      <c r="BH11" s="2">
        <f t="shared" ca="1" si="9"/>
        <v>100</v>
      </c>
      <c r="BI11" s="2">
        <f t="shared" ca="1" si="9"/>
        <v>100</v>
      </c>
      <c r="BJ11" s="2">
        <f t="shared" ca="1" si="9"/>
        <v>100</v>
      </c>
      <c r="BK11" s="2">
        <f t="shared" ca="1" si="9"/>
        <v>100</v>
      </c>
      <c r="BL11" s="2">
        <f t="shared" ca="1" si="9"/>
        <v>100</v>
      </c>
      <c r="BM11" s="2">
        <f t="shared" ca="1" si="9"/>
        <v>100</v>
      </c>
      <c r="BN11" s="2">
        <f t="shared" ca="1" si="9"/>
        <v>100</v>
      </c>
      <c r="BO11" s="2">
        <f t="shared" ca="1" si="9"/>
        <v>100</v>
      </c>
      <c r="BP11" s="2">
        <f t="shared" ca="1" si="9"/>
        <v>100</v>
      </c>
      <c r="BQ11" s="2">
        <f t="shared" ca="1" si="9"/>
        <v>100</v>
      </c>
      <c r="BR11" s="2">
        <f t="shared" ca="1" si="9"/>
        <v>100</v>
      </c>
      <c r="BS11" s="2">
        <f t="shared" ref="BS11:ED11" ca="1" si="10">INDIRECT($C$11)</f>
        <v>100</v>
      </c>
      <c r="BT11" s="2">
        <f t="shared" ca="1" si="10"/>
        <v>100</v>
      </c>
      <c r="BU11" s="2">
        <f t="shared" ca="1" si="10"/>
        <v>100</v>
      </c>
      <c r="BV11" s="2">
        <f t="shared" ca="1" si="10"/>
        <v>100</v>
      </c>
      <c r="BW11" s="2">
        <f t="shared" ca="1" si="10"/>
        <v>100</v>
      </c>
      <c r="BX11" s="2">
        <f t="shared" ca="1" si="10"/>
        <v>100</v>
      </c>
      <c r="BY11" s="2">
        <f t="shared" ca="1" si="10"/>
        <v>100</v>
      </c>
      <c r="BZ11" s="2">
        <f t="shared" ca="1" si="10"/>
        <v>100</v>
      </c>
      <c r="CA11" s="2">
        <f t="shared" ca="1" si="10"/>
        <v>100</v>
      </c>
      <c r="CB11" s="2">
        <f t="shared" ca="1" si="10"/>
        <v>100</v>
      </c>
      <c r="CC11" s="2">
        <f t="shared" ca="1" si="10"/>
        <v>100</v>
      </c>
      <c r="CD11" s="2">
        <f t="shared" ca="1" si="10"/>
        <v>100</v>
      </c>
      <c r="CE11" s="2">
        <f t="shared" ca="1" si="10"/>
        <v>100</v>
      </c>
      <c r="CF11" s="2">
        <f t="shared" ca="1" si="10"/>
        <v>100</v>
      </c>
      <c r="CG11" s="2">
        <f t="shared" ca="1" si="10"/>
        <v>100</v>
      </c>
      <c r="CH11" s="2">
        <f t="shared" ca="1" si="10"/>
        <v>100</v>
      </c>
      <c r="CI11" s="2">
        <f t="shared" ca="1" si="10"/>
        <v>100</v>
      </c>
      <c r="CJ11" s="2">
        <f t="shared" ca="1" si="10"/>
        <v>100</v>
      </c>
      <c r="CK11" s="2">
        <f t="shared" ca="1" si="10"/>
        <v>100</v>
      </c>
      <c r="CL11" s="2">
        <f t="shared" ca="1" si="10"/>
        <v>100</v>
      </c>
      <c r="CM11" s="2">
        <f t="shared" ca="1" si="10"/>
        <v>100</v>
      </c>
      <c r="CN11" s="2">
        <f t="shared" ca="1" si="10"/>
        <v>100</v>
      </c>
      <c r="CO11" s="2">
        <f t="shared" ca="1" si="10"/>
        <v>100</v>
      </c>
      <c r="CP11" s="2">
        <f t="shared" ca="1" si="10"/>
        <v>100</v>
      </c>
      <c r="CQ11" s="2">
        <f t="shared" ca="1" si="10"/>
        <v>100</v>
      </c>
      <c r="CR11" s="2">
        <f t="shared" ca="1" si="10"/>
        <v>100</v>
      </c>
      <c r="CS11" s="2">
        <f t="shared" ca="1" si="10"/>
        <v>100</v>
      </c>
      <c r="CT11" s="2">
        <f t="shared" ca="1" si="10"/>
        <v>100</v>
      </c>
      <c r="CU11" s="2">
        <f t="shared" ca="1" si="10"/>
        <v>100</v>
      </c>
      <c r="CV11" s="2">
        <f t="shared" ca="1" si="10"/>
        <v>100</v>
      </c>
      <c r="CW11" s="2">
        <f t="shared" ca="1" si="10"/>
        <v>100</v>
      </c>
      <c r="CX11" s="2">
        <f t="shared" ca="1" si="10"/>
        <v>100</v>
      </c>
      <c r="CY11" s="2">
        <f t="shared" ca="1" si="10"/>
        <v>100</v>
      </c>
      <c r="CZ11" s="2">
        <f t="shared" ca="1" si="10"/>
        <v>100</v>
      </c>
      <c r="DA11" s="2">
        <f t="shared" ca="1" si="10"/>
        <v>100</v>
      </c>
      <c r="DB11" s="2">
        <f t="shared" ca="1" si="10"/>
        <v>100</v>
      </c>
      <c r="DC11" s="2">
        <f t="shared" ca="1" si="10"/>
        <v>100</v>
      </c>
      <c r="DD11" s="2">
        <f t="shared" ca="1" si="10"/>
        <v>100</v>
      </c>
      <c r="DE11" s="2">
        <f t="shared" ca="1" si="10"/>
        <v>100</v>
      </c>
      <c r="DF11" s="2">
        <f t="shared" ca="1" si="10"/>
        <v>100</v>
      </c>
      <c r="DG11" s="2">
        <f t="shared" ca="1" si="10"/>
        <v>100</v>
      </c>
      <c r="DH11" s="2">
        <f t="shared" ca="1" si="10"/>
        <v>100</v>
      </c>
      <c r="DI11" s="2">
        <f t="shared" ca="1" si="10"/>
        <v>100</v>
      </c>
      <c r="DJ11" s="2">
        <f t="shared" ca="1" si="10"/>
        <v>100</v>
      </c>
      <c r="DK11" s="2">
        <f t="shared" ca="1" si="10"/>
        <v>100</v>
      </c>
      <c r="DL11" s="2">
        <f t="shared" ca="1" si="10"/>
        <v>100</v>
      </c>
      <c r="DM11" s="2">
        <f t="shared" ca="1" si="10"/>
        <v>100</v>
      </c>
      <c r="DN11" s="2">
        <f t="shared" ca="1" si="10"/>
        <v>100</v>
      </c>
      <c r="DO11" s="2">
        <f t="shared" ca="1" si="10"/>
        <v>100</v>
      </c>
      <c r="DP11" s="2">
        <f t="shared" ca="1" si="10"/>
        <v>100</v>
      </c>
      <c r="DQ11" s="2">
        <f t="shared" ca="1" si="10"/>
        <v>100</v>
      </c>
      <c r="DR11" s="2">
        <f t="shared" ca="1" si="10"/>
        <v>100</v>
      </c>
      <c r="DS11" s="2">
        <f t="shared" ca="1" si="10"/>
        <v>100</v>
      </c>
      <c r="DT11" s="2">
        <f t="shared" ca="1" si="10"/>
        <v>100</v>
      </c>
      <c r="DU11" s="2">
        <f t="shared" ca="1" si="10"/>
        <v>100</v>
      </c>
      <c r="DV11" s="2">
        <f t="shared" ca="1" si="10"/>
        <v>100</v>
      </c>
      <c r="DW11" s="2">
        <f t="shared" ca="1" si="10"/>
        <v>100</v>
      </c>
      <c r="DX11" s="2">
        <f t="shared" ca="1" si="10"/>
        <v>100</v>
      </c>
      <c r="DY11" s="2">
        <f t="shared" ca="1" si="10"/>
        <v>100</v>
      </c>
      <c r="DZ11" s="2">
        <f t="shared" ca="1" si="10"/>
        <v>100</v>
      </c>
      <c r="EA11" s="2">
        <f t="shared" ca="1" si="10"/>
        <v>100</v>
      </c>
      <c r="EB11" s="2">
        <f t="shared" ca="1" si="10"/>
        <v>100</v>
      </c>
      <c r="EC11" s="2">
        <f t="shared" ca="1" si="10"/>
        <v>100</v>
      </c>
      <c r="ED11" s="2">
        <f t="shared" ca="1" si="10"/>
        <v>100</v>
      </c>
      <c r="EE11" s="2">
        <f t="shared" ref="EE11:EJ11" ca="1" si="11">INDIRECT($C$11)</f>
        <v>100</v>
      </c>
      <c r="EF11" s="2">
        <f t="shared" ca="1" si="11"/>
        <v>100</v>
      </c>
      <c r="EG11" s="2">
        <f t="shared" ca="1" si="11"/>
        <v>100</v>
      </c>
      <c r="EH11" s="2">
        <f t="shared" ca="1" si="11"/>
        <v>100</v>
      </c>
      <c r="EI11" s="2">
        <f t="shared" ca="1" si="11"/>
        <v>100</v>
      </c>
      <c r="EJ11" s="2">
        <f t="shared" ca="1" si="11"/>
        <v>100</v>
      </c>
    </row>
    <row r="12" spans="1:140" x14ac:dyDescent="0.3">
      <c r="A12" s="2" t="s">
        <v>364</v>
      </c>
      <c r="B12" s="2" t="s">
        <v>365</v>
      </c>
      <c r="C12" s="24" t="s">
        <v>213</v>
      </c>
      <c r="D12" s="24" t="s">
        <v>314</v>
      </c>
      <c r="E12" s="2" t="s">
        <v>367</v>
      </c>
      <c r="F12" s="49">
        <f t="shared" ca="1" si="0"/>
        <v>0</v>
      </c>
      <c r="G12" s="2">
        <f t="shared" ca="1" si="8"/>
        <v>5.3999999999999999E-2</v>
      </c>
      <c r="H12" s="2">
        <f t="shared" ca="1" si="8"/>
        <v>5.3999999999999999E-2</v>
      </c>
      <c r="I12" s="2">
        <f t="shared" ca="1" si="8"/>
        <v>5.3999999999999999E-2</v>
      </c>
      <c r="J12" s="2">
        <f t="shared" ca="1" si="8"/>
        <v>5.3999999999999999E-2</v>
      </c>
      <c r="K12" s="2">
        <f t="shared" ca="1" si="8"/>
        <v>5.3999999999999999E-2</v>
      </c>
      <c r="L12" s="2">
        <f t="shared" ca="1" si="8"/>
        <v>5.3999999999999999E-2</v>
      </c>
      <c r="M12" s="2">
        <f t="shared" ca="1" si="8"/>
        <v>7.8E-2</v>
      </c>
      <c r="N12" s="2">
        <f t="shared" ca="1" si="8"/>
        <v>0</v>
      </c>
      <c r="O12" s="2">
        <f t="shared" ca="1" si="8"/>
        <v>0</v>
      </c>
      <c r="P12" s="2">
        <f t="shared" ca="1" si="8"/>
        <v>0</v>
      </c>
      <c r="Q12" s="2">
        <f t="shared" ca="1" si="8"/>
        <v>0</v>
      </c>
      <c r="R12" s="2">
        <f t="shared" ca="1" si="8"/>
        <v>0</v>
      </c>
      <c r="S12" s="2">
        <f t="shared" ca="1" si="8"/>
        <v>0</v>
      </c>
      <c r="T12" s="2">
        <f t="shared" ca="1" si="8"/>
        <v>0</v>
      </c>
      <c r="U12" s="2">
        <f t="shared" ca="1" si="8"/>
        <v>0</v>
      </c>
      <c r="V12" s="2">
        <f t="shared" ca="1" si="8"/>
        <v>0</v>
      </c>
      <c r="W12" s="2">
        <f t="shared" ca="1" si="8"/>
        <v>0</v>
      </c>
      <c r="X12" s="2">
        <f t="shared" ca="1" si="8"/>
        <v>0</v>
      </c>
      <c r="Y12" s="2">
        <f t="shared" ca="1" si="8"/>
        <v>0</v>
      </c>
      <c r="Z12" s="2">
        <f t="shared" ca="1" si="8"/>
        <v>0</v>
      </c>
      <c r="AA12" s="2">
        <f t="shared" ca="1" si="8"/>
        <v>0</v>
      </c>
      <c r="AB12" s="2">
        <f t="shared" ca="1" si="8"/>
        <v>0</v>
      </c>
      <c r="AC12" s="2">
        <f t="shared" ca="1" si="8"/>
        <v>0</v>
      </c>
      <c r="AD12" s="2">
        <f t="shared" ca="1" si="8"/>
        <v>0</v>
      </c>
      <c r="AE12" s="2">
        <f t="shared" ca="1" si="8"/>
        <v>0</v>
      </c>
      <c r="AF12" s="2">
        <f t="shared" ca="1" si="8"/>
        <v>5.3999999999999999E-2</v>
      </c>
      <c r="AG12" s="2">
        <f t="shared" ca="1" si="8"/>
        <v>5.3999999999999999E-2</v>
      </c>
      <c r="AH12" s="2">
        <f t="shared" ca="1" si="8"/>
        <v>0</v>
      </c>
      <c r="AI12" s="2">
        <f t="shared" ca="1" si="8"/>
        <v>0</v>
      </c>
      <c r="AJ12" s="2">
        <f t="shared" ca="1" si="8"/>
        <v>0</v>
      </c>
      <c r="AK12" s="2">
        <f t="shared" ca="1" si="8"/>
        <v>0</v>
      </c>
      <c r="AL12" s="2">
        <f t="shared" ca="1" si="8"/>
        <v>0</v>
      </c>
      <c r="AM12" s="2">
        <f t="shared" ca="1" si="8"/>
        <v>0</v>
      </c>
      <c r="AN12" s="2">
        <f t="shared" ca="1" si="8"/>
        <v>0</v>
      </c>
      <c r="AO12" s="2">
        <f t="shared" ca="1" si="8"/>
        <v>0</v>
      </c>
      <c r="AP12" s="2">
        <f t="shared" ca="1" si="8"/>
        <v>0</v>
      </c>
      <c r="AQ12" s="2">
        <f t="shared" ca="1" si="8"/>
        <v>5.3999999999999999E-2</v>
      </c>
      <c r="AR12" s="2">
        <f t="shared" ca="1" si="8"/>
        <v>5.3999999999999999E-2</v>
      </c>
      <c r="AS12" s="2">
        <f t="shared" ca="1" si="8"/>
        <v>5.3999999999999999E-2</v>
      </c>
      <c r="AT12" s="2">
        <f t="shared" ca="1" si="8"/>
        <v>5.3999999999999999E-2</v>
      </c>
      <c r="AU12" s="2">
        <f t="shared" ca="1" si="8"/>
        <v>5.3999999999999999E-2</v>
      </c>
      <c r="AV12" s="2">
        <f t="shared" ca="1" si="8"/>
        <v>5.3999999999999999E-2</v>
      </c>
      <c r="AW12" s="2">
        <f t="shared" ca="1" si="8"/>
        <v>0</v>
      </c>
      <c r="AX12" s="2">
        <f t="shared" ca="1" si="8"/>
        <v>0</v>
      </c>
      <c r="AY12" s="2">
        <f t="shared" ca="1" si="8"/>
        <v>0</v>
      </c>
      <c r="AZ12" s="2">
        <f t="shared" ca="1" si="8"/>
        <v>5.3999999999999999E-2</v>
      </c>
      <c r="BA12" s="2">
        <f t="shared" ca="1" si="8"/>
        <v>0</v>
      </c>
      <c r="BB12" s="2">
        <f t="shared" ca="1" si="8"/>
        <v>5.3999999999999999E-2</v>
      </c>
      <c r="BC12" s="2">
        <f t="shared" ca="1" si="8"/>
        <v>5.3999999999999999E-2</v>
      </c>
      <c r="BD12" s="2">
        <f t="shared" ca="1" si="8"/>
        <v>5.3999999999999999E-2</v>
      </c>
      <c r="BE12" s="2">
        <f t="shared" ca="1" si="8"/>
        <v>5.3999999999999999E-2</v>
      </c>
      <c r="BF12" s="2">
        <f t="shared" ca="1" si="8"/>
        <v>5.3999999999999999E-2</v>
      </c>
      <c r="BG12" s="2">
        <f t="shared" ca="1" si="8"/>
        <v>5.3999999999999999E-2</v>
      </c>
      <c r="BH12" s="2">
        <f t="shared" ca="1" si="8"/>
        <v>7.8E-2</v>
      </c>
      <c r="BI12" s="2">
        <f t="shared" ca="1" si="8"/>
        <v>0</v>
      </c>
      <c r="BJ12" s="2">
        <f t="shared" ca="1" si="8"/>
        <v>0</v>
      </c>
      <c r="BK12" s="2">
        <f t="shared" ca="1" si="8"/>
        <v>0</v>
      </c>
      <c r="BL12" s="2">
        <f t="shared" ca="1" si="8"/>
        <v>0</v>
      </c>
      <c r="BM12" s="2">
        <f t="shared" ca="1" si="8"/>
        <v>0</v>
      </c>
      <c r="BN12" s="2">
        <f t="shared" ca="1" si="8"/>
        <v>0</v>
      </c>
      <c r="BO12" s="2">
        <f t="shared" ca="1" si="8"/>
        <v>0</v>
      </c>
      <c r="BP12" s="2">
        <f t="shared" ca="1" si="8"/>
        <v>0</v>
      </c>
      <c r="BQ12" s="2">
        <f t="shared" ca="1" si="8"/>
        <v>0</v>
      </c>
      <c r="BR12" s="2">
        <f t="shared" ref="BR12" ca="1" si="12">INDIRECT(CONCATENATE($C12,$D12,BR$1))</f>
        <v>0</v>
      </c>
      <c r="BS12" s="2">
        <f t="shared" ca="1" si="6"/>
        <v>0</v>
      </c>
      <c r="BT12" s="2">
        <f t="shared" ca="1" si="6"/>
        <v>0</v>
      </c>
      <c r="BU12" s="2">
        <f t="shared" ca="1" si="6"/>
        <v>0</v>
      </c>
      <c r="BV12" s="2">
        <f t="shared" ca="1" si="6"/>
        <v>0</v>
      </c>
      <c r="BW12" s="2">
        <f t="shared" ca="1" si="6"/>
        <v>0</v>
      </c>
      <c r="BX12" s="2">
        <f t="shared" ca="1" si="6"/>
        <v>0</v>
      </c>
      <c r="BY12" s="2">
        <f t="shared" ca="1" si="6"/>
        <v>0</v>
      </c>
      <c r="BZ12" s="2">
        <f t="shared" ca="1" si="6"/>
        <v>0</v>
      </c>
      <c r="CA12" s="2">
        <f t="shared" ca="1" si="6"/>
        <v>5.3999999999999999E-2</v>
      </c>
      <c r="CB12" s="2">
        <f t="shared" ca="1" si="6"/>
        <v>5.3999999999999999E-2</v>
      </c>
      <c r="CC12" s="2">
        <f t="shared" ca="1" si="6"/>
        <v>0</v>
      </c>
      <c r="CD12" s="2">
        <f t="shared" ca="1" si="6"/>
        <v>0</v>
      </c>
      <c r="CE12" s="2">
        <f t="shared" ca="1" si="6"/>
        <v>0</v>
      </c>
      <c r="CF12" s="2">
        <f t="shared" ca="1" si="6"/>
        <v>0</v>
      </c>
      <c r="CG12" s="2">
        <f t="shared" ca="1" si="6"/>
        <v>0</v>
      </c>
      <c r="CH12" s="2">
        <f t="shared" ca="1" si="6"/>
        <v>0</v>
      </c>
      <c r="CI12" s="2">
        <f t="shared" ca="1" si="6"/>
        <v>0</v>
      </c>
      <c r="CJ12" s="2">
        <f t="shared" ca="1" si="6"/>
        <v>0</v>
      </c>
      <c r="CK12" s="2">
        <f t="shared" ca="1" si="6"/>
        <v>5.3999999999999999E-2</v>
      </c>
      <c r="CL12" s="2">
        <f t="shared" ca="1" si="6"/>
        <v>5.3999999999999999E-2</v>
      </c>
      <c r="CM12" s="2">
        <f t="shared" ca="1" si="6"/>
        <v>5.3999999999999999E-2</v>
      </c>
      <c r="CN12" s="2">
        <f t="shared" ca="1" si="6"/>
        <v>5.3999999999999999E-2</v>
      </c>
      <c r="CO12" s="2">
        <f t="shared" ca="1" si="6"/>
        <v>5.3999999999999999E-2</v>
      </c>
      <c r="CP12" s="2">
        <f t="shared" ca="1" si="6"/>
        <v>5.3999999999999999E-2</v>
      </c>
      <c r="CQ12" s="2">
        <f t="shared" ca="1" si="6"/>
        <v>0</v>
      </c>
      <c r="CR12" s="2">
        <f t="shared" ca="1" si="6"/>
        <v>0</v>
      </c>
      <c r="CS12" s="2">
        <f t="shared" ca="1" si="7"/>
        <v>0</v>
      </c>
      <c r="CT12" s="2">
        <f t="shared" ca="1" si="7"/>
        <v>5.3999999999999999E-2</v>
      </c>
      <c r="CU12" s="2">
        <f t="shared" ca="1" si="7"/>
        <v>5.3999999999999999E-2</v>
      </c>
      <c r="CV12" s="2">
        <f t="shared" ca="1" si="7"/>
        <v>5.3999999999999999E-2</v>
      </c>
      <c r="CW12" s="2">
        <f t="shared" ca="1" si="7"/>
        <v>5.3999999999999999E-2</v>
      </c>
      <c r="CX12" s="2">
        <f t="shared" ca="1" si="7"/>
        <v>5.3999999999999999E-2</v>
      </c>
      <c r="CY12" s="2">
        <f t="shared" ca="1" si="7"/>
        <v>5.3999999999999999E-2</v>
      </c>
      <c r="CZ12" s="2">
        <f t="shared" ca="1" si="7"/>
        <v>7.8E-2</v>
      </c>
      <c r="DA12" s="2">
        <f t="shared" ca="1" si="7"/>
        <v>0</v>
      </c>
      <c r="DB12" s="2">
        <f t="shared" ca="1" si="7"/>
        <v>0</v>
      </c>
      <c r="DC12" s="2">
        <f t="shared" ca="1" si="7"/>
        <v>0</v>
      </c>
      <c r="DD12" s="2">
        <f t="shared" ca="1" si="7"/>
        <v>0</v>
      </c>
      <c r="DE12" s="2">
        <f t="shared" ca="1" si="7"/>
        <v>0</v>
      </c>
      <c r="DF12" s="2">
        <f t="shared" ca="1" si="7"/>
        <v>0</v>
      </c>
      <c r="DG12" s="2">
        <f t="shared" ca="1" si="7"/>
        <v>0</v>
      </c>
      <c r="DH12" s="2">
        <f t="shared" ca="1" si="7"/>
        <v>0</v>
      </c>
      <c r="DI12" s="2">
        <f t="shared" ca="1" si="7"/>
        <v>0</v>
      </c>
      <c r="DJ12" s="2">
        <f t="shared" ca="1" si="7"/>
        <v>0</v>
      </c>
      <c r="DK12" s="2">
        <f t="shared" ca="1" si="7"/>
        <v>0</v>
      </c>
      <c r="DL12" s="2">
        <f t="shared" ca="1" si="7"/>
        <v>0</v>
      </c>
      <c r="DM12" s="2">
        <f t="shared" ca="1" si="7"/>
        <v>0</v>
      </c>
      <c r="DN12" s="2">
        <f t="shared" ca="1" si="7"/>
        <v>0</v>
      </c>
      <c r="DO12" s="2">
        <f t="shared" ca="1" si="7"/>
        <v>0</v>
      </c>
      <c r="DP12" s="2">
        <f t="shared" ca="1" si="7"/>
        <v>0</v>
      </c>
      <c r="DQ12" s="2">
        <f t="shared" ca="1" si="7"/>
        <v>0</v>
      </c>
      <c r="DR12" s="2">
        <f t="shared" ca="1" si="7"/>
        <v>0</v>
      </c>
      <c r="DS12" s="2">
        <f t="shared" ca="1" si="7"/>
        <v>5.3999999999999999E-2</v>
      </c>
      <c r="DT12" s="2">
        <f t="shared" ca="1" si="7"/>
        <v>5.3999999999999999E-2</v>
      </c>
      <c r="DU12" s="2">
        <f t="shared" ca="1" si="7"/>
        <v>0</v>
      </c>
      <c r="DV12" s="2">
        <f t="shared" ca="1" si="7"/>
        <v>0</v>
      </c>
      <c r="DW12" s="2">
        <f t="shared" ca="1" si="7"/>
        <v>0</v>
      </c>
      <c r="DX12" s="2">
        <f t="shared" ca="1" si="7"/>
        <v>0</v>
      </c>
      <c r="DY12" s="2">
        <f t="shared" ca="1" si="7"/>
        <v>0</v>
      </c>
      <c r="DZ12" s="2">
        <f t="shared" ca="1" si="7"/>
        <v>0</v>
      </c>
      <c r="EA12" s="2">
        <f t="shared" ca="1" si="7"/>
        <v>0</v>
      </c>
      <c r="EB12" s="2">
        <f t="shared" ca="1" si="7"/>
        <v>0</v>
      </c>
      <c r="EC12" s="2">
        <f t="shared" ca="1" si="7"/>
        <v>5.3999999999999999E-2</v>
      </c>
      <c r="ED12" s="2">
        <f t="shared" ca="1" si="7"/>
        <v>5.3999999999999999E-2</v>
      </c>
      <c r="EE12" s="2">
        <f t="shared" ca="1" si="7"/>
        <v>5.3999999999999999E-2</v>
      </c>
      <c r="EF12" s="2">
        <f t="shared" ca="1" si="7"/>
        <v>5.3999999999999999E-2</v>
      </c>
      <c r="EG12" s="2">
        <f t="shared" ca="1" si="7"/>
        <v>5.3999999999999999E-2</v>
      </c>
      <c r="EH12" s="2">
        <f t="shared" ca="1" si="7"/>
        <v>5.3999999999999999E-2</v>
      </c>
      <c r="EI12" s="2">
        <f t="shared" ca="1" si="7"/>
        <v>0</v>
      </c>
      <c r="EJ12" s="2">
        <f t="shared" ca="1" si="7"/>
        <v>0</v>
      </c>
    </row>
    <row r="13" spans="1:140" s="2" customFormat="1" x14ac:dyDescent="0.3">
      <c r="A13"/>
      <c r="B13"/>
      <c r="C13"/>
      <c r="D13"/>
      <c r="E13"/>
      <c r="F13" s="71"/>
    </row>
    <row r="14" spans="1:140" x14ac:dyDescent="0.3">
      <c r="B14" s="1" t="s">
        <v>47</v>
      </c>
      <c r="C14" s="1"/>
      <c r="D14" s="1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</row>
    <row r="15" spans="1:140" x14ac:dyDescent="0.3">
      <c r="B15" s="5" t="s">
        <v>71</v>
      </c>
      <c r="C15" s="5" t="s">
        <v>129</v>
      </c>
      <c r="D15" s="5" t="s">
        <v>126</v>
      </c>
      <c r="F15" s="29"/>
    </row>
    <row r="16" spans="1:140" x14ac:dyDescent="0.3">
      <c r="A16" t="s">
        <v>36</v>
      </c>
      <c r="B16" t="s">
        <v>51</v>
      </c>
      <c r="C16" s="25" t="str">
        <f>GREET_inputs!$L$6</f>
        <v>GREET_inputs!B20:H46</v>
      </c>
      <c r="D16">
        <v>5</v>
      </c>
      <c r="E16" t="s">
        <v>33</v>
      </c>
      <c r="F16" s="29">
        <f ca="1">HLOOKUP(Model!F$4,INDIRECT($C16),$D16,FALSE)</f>
        <v>0.38</v>
      </c>
      <c r="G16" s="29">
        <f ca="1">HLOOKUP(Model!G$4,INDIRECT($C16),$D16,FALSE)</f>
        <v>0.38</v>
      </c>
      <c r="H16" s="29">
        <f ca="1">HLOOKUP(Model!H$4,INDIRECT($C16),$D16,FALSE)</f>
        <v>0.38</v>
      </c>
      <c r="I16" s="29">
        <f ca="1">HLOOKUP(Model!I$4,INDIRECT($C16),$D16,FALSE)</f>
        <v>0.38</v>
      </c>
      <c r="J16" s="29">
        <f ca="1">HLOOKUP(Model!J$4,INDIRECT($C16),$D16,FALSE)</f>
        <v>0.38</v>
      </c>
      <c r="K16" s="29">
        <f ca="1">HLOOKUP(Model!K$4,INDIRECT($C16),$D16,FALSE)</f>
        <v>0.38</v>
      </c>
      <c r="L16" s="29">
        <f ca="1">HLOOKUP(Model!L$4,INDIRECT($C16),$D16,FALSE)</f>
        <v>0.38</v>
      </c>
      <c r="M16" s="29">
        <f ca="1">HLOOKUP(Model!M$4,INDIRECT($C16),$D16,FALSE)</f>
        <v>0.38</v>
      </c>
      <c r="N16" s="29">
        <f ca="1">HLOOKUP(Model!N$4,INDIRECT($C16),$D16,FALSE)</f>
        <v>0.38</v>
      </c>
      <c r="O16" s="29">
        <f ca="1">HLOOKUP(Model!O$4,INDIRECT($C16),$D16,FALSE)</f>
        <v>0.38</v>
      </c>
      <c r="P16" s="29">
        <f ca="1">HLOOKUP(Model!P$4,INDIRECT($C16),$D16,FALSE)</f>
        <v>0.38</v>
      </c>
      <c r="Q16" s="29">
        <f ca="1">HLOOKUP(Model!Q$4,INDIRECT($C16),$D16,FALSE)</f>
        <v>0.38</v>
      </c>
      <c r="R16" s="29">
        <f ca="1">HLOOKUP(Model!R$4,INDIRECT($C16),$D16,FALSE)</f>
        <v>0.38</v>
      </c>
      <c r="S16" s="29">
        <f ca="1">HLOOKUP(Model!S$4,INDIRECT($C16),$D16,FALSE)</f>
        <v>0.38</v>
      </c>
      <c r="T16" s="29">
        <f ca="1">HLOOKUP(Model!T$4,INDIRECT($C16),$D16,FALSE)</f>
        <v>0.38</v>
      </c>
      <c r="U16" s="29">
        <f ca="1">HLOOKUP(Model!U$4,INDIRECT($C16),$D16,FALSE)</f>
        <v>0.38</v>
      </c>
      <c r="V16" s="29">
        <f ca="1">HLOOKUP(Model!V$4,INDIRECT($C16),$D16,FALSE)</f>
        <v>0.38</v>
      </c>
      <c r="W16" s="29">
        <f ca="1">HLOOKUP(Model!W$4,INDIRECT($C16),$D16,FALSE)</f>
        <v>0.38</v>
      </c>
      <c r="X16" s="29">
        <f ca="1">HLOOKUP(Model!X$4,INDIRECT($C16),$D16,FALSE)</f>
        <v>0.38</v>
      </c>
      <c r="Y16" s="29">
        <f ca="1">HLOOKUP(Model!Y$4,INDIRECT($C16),$D16,FALSE)</f>
        <v>0.38</v>
      </c>
      <c r="Z16" s="29">
        <f ca="1">HLOOKUP(Model!Z$4,INDIRECT($C16),$D16,FALSE)</f>
        <v>0.38</v>
      </c>
      <c r="AA16" s="29">
        <f ca="1">HLOOKUP(Model!AA$4,INDIRECT($C16),$D16,FALSE)</f>
        <v>0.38</v>
      </c>
      <c r="AB16" s="29">
        <f ca="1">HLOOKUP(Model!AB$4,INDIRECT($C16),$D16,FALSE)</f>
        <v>0.38</v>
      </c>
      <c r="AC16" s="29">
        <f ca="1">HLOOKUP(Model!AC$4,INDIRECT($C16),$D16,FALSE)</f>
        <v>0.38</v>
      </c>
      <c r="AD16" s="29">
        <f ca="1">HLOOKUP(Model!AD$4,INDIRECT($C16),$D16,FALSE)</f>
        <v>0.38</v>
      </c>
      <c r="AE16" s="29">
        <f ca="1">HLOOKUP(Model!AE$4,INDIRECT($C16),$D16,FALSE)</f>
        <v>0.39</v>
      </c>
      <c r="AF16" s="29">
        <f ca="1">HLOOKUP(Model!AF$4,INDIRECT($C16),$D16,FALSE)</f>
        <v>0.39</v>
      </c>
      <c r="AG16" s="29">
        <f ca="1">HLOOKUP(Model!AG$4,INDIRECT($C16),$D16,FALSE)</f>
        <v>0.39</v>
      </c>
      <c r="AH16" s="29">
        <f ca="1">HLOOKUP(Model!AH$4,INDIRECT($C16),$D16,FALSE)</f>
        <v>0.39</v>
      </c>
      <c r="AI16" s="29">
        <f ca="1">HLOOKUP(Model!AI$4,INDIRECT($C16),$D16,FALSE)</f>
        <v>0.39</v>
      </c>
      <c r="AJ16" s="29">
        <f ca="1">HLOOKUP(Model!AJ$4,INDIRECT($C16),$D16,FALSE)</f>
        <v>0.39</v>
      </c>
      <c r="AK16" s="29">
        <f ca="1">HLOOKUP(Model!AK$4,INDIRECT($C16),$D16,FALSE)</f>
        <v>0.39</v>
      </c>
      <c r="AL16" s="29">
        <f ca="1">HLOOKUP(Model!AL$4,INDIRECT($C16),$D16,FALSE)</f>
        <v>0.39</v>
      </c>
      <c r="AM16" s="29">
        <f ca="1">HLOOKUP(Model!AM$4,INDIRECT($C16),$D16,FALSE)</f>
        <v>0.39</v>
      </c>
      <c r="AN16" s="29">
        <f ca="1">HLOOKUP(Model!AN$4,INDIRECT($C16),$D16,FALSE)</f>
        <v>0.39</v>
      </c>
      <c r="AO16" s="29">
        <f ca="1">HLOOKUP(Model!AO$4,INDIRECT($C16),$D16,FALSE)</f>
        <v>0.39</v>
      </c>
      <c r="AP16" s="29">
        <f ca="1">HLOOKUP(Model!AP$4,INDIRECT($C16),$D16,FALSE)</f>
        <v>0.6</v>
      </c>
      <c r="AQ16" s="29">
        <f ca="1">HLOOKUP(Model!AQ$4,INDIRECT($C16),$D16,FALSE)</f>
        <v>0.6</v>
      </c>
      <c r="AR16" s="29">
        <f ca="1">HLOOKUP(Model!AR$4,INDIRECT($C16),$D16,FALSE)</f>
        <v>0.6</v>
      </c>
      <c r="AS16" s="29">
        <f ca="1">HLOOKUP(Model!AS$4,INDIRECT($C16),$D16,FALSE)</f>
        <v>0.6</v>
      </c>
      <c r="AT16" s="29">
        <f ca="1">HLOOKUP(Model!AT$4,INDIRECT($C16),$D16,FALSE)</f>
        <v>0.6</v>
      </c>
      <c r="AU16" s="29">
        <f ca="1">HLOOKUP(Model!AU$4,INDIRECT($C16),$D16,FALSE)</f>
        <v>0.6</v>
      </c>
      <c r="AV16" s="29">
        <f ca="1">HLOOKUP(Model!AV$4,INDIRECT($C16),$D16,FALSE)</f>
        <v>0.6</v>
      </c>
      <c r="AW16" s="29">
        <f ca="1">HLOOKUP(Model!AW$4,INDIRECT($C16),$D16,FALSE)</f>
        <v>0.6</v>
      </c>
      <c r="AX16" s="29">
        <f ca="1">HLOOKUP(Model!AX$4,INDIRECT($C16),$D16,FALSE)</f>
        <v>0.6</v>
      </c>
      <c r="AY16" s="29">
        <f ca="1">HLOOKUP(Model!AY$4,INDIRECT($C16),$D16,FALSE)</f>
        <v>0.25</v>
      </c>
      <c r="AZ16" s="29">
        <f ca="1">HLOOKUP(Model!AZ$4,INDIRECT($C16),$D16,FALSE)</f>
        <v>0.25</v>
      </c>
      <c r="BA16" s="29">
        <f ca="1">HLOOKUP(Model!BA$4,INDIRECT($C16),$D16,FALSE)</f>
        <v>0.25</v>
      </c>
      <c r="BB16" s="29">
        <f ca="1">HLOOKUP(Model!BB$4,INDIRECT($C16),$D16,FALSE)</f>
        <v>0.25</v>
      </c>
      <c r="BC16" s="29">
        <f ca="1">HLOOKUP(Model!BC$4,INDIRECT($C16),$D16,FALSE)</f>
        <v>0.25</v>
      </c>
      <c r="BD16" s="29">
        <f ca="1">HLOOKUP(Model!BD$4,INDIRECT($C16),$D16,FALSE)</f>
        <v>0.25</v>
      </c>
      <c r="BE16" s="29">
        <f ca="1">HLOOKUP(Model!BE$4,INDIRECT($C16),$D16,FALSE)</f>
        <v>0.25</v>
      </c>
      <c r="BF16" s="29">
        <f ca="1">HLOOKUP(Model!BF$4,INDIRECT($C16),$D16,FALSE)</f>
        <v>0.25</v>
      </c>
      <c r="BG16" s="29">
        <f ca="1">HLOOKUP(Model!BG$4,INDIRECT($C16),$D16,FALSE)</f>
        <v>0.25</v>
      </c>
      <c r="BH16" s="29">
        <f ca="1">HLOOKUP(Model!BH$4,INDIRECT($C16),$D16,FALSE)</f>
        <v>0.25</v>
      </c>
      <c r="BI16" s="29">
        <f ca="1">HLOOKUP(Model!BI$4,INDIRECT($C16),$D16,FALSE)</f>
        <v>0.25</v>
      </c>
      <c r="BJ16" s="29">
        <f ca="1">HLOOKUP(Model!BJ$4,INDIRECT($C16),$D16,FALSE)</f>
        <v>0.25</v>
      </c>
      <c r="BK16" s="29">
        <f ca="1">HLOOKUP(Model!BK$4,INDIRECT($C16),$D16,FALSE)</f>
        <v>0.25</v>
      </c>
      <c r="BL16" s="29">
        <f ca="1">HLOOKUP(Model!BL$4,INDIRECT($C16),$D16,FALSE)</f>
        <v>0.25</v>
      </c>
      <c r="BM16" s="29">
        <f ca="1">HLOOKUP(Model!BM$4,INDIRECT($C16),$D16,FALSE)</f>
        <v>0.25</v>
      </c>
      <c r="BN16" s="29">
        <f ca="1">HLOOKUP(Model!BN$4,INDIRECT($C16),$D16,FALSE)</f>
        <v>0.25</v>
      </c>
      <c r="BO16" s="29">
        <f ca="1">HLOOKUP(Model!BO$4,INDIRECT($C16),$D16,FALSE)</f>
        <v>0.25</v>
      </c>
      <c r="BP16" s="29">
        <f ca="1">HLOOKUP(Model!BP$4,INDIRECT($C16),$D16,FALSE)</f>
        <v>0.25</v>
      </c>
      <c r="BQ16" s="29">
        <f ca="1">HLOOKUP(Model!BQ$4,INDIRECT($C16),$D16,FALSE)</f>
        <v>0.25</v>
      </c>
      <c r="BR16" s="29">
        <f ca="1">HLOOKUP(Model!BR$4,INDIRECT($C16),$D16,FALSE)</f>
        <v>0.25</v>
      </c>
      <c r="BS16" s="29">
        <f ca="1">HLOOKUP(Model!BS$4,INDIRECT($C16),$D16,FALSE)</f>
        <v>0.25</v>
      </c>
      <c r="BT16" s="29">
        <f ca="1">HLOOKUP(Model!BT$4,INDIRECT($C16),$D16,FALSE)</f>
        <v>0.25</v>
      </c>
      <c r="BU16" s="29">
        <f ca="1">HLOOKUP(Model!BU$4,INDIRECT($C16),$D16,FALSE)</f>
        <v>0.25</v>
      </c>
      <c r="BV16" s="29">
        <f ca="1">HLOOKUP(Model!BV$4,INDIRECT($C16),$D16,FALSE)</f>
        <v>0.25</v>
      </c>
      <c r="BW16" s="29">
        <f ca="1">HLOOKUP(Model!BW$4,INDIRECT($C16),$D16,FALSE)</f>
        <v>0.25</v>
      </c>
      <c r="BX16" s="29">
        <f ca="1">HLOOKUP(Model!BX$4,INDIRECT($C16),$D16,FALSE)</f>
        <v>0.25</v>
      </c>
      <c r="BY16" s="29">
        <f ca="1">HLOOKUP(Model!BY$4,INDIRECT($C16),$D16,FALSE)</f>
        <v>0.25</v>
      </c>
      <c r="BZ16" s="29">
        <f ca="1">HLOOKUP(Model!BZ$4,INDIRECT($C16),$D16,FALSE)</f>
        <v>0.45</v>
      </c>
      <c r="CA16" s="29">
        <f ca="1">HLOOKUP(Model!CA$4,INDIRECT($C16),$D16,FALSE)</f>
        <v>0.45</v>
      </c>
      <c r="CB16" s="29">
        <f ca="1">HLOOKUP(Model!CB$4,INDIRECT($C16),$D16,FALSE)</f>
        <v>0.45</v>
      </c>
      <c r="CC16" s="29">
        <f ca="1">HLOOKUP(Model!CC$4,INDIRECT($C16),$D16,FALSE)</f>
        <v>0.45</v>
      </c>
      <c r="CD16" s="29">
        <f ca="1">HLOOKUP(Model!CD$4,INDIRECT($C16),$D16,FALSE)</f>
        <v>0.45</v>
      </c>
      <c r="CE16" s="29">
        <f ca="1">HLOOKUP(Model!CE$4,INDIRECT($C16),$D16,FALSE)</f>
        <v>0.45</v>
      </c>
      <c r="CF16" s="29">
        <f ca="1">HLOOKUP(Model!CF$4,INDIRECT($C16),$D16,FALSE)</f>
        <v>0.45</v>
      </c>
      <c r="CG16" s="29">
        <f ca="1">HLOOKUP(Model!CG$4,INDIRECT($C16),$D16,FALSE)</f>
        <v>0.45</v>
      </c>
      <c r="CH16" s="29">
        <f ca="1">HLOOKUP(Model!CH$4,INDIRECT($C16),$D16,FALSE)</f>
        <v>0.45</v>
      </c>
      <c r="CI16" s="29">
        <f ca="1">HLOOKUP(Model!CI$4,INDIRECT($C16),$D16,FALSE)</f>
        <v>0.45</v>
      </c>
      <c r="CJ16" s="29">
        <f ca="1">HLOOKUP(Model!CJ$4,INDIRECT($C16),$D16,FALSE)</f>
        <v>0.45</v>
      </c>
      <c r="CK16" s="29">
        <f ca="1">HLOOKUP(Model!CK$4,INDIRECT($C16),$D16,FALSE)</f>
        <v>0.45</v>
      </c>
      <c r="CL16" s="29">
        <f ca="1">HLOOKUP(Model!CL$4,INDIRECT($C16),$D16,FALSE)</f>
        <v>0.45</v>
      </c>
      <c r="CM16" s="29">
        <f ca="1">HLOOKUP(Model!CM$4,INDIRECT($C16),$D16,FALSE)</f>
        <v>0.45</v>
      </c>
      <c r="CN16" s="29">
        <f ca="1">HLOOKUP(Model!CN$4,INDIRECT($C16),$D16,FALSE)</f>
        <v>0.45</v>
      </c>
      <c r="CO16" s="29">
        <f ca="1">HLOOKUP(Model!CO$4,INDIRECT($C16),$D16,FALSE)</f>
        <v>0.45</v>
      </c>
      <c r="CP16" s="29">
        <f ca="1">HLOOKUP(Model!CP$4,INDIRECT($C16),$D16,FALSE)</f>
        <v>0.45</v>
      </c>
      <c r="CQ16" s="29">
        <f ca="1">HLOOKUP(Model!CQ$4,INDIRECT($C16),$D16,FALSE)</f>
        <v>0.45</v>
      </c>
      <c r="CR16" s="29">
        <f ca="1">HLOOKUP(Model!CR$4,INDIRECT($C16),$D16,FALSE)</f>
        <v>0.45</v>
      </c>
      <c r="CS16" s="29">
        <f ca="1">HLOOKUP(Model!CS$4,INDIRECT($C16),$D16,FALSE)</f>
        <v>0.315</v>
      </c>
      <c r="CT16" s="29">
        <f ca="1">HLOOKUP(Model!CT$4,INDIRECT($C16),$D16,FALSE)</f>
        <v>0.315</v>
      </c>
      <c r="CU16" s="29">
        <f ca="1">HLOOKUP(Model!CU$4,INDIRECT($C16),$D16,FALSE)</f>
        <v>0.315</v>
      </c>
      <c r="CV16" s="29">
        <f ca="1">HLOOKUP(Model!CV$4,INDIRECT($C16),$D16,FALSE)</f>
        <v>0.315</v>
      </c>
      <c r="CW16" s="29">
        <f ca="1">HLOOKUP(Model!CW$4,INDIRECT($C16),$D16,FALSE)</f>
        <v>0.315</v>
      </c>
      <c r="CX16" s="29">
        <f ca="1">HLOOKUP(Model!CX$4,INDIRECT($C16),$D16,FALSE)</f>
        <v>0.315</v>
      </c>
      <c r="CY16" s="29">
        <f ca="1">HLOOKUP(Model!CY$4,INDIRECT($C16),$D16,FALSE)</f>
        <v>0.315</v>
      </c>
      <c r="CZ16" s="29">
        <f ca="1">HLOOKUP(Model!CZ$4,INDIRECT($C16),$D16,FALSE)</f>
        <v>0.315</v>
      </c>
      <c r="DA16" s="29">
        <f ca="1">HLOOKUP(Model!DA$4,INDIRECT($C16),$D16,FALSE)</f>
        <v>0.315</v>
      </c>
      <c r="DB16" s="29">
        <f ca="1">HLOOKUP(Model!DB$4,INDIRECT($C16),$D16,FALSE)</f>
        <v>0.315</v>
      </c>
      <c r="DC16" s="29">
        <f ca="1">HLOOKUP(Model!DC$4,INDIRECT($C16),$D16,FALSE)</f>
        <v>0.315</v>
      </c>
      <c r="DD16" s="29">
        <f ca="1">HLOOKUP(Model!DD$4,INDIRECT($C16),$D16,FALSE)</f>
        <v>0.315</v>
      </c>
      <c r="DE16" s="29">
        <f ca="1">HLOOKUP(Model!DE$4,INDIRECT($C16),$D16,FALSE)</f>
        <v>0.315</v>
      </c>
      <c r="DF16" s="29">
        <f ca="1">HLOOKUP(Model!DF$4,INDIRECT($C16),$D16,FALSE)</f>
        <v>0.315</v>
      </c>
      <c r="DG16" s="29">
        <f ca="1">HLOOKUP(Model!DG$4,INDIRECT($C16),$D16,FALSE)</f>
        <v>0.315</v>
      </c>
      <c r="DH16" s="29">
        <f ca="1">HLOOKUP(Model!DH$4,INDIRECT($C16),$D16,FALSE)</f>
        <v>0.315</v>
      </c>
      <c r="DI16" s="29">
        <f ca="1">HLOOKUP(Model!DI$4,INDIRECT($C16),$D16,FALSE)</f>
        <v>0.315</v>
      </c>
      <c r="DJ16" s="29">
        <f ca="1">HLOOKUP(Model!DJ$4,INDIRECT($C16),$D16,FALSE)</f>
        <v>0.315</v>
      </c>
      <c r="DK16" s="29">
        <f ca="1">HLOOKUP(Model!DK$4,INDIRECT($C16),$D16,FALSE)</f>
        <v>0.315</v>
      </c>
      <c r="DL16" s="29">
        <f ca="1">HLOOKUP(Model!DL$4,INDIRECT($C16),$D16,FALSE)</f>
        <v>0.315</v>
      </c>
      <c r="DM16" s="29">
        <f ca="1">HLOOKUP(Model!DM$4,INDIRECT($C16),$D16,FALSE)</f>
        <v>0.315</v>
      </c>
      <c r="DN16" s="29">
        <f ca="1">HLOOKUP(Model!DN$4,INDIRECT($C16),$D16,FALSE)</f>
        <v>0.315</v>
      </c>
      <c r="DO16" s="29">
        <f ca="1">HLOOKUP(Model!DO$4,INDIRECT($C16),$D16,FALSE)</f>
        <v>0.315</v>
      </c>
      <c r="DP16" s="29">
        <f ca="1">HLOOKUP(Model!DP$4,INDIRECT($C16),$D16,FALSE)</f>
        <v>0.315</v>
      </c>
      <c r="DQ16" s="29">
        <f ca="1">HLOOKUP(Model!DQ$4,INDIRECT($C16),$D16,FALSE)</f>
        <v>0.315</v>
      </c>
      <c r="DR16" s="29">
        <f ca="1">HLOOKUP(Model!DR$4,INDIRECT($C16),$D16,FALSE)</f>
        <v>0.42000000000000004</v>
      </c>
      <c r="DS16" s="29">
        <f ca="1">HLOOKUP(Model!DS$4,INDIRECT($C16),$D16,FALSE)</f>
        <v>0.42000000000000004</v>
      </c>
      <c r="DT16" s="29">
        <f ca="1">HLOOKUP(Model!DT$4,INDIRECT($C16),$D16,FALSE)</f>
        <v>0.42000000000000004</v>
      </c>
      <c r="DU16" s="29">
        <f ca="1">HLOOKUP(Model!DU$4,INDIRECT($C16),$D16,FALSE)</f>
        <v>0.42000000000000004</v>
      </c>
      <c r="DV16" s="29">
        <f ca="1">HLOOKUP(Model!DV$4,INDIRECT($C16),$D16,FALSE)</f>
        <v>0.42000000000000004</v>
      </c>
      <c r="DW16" s="29">
        <f ca="1">HLOOKUP(Model!DW$4,INDIRECT($C16),$D16,FALSE)</f>
        <v>0.42000000000000004</v>
      </c>
      <c r="DX16" s="29">
        <f ca="1">HLOOKUP(Model!DX$4,INDIRECT($C16),$D16,FALSE)</f>
        <v>0.42000000000000004</v>
      </c>
      <c r="DY16" s="29">
        <f ca="1">HLOOKUP(Model!DY$4,INDIRECT($C16),$D16,FALSE)</f>
        <v>0.42000000000000004</v>
      </c>
      <c r="DZ16" s="29">
        <f ca="1">HLOOKUP(Model!DZ$4,INDIRECT($C16),$D16,FALSE)</f>
        <v>0.42000000000000004</v>
      </c>
      <c r="EA16" s="29">
        <f ca="1">HLOOKUP(Model!EA$4,INDIRECT($C16),$D16,FALSE)</f>
        <v>0.42000000000000004</v>
      </c>
      <c r="EB16" s="29">
        <f ca="1">HLOOKUP(Model!EB$4,INDIRECT($C16),$D16,FALSE)</f>
        <v>0.42000000000000004</v>
      </c>
      <c r="EC16" s="29">
        <f ca="1">HLOOKUP(Model!EC$4,INDIRECT($C16),$D16,FALSE)</f>
        <v>0.42000000000000004</v>
      </c>
      <c r="ED16" s="29">
        <f ca="1">HLOOKUP(Model!ED$4,INDIRECT($C16),$D16,FALSE)</f>
        <v>0.42000000000000004</v>
      </c>
      <c r="EE16" s="29">
        <f ca="1">HLOOKUP(Model!EE$4,INDIRECT($C16),$D16,FALSE)</f>
        <v>0.42000000000000004</v>
      </c>
      <c r="EF16" s="29">
        <f ca="1">HLOOKUP(Model!EF$4,INDIRECT($C16),$D16,FALSE)</f>
        <v>0.42000000000000004</v>
      </c>
      <c r="EG16" s="29">
        <f ca="1">HLOOKUP(Model!EG$4,INDIRECT($C16),$D16,FALSE)</f>
        <v>0.42000000000000004</v>
      </c>
      <c r="EH16" s="29">
        <f ca="1">HLOOKUP(Model!EH$4,INDIRECT($C16),$D16,FALSE)</f>
        <v>0.42000000000000004</v>
      </c>
      <c r="EI16" s="29">
        <f ca="1">HLOOKUP(Model!EI$4,INDIRECT($C16),$D16,FALSE)</f>
        <v>0.42000000000000004</v>
      </c>
      <c r="EJ16" s="29">
        <f ca="1">HLOOKUP(Model!EJ$4,INDIRECT($C16),$D16,FALSE)</f>
        <v>0.42000000000000004</v>
      </c>
    </row>
    <row r="17" spans="1:140" x14ac:dyDescent="0.3">
      <c r="A17" t="s">
        <v>72</v>
      </c>
      <c r="B17" t="s">
        <v>70</v>
      </c>
      <c r="C17" s="25" t="str">
        <f>GREET_inputs!$L$6</f>
        <v>GREET_inputs!B20:H46</v>
      </c>
      <c r="D17">
        <v>20</v>
      </c>
      <c r="E17" t="s">
        <v>115</v>
      </c>
      <c r="F17" s="29">
        <f ca="1">HLOOKUP(Model!F$4,INDIRECT($C17),$D17,FALSE)</f>
        <v>956.7700646470521</v>
      </c>
      <c r="G17" s="29">
        <f ca="1">HLOOKUP(Model!G$4,INDIRECT($C17),$D17,FALSE)</f>
        <v>956.7700646470521</v>
      </c>
      <c r="H17" s="29">
        <f ca="1">HLOOKUP(Model!H$4,INDIRECT($C17),$D17,FALSE)</f>
        <v>956.7700646470521</v>
      </c>
      <c r="I17" s="29">
        <f ca="1">HLOOKUP(Model!I$4,INDIRECT($C17),$D17,FALSE)</f>
        <v>956.7700646470521</v>
      </c>
      <c r="J17" s="29">
        <f ca="1">HLOOKUP(Model!J$4,INDIRECT($C17),$D17,FALSE)</f>
        <v>956.7700646470521</v>
      </c>
      <c r="K17" s="29">
        <f ca="1">HLOOKUP(Model!K$4,INDIRECT($C17),$D17,FALSE)</f>
        <v>956.7700646470521</v>
      </c>
      <c r="L17" s="29">
        <f ca="1">HLOOKUP(Model!L$4,INDIRECT($C17),$D17,FALSE)</f>
        <v>956.7700646470521</v>
      </c>
      <c r="M17" s="29">
        <f ca="1">HLOOKUP(Model!M$4,INDIRECT($C17),$D17,FALSE)</f>
        <v>956.7700646470521</v>
      </c>
      <c r="N17" s="29">
        <f ca="1">HLOOKUP(Model!N$4,INDIRECT($C17),$D17,FALSE)</f>
        <v>956.7700646470521</v>
      </c>
      <c r="O17" s="29">
        <f ca="1">HLOOKUP(Model!O$4,INDIRECT($C17),$D17,FALSE)</f>
        <v>956.7700646470521</v>
      </c>
      <c r="P17" s="29">
        <f ca="1">HLOOKUP(Model!P$4,INDIRECT($C17),$D17,FALSE)</f>
        <v>956.7700646470521</v>
      </c>
      <c r="Q17" s="29">
        <f ca="1">HLOOKUP(Model!Q$4,INDIRECT($C17),$D17,FALSE)</f>
        <v>956.7700646470521</v>
      </c>
      <c r="R17" s="29">
        <f ca="1">HLOOKUP(Model!R$4,INDIRECT($C17),$D17,FALSE)</f>
        <v>956.7700646470521</v>
      </c>
      <c r="S17" s="29">
        <f ca="1">HLOOKUP(Model!S$4,INDIRECT($C17),$D17,FALSE)</f>
        <v>956.7700646470521</v>
      </c>
      <c r="T17" s="29">
        <f ca="1">HLOOKUP(Model!T$4,INDIRECT($C17),$D17,FALSE)</f>
        <v>956.7700646470521</v>
      </c>
      <c r="U17" s="29">
        <f ca="1">HLOOKUP(Model!U$4,INDIRECT($C17),$D17,FALSE)</f>
        <v>956.7700646470521</v>
      </c>
      <c r="V17" s="29">
        <f ca="1">HLOOKUP(Model!V$4,INDIRECT($C17),$D17,FALSE)</f>
        <v>956.7700646470521</v>
      </c>
      <c r="W17" s="29">
        <f ca="1">HLOOKUP(Model!W$4,INDIRECT($C17),$D17,FALSE)</f>
        <v>956.7700646470521</v>
      </c>
      <c r="X17" s="29">
        <f ca="1">HLOOKUP(Model!X$4,INDIRECT($C17),$D17,FALSE)</f>
        <v>956.7700646470521</v>
      </c>
      <c r="Y17" s="29">
        <f ca="1">HLOOKUP(Model!Y$4,INDIRECT($C17),$D17,FALSE)</f>
        <v>956.7700646470521</v>
      </c>
      <c r="Z17" s="29">
        <f ca="1">HLOOKUP(Model!Z$4,INDIRECT($C17),$D17,FALSE)</f>
        <v>956.7700646470521</v>
      </c>
      <c r="AA17" s="29">
        <f ca="1">HLOOKUP(Model!AA$4,INDIRECT($C17),$D17,FALSE)</f>
        <v>956.7700646470521</v>
      </c>
      <c r="AB17" s="29">
        <f ca="1">HLOOKUP(Model!AB$4,INDIRECT($C17),$D17,FALSE)</f>
        <v>956.7700646470521</v>
      </c>
      <c r="AC17" s="29">
        <f ca="1">HLOOKUP(Model!AC$4,INDIRECT($C17),$D17,FALSE)</f>
        <v>956.7700646470521</v>
      </c>
      <c r="AD17" s="29">
        <f ca="1">HLOOKUP(Model!AD$4,INDIRECT($C17),$D17,FALSE)</f>
        <v>956.7700646470521</v>
      </c>
      <c r="AE17" s="29">
        <f ca="1">HLOOKUP(Model!AE$4,INDIRECT($C17),$D17,FALSE)</f>
        <v>931.71674888753694</v>
      </c>
      <c r="AF17" s="29">
        <f ca="1">HLOOKUP(Model!AF$4,INDIRECT($C17),$D17,FALSE)</f>
        <v>931.71674888753694</v>
      </c>
      <c r="AG17" s="29">
        <f ca="1">HLOOKUP(Model!AG$4,INDIRECT($C17),$D17,FALSE)</f>
        <v>931.71674888753694</v>
      </c>
      <c r="AH17" s="29">
        <f ca="1">HLOOKUP(Model!AH$4,INDIRECT($C17),$D17,FALSE)</f>
        <v>931.71674888753694</v>
      </c>
      <c r="AI17" s="29">
        <f ca="1">HLOOKUP(Model!AI$4,INDIRECT($C17),$D17,FALSE)</f>
        <v>931.71674888753694</v>
      </c>
      <c r="AJ17" s="29">
        <f ca="1">HLOOKUP(Model!AJ$4,INDIRECT($C17),$D17,FALSE)</f>
        <v>931.71674888753694</v>
      </c>
      <c r="AK17" s="29">
        <f ca="1">HLOOKUP(Model!AK$4,INDIRECT($C17),$D17,FALSE)</f>
        <v>931.71674888753694</v>
      </c>
      <c r="AL17" s="29">
        <f ca="1">HLOOKUP(Model!AL$4,INDIRECT($C17),$D17,FALSE)</f>
        <v>931.71674888753694</v>
      </c>
      <c r="AM17" s="29">
        <f ca="1">HLOOKUP(Model!AM$4,INDIRECT($C17),$D17,FALSE)</f>
        <v>931.71674888753694</v>
      </c>
      <c r="AN17" s="29">
        <f ca="1">HLOOKUP(Model!AN$4,INDIRECT($C17),$D17,FALSE)</f>
        <v>931.71674888753694</v>
      </c>
      <c r="AO17" s="29">
        <f ca="1">HLOOKUP(Model!AO$4,INDIRECT($C17),$D17,FALSE)</f>
        <v>931.71674888753694</v>
      </c>
      <c r="AP17" s="29">
        <f ca="1">HLOOKUP(Model!AP$4,INDIRECT($C17),$D17,FALSE)</f>
        <v>402.29424704608999</v>
      </c>
      <c r="AQ17" s="29">
        <f ca="1">HLOOKUP(Model!AQ$4,INDIRECT($C17),$D17,FALSE)</f>
        <v>402.29424704608999</v>
      </c>
      <c r="AR17" s="29">
        <f ca="1">HLOOKUP(Model!AR$4,INDIRECT($C17),$D17,FALSE)</f>
        <v>402.29424704608999</v>
      </c>
      <c r="AS17" s="29">
        <f ca="1">HLOOKUP(Model!AS$4,INDIRECT($C17),$D17,FALSE)</f>
        <v>402.29424704608999</v>
      </c>
      <c r="AT17" s="29">
        <f ca="1">HLOOKUP(Model!AT$4,INDIRECT($C17),$D17,FALSE)</f>
        <v>402.29424704608999</v>
      </c>
      <c r="AU17" s="29">
        <f ca="1">HLOOKUP(Model!AU$4,INDIRECT($C17),$D17,FALSE)</f>
        <v>402.29424704608999</v>
      </c>
      <c r="AV17" s="29">
        <f ca="1">HLOOKUP(Model!AV$4,INDIRECT($C17),$D17,FALSE)</f>
        <v>402.29424704608999</v>
      </c>
      <c r="AW17" s="29">
        <f ca="1">HLOOKUP(Model!AW$4,INDIRECT($C17),$D17,FALSE)</f>
        <v>402.29424704608999</v>
      </c>
      <c r="AX17" s="29">
        <f ca="1">HLOOKUP(Model!AX$4,INDIRECT($C17),$D17,FALSE)</f>
        <v>402.29424704608999</v>
      </c>
      <c r="AY17" s="29">
        <f ca="1">HLOOKUP(Model!AY$4,INDIRECT($C17),$D17,FALSE)</f>
        <v>77.763448689973501</v>
      </c>
      <c r="AZ17" s="29">
        <f ca="1">HLOOKUP(Model!AZ$4,INDIRECT($C17),$D17,FALSE)</f>
        <v>77.763448689973501</v>
      </c>
      <c r="BA17" s="29">
        <f ca="1">HLOOKUP(Model!BA$4,INDIRECT($C17),$D17,FALSE)</f>
        <v>77.763448689973501</v>
      </c>
      <c r="BB17" s="29">
        <f ca="1">HLOOKUP(Model!BB$4,INDIRECT($C17),$D17,FALSE)</f>
        <v>77.763448689973501</v>
      </c>
      <c r="BC17" s="29">
        <f ca="1">HLOOKUP(Model!BC$4,INDIRECT($C17),$D17,FALSE)</f>
        <v>77.763448689973501</v>
      </c>
      <c r="BD17" s="29">
        <f ca="1">HLOOKUP(Model!BD$4,INDIRECT($C17),$D17,FALSE)</f>
        <v>77.763448689973501</v>
      </c>
      <c r="BE17" s="29">
        <f ca="1">HLOOKUP(Model!BE$4,INDIRECT($C17),$D17,FALSE)</f>
        <v>77.763448689973501</v>
      </c>
      <c r="BF17" s="29">
        <f ca="1">HLOOKUP(Model!BF$4,INDIRECT($C17),$D17,FALSE)</f>
        <v>77.763448689973501</v>
      </c>
      <c r="BG17" s="29">
        <f ca="1">HLOOKUP(Model!BG$4,INDIRECT($C17),$D17,FALSE)</f>
        <v>77.763448689973501</v>
      </c>
      <c r="BH17" s="29">
        <f ca="1">HLOOKUP(Model!BH$4,INDIRECT($C17),$D17,FALSE)</f>
        <v>77.763448689973501</v>
      </c>
      <c r="BI17" s="29">
        <f ca="1">HLOOKUP(Model!BI$4,INDIRECT($C17),$D17,FALSE)</f>
        <v>77.763448689973501</v>
      </c>
      <c r="BJ17" s="29">
        <f ca="1">HLOOKUP(Model!BJ$4,INDIRECT($C17),$D17,FALSE)</f>
        <v>77.763448689973501</v>
      </c>
      <c r="BK17" s="29">
        <f ca="1">HLOOKUP(Model!BK$4,INDIRECT($C17),$D17,FALSE)</f>
        <v>77.763448689973501</v>
      </c>
      <c r="BL17" s="29">
        <f ca="1">HLOOKUP(Model!BL$4,INDIRECT($C17),$D17,FALSE)</f>
        <v>77.763448689973501</v>
      </c>
      <c r="BM17" s="29">
        <f ca="1">HLOOKUP(Model!BM$4,INDIRECT($C17),$D17,FALSE)</f>
        <v>77.763448689973501</v>
      </c>
      <c r="BN17" s="29">
        <f ca="1">HLOOKUP(Model!BN$4,INDIRECT($C17),$D17,FALSE)</f>
        <v>77.763448689973501</v>
      </c>
      <c r="BO17" s="29">
        <f ca="1">HLOOKUP(Model!BO$4,INDIRECT($C17),$D17,FALSE)</f>
        <v>77.763448689973501</v>
      </c>
      <c r="BP17" s="29">
        <f ca="1">HLOOKUP(Model!BP$4,INDIRECT($C17),$D17,FALSE)</f>
        <v>77.763448689973501</v>
      </c>
      <c r="BQ17" s="29">
        <f ca="1">HLOOKUP(Model!BQ$4,INDIRECT($C17),$D17,FALSE)</f>
        <v>77.763448689973501</v>
      </c>
      <c r="BR17" s="29">
        <f ca="1">HLOOKUP(Model!BR$4,INDIRECT($C17),$D17,FALSE)</f>
        <v>77.763448689973501</v>
      </c>
      <c r="BS17" s="29">
        <f ca="1">HLOOKUP(Model!BS$4,INDIRECT($C17),$D17,FALSE)</f>
        <v>77.763448689973501</v>
      </c>
      <c r="BT17" s="29">
        <f ca="1">HLOOKUP(Model!BT$4,INDIRECT($C17),$D17,FALSE)</f>
        <v>77.763448689973501</v>
      </c>
      <c r="BU17" s="29">
        <f ca="1">HLOOKUP(Model!BU$4,INDIRECT($C17),$D17,FALSE)</f>
        <v>77.763448689973501</v>
      </c>
      <c r="BV17" s="29">
        <f ca="1">HLOOKUP(Model!BV$4,INDIRECT($C17),$D17,FALSE)</f>
        <v>77.763448689973501</v>
      </c>
      <c r="BW17" s="29">
        <f ca="1">HLOOKUP(Model!BW$4,INDIRECT($C17),$D17,FALSE)</f>
        <v>77.763448689973501</v>
      </c>
      <c r="BX17" s="29">
        <f ca="1">HLOOKUP(Model!BX$4,INDIRECT($C17),$D17,FALSE)</f>
        <v>77.763448689973501</v>
      </c>
      <c r="BY17" s="29">
        <f ca="1">HLOOKUP(Model!BY$4,INDIRECT($C17),$D17,FALSE)</f>
        <v>77.763448689973501</v>
      </c>
      <c r="BZ17" s="29">
        <f ca="1">HLOOKUP(Model!BZ$4,INDIRECT($C17),$D17,FALSE)</f>
        <v>63.958735555718597</v>
      </c>
      <c r="CA17" s="29">
        <f ca="1">HLOOKUP(Model!CA$4,INDIRECT($C17),$D17,FALSE)</f>
        <v>63.958735555718597</v>
      </c>
      <c r="CB17" s="29">
        <f ca="1">HLOOKUP(Model!CB$4,INDIRECT($C17),$D17,FALSE)</f>
        <v>63.958735555718597</v>
      </c>
      <c r="CC17" s="29">
        <f ca="1">HLOOKUP(Model!CC$4,INDIRECT($C17),$D17,FALSE)</f>
        <v>63.958735555718597</v>
      </c>
      <c r="CD17" s="29">
        <f ca="1">HLOOKUP(Model!CD$4,INDIRECT($C17),$D17,FALSE)</f>
        <v>63.958735555718597</v>
      </c>
      <c r="CE17" s="29">
        <f ca="1">HLOOKUP(Model!CE$4,INDIRECT($C17),$D17,FALSE)</f>
        <v>63.958735555718597</v>
      </c>
      <c r="CF17" s="29">
        <f ca="1">HLOOKUP(Model!CF$4,INDIRECT($C17),$D17,FALSE)</f>
        <v>63.958735555718597</v>
      </c>
      <c r="CG17" s="29">
        <f ca="1">HLOOKUP(Model!CG$4,INDIRECT($C17),$D17,FALSE)</f>
        <v>63.958735555718597</v>
      </c>
      <c r="CH17" s="29">
        <f ca="1">HLOOKUP(Model!CH$4,INDIRECT($C17),$D17,FALSE)</f>
        <v>63.958735555718597</v>
      </c>
      <c r="CI17" s="29">
        <f ca="1">HLOOKUP(Model!CI$4,INDIRECT($C17),$D17,FALSE)</f>
        <v>63.958735555718597</v>
      </c>
      <c r="CJ17" s="29">
        <f ca="1">HLOOKUP(Model!CJ$4,INDIRECT($C17),$D17,FALSE)</f>
        <v>63.958735555718597</v>
      </c>
      <c r="CK17" s="29">
        <f ca="1">HLOOKUP(Model!CK$4,INDIRECT($C17),$D17,FALSE)</f>
        <v>63.958735555718597</v>
      </c>
      <c r="CL17" s="29">
        <f ca="1">HLOOKUP(Model!CL$4,INDIRECT($C17),$D17,FALSE)</f>
        <v>63.958735555718597</v>
      </c>
      <c r="CM17" s="29">
        <f ca="1">HLOOKUP(Model!CM$4,INDIRECT($C17),$D17,FALSE)</f>
        <v>63.958735555718597</v>
      </c>
      <c r="CN17" s="29">
        <f ca="1">HLOOKUP(Model!CN$4,INDIRECT($C17),$D17,FALSE)</f>
        <v>63.958735555718597</v>
      </c>
      <c r="CO17" s="29">
        <f ca="1">HLOOKUP(Model!CO$4,INDIRECT($C17),$D17,FALSE)</f>
        <v>63.958735555718597</v>
      </c>
      <c r="CP17" s="29">
        <f ca="1">HLOOKUP(Model!CP$4,INDIRECT($C17),$D17,FALSE)</f>
        <v>63.958735555718597</v>
      </c>
      <c r="CQ17" s="29">
        <f ca="1">HLOOKUP(Model!CQ$4,INDIRECT($C17),$D17,FALSE)</f>
        <v>63.958735555718597</v>
      </c>
      <c r="CR17" s="29">
        <f ca="1">HLOOKUP(Model!CR$4,INDIRECT($C17),$D17,FALSE)</f>
        <v>63.958735555718597</v>
      </c>
      <c r="CS17" s="29">
        <f ca="1">HLOOKUP(Model!CS$4,INDIRECT($C17),$D17,FALSE)</f>
        <v>517.26675666851281</v>
      </c>
      <c r="CT17" s="29">
        <f ca="1">HLOOKUP(Model!CT$4,INDIRECT($C17),$D17,FALSE)</f>
        <v>517.26675666851281</v>
      </c>
      <c r="CU17" s="29">
        <f ca="1">HLOOKUP(Model!CU$4,INDIRECT($C17),$D17,FALSE)</f>
        <v>517.26675666851281</v>
      </c>
      <c r="CV17" s="29">
        <f ca="1">HLOOKUP(Model!CV$4,INDIRECT($C17),$D17,FALSE)</f>
        <v>517.26675666851281</v>
      </c>
      <c r="CW17" s="29">
        <f ca="1">HLOOKUP(Model!CW$4,INDIRECT($C17),$D17,FALSE)</f>
        <v>517.26675666851281</v>
      </c>
      <c r="CX17" s="29">
        <f ca="1">HLOOKUP(Model!CX$4,INDIRECT($C17),$D17,FALSE)</f>
        <v>517.26675666851281</v>
      </c>
      <c r="CY17" s="29">
        <f ca="1">HLOOKUP(Model!CY$4,INDIRECT($C17),$D17,FALSE)</f>
        <v>517.26675666851281</v>
      </c>
      <c r="CZ17" s="29">
        <f ca="1">HLOOKUP(Model!CZ$4,INDIRECT($C17),$D17,FALSE)</f>
        <v>517.26675666851281</v>
      </c>
      <c r="DA17" s="29">
        <f ca="1">HLOOKUP(Model!DA$4,INDIRECT($C17),$D17,FALSE)</f>
        <v>517.26675666851281</v>
      </c>
      <c r="DB17" s="29">
        <f ca="1">HLOOKUP(Model!DB$4,INDIRECT($C17),$D17,FALSE)</f>
        <v>517.26675666851281</v>
      </c>
      <c r="DC17" s="29">
        <f ca="1">HLOOKUP(Model!DC$4,INDIRECT($C17),$D17,FALSE)</f>
        <v>517.26675666851281</v>
      </c>
      <c r="DD17" s="29">
        <f ca="1">HLOOKUP(Model!DD$4,INDIRECT($C17),$D17,FALSE)</f>
        <v>517.26675666851281</v>
      </c>
      <c r="DE17" s="29">
        <f ca="1">HLOOKUP(Model!DE$4,INDIRECT($C17),$D17,FALSE)</f>
        <v>517.26675666851281</v>
      </c>
      <c r="DF17" s="29">
        <f ca="1">HLOOKUP(Model!DF$4,INDIRECT($C17),$D17,FALSE)</f>
        <v>517.26675666851281</v>
      </c>
      <c r="DG17" s="29">
        <f ca="1">HLOOKUP(Model!DG$4,INDIRECT($C17),$D17,FALSE)</f>
        <v>517.26675666851281</v>
      </c>
      <c r="DH17" s="29">
        <f ca="1">HLOOKUP(Model!DH$4,INDIRECT($C17),$D17,FALSE)</f>
        <v>517.26675666851281</v>
      </c>
      <c r="DI17" s="29">
        <f ca="1">HLOOKUP(Model!DI$4,INDIRECT($C17),$D17,FALSE)</f>
        <v>517.26675666851281</v>
      </c>
      <c r="DJ17" s="29">
        <f ca="1">HLOOKUP(Model!DJ$4,INDIRECT($C17),$D17,FALSE)</f>
        <v>517.26675666851281</v>
      </c>
      <c r="DK17" s="29">
        <f ca="1">HLOOKUP(Model!DK$4,INDIRECT($C17),$D17,FALSE)</f>
        <v>517.26675666851281</v>
      </c>
      <c r="DL17" s="29">
        <f ca="1">HLOOKUP(Model!DL$4,INDIRECT($C17),$D17,FALSE)</f>
        <v>517.26675666851281</v>
      </c>
      <c r="DM17" s="29">
        <f ca="1">HLOOKUP(Model!DM$4,INDIRECT($C17),$D17,FALSE)</f>
        <v>517.26675666851281</v>
      </c>
      <c r="DN17" s="29">
        <f ca="1">HLOOKUP(Model!DN$4,INDIRECT($C17),$D17,FALSE)</f>
        <v>517.26675666851281</v>
      </c>
      <c r="DO17" s="29">
        <f ca="1">HLOOKUP(Model!DO$4,INDIRECT($C17),$D17,FALSE)</f>
        <v>517.26675666851281</v>
      </c>
      <c r="DP17" s="29">
        <f ca="1">HLOOKUP(Model!DP$4,INDIRECT($C17),$D17,FALSE)</f>
        <v>517.26675666851281</v>
      </c>
      <c r="DQ17" s="29">
        <f ca="1">HLOOKUP(Model!DQ$4,INDIRECT($C17),$D17,FALSE)</f>
        <v>517.26675666851281</v>
      </c>
      <c r="DR17" s="29">
        <f ca="1">HLOOKUP(Model!DR$4,INDIRECT($C17),$D17,FALSE)</f>
        <v>497.83774222162776</v>
      </c>
      <c r="DS17" s="29">
        <f ca="1">HLOOKUP(Model!DS$4,INDIRECT($C17),$D17,FALSE)</f>
        <v>497.83774222162776</v>
      </c>
      <c r="DT17" s="29">
        <f ca="1">HLOOKUP(Model!DT$4,INDIRECT($C17),$D17,FALSE)</f>
        <v>497.83774222162776</v>
      </c>
      <c r="DU17" s="29">
        <f ca="1">HLOOKUP(Model!DU$4,INDIRECT($C17),$D17,FALSE)</f>
        <v>497.83774222162776</v>
      </c>
      <c r="DV17" s="29">
        <f ca="1">HLOOKUP(Model!DV$4,INDIRECT($C17),$D17,FALSE)</f>
        <v>497.83774222162776</v>
      </c>
      <c r="DW17" s="29">
        <f ca="1">HLOOKUP(Model!DW$4,INDIRECT($C17),$D17,FALSE)</f>
        <v>497.83774222162776</v>
      </c>
      <c r="DX17" s="29">
        <f ca="1">HLOOKUP(Model!DX$4,INDIRECT($C17),$D17,FALSE)</f>
        <v>497.83774222162776</v>
      </c>
      <c r="DY17" s="29">
        <f ca="1">HLOOKUP(Model!DY$4,INDIRECT($C17),$D17,FALSE)</f>
        <v>497.83774222162776</v>
      </c>
      <c r="DZ17" s="29">
        <f ca="1">HLOOKUP(Model!DZ$4,INDIRECT($C17),$D17,FALSE)</f>
        <v>497.83774222162776</v>
      </c>
      <c r="EA17" s="29">
        <f ca="1">HLOOKUP(Model!EA$4,INDIRECT($C17),$D17,FALSE)</f>
        <v>497.83774222162776</v>
      </c>
      <c r="EB17" s="29">
        <f ca="1">HLOOKUP(Model!EB$4,INDIRECT($C17),$D17,FALSE)</f>
        <v>497.83774222162776</v>
      </c>
      <c r="EC17" s="29">
        <f ca="1">HLOOKUP(Model!EC$4,INDIRECT($C17),$D17,FALSE)</f>
        <v>497.83774222162776</v>
      </c>
      <c r="ED17" s="29">
        <f ca="1">HLOOKUP(Model!ED$4,INDIRECT($C17),$D17,FALSE)</f>
        <v>497.83774222162776</v>
      </c>
      <c r="EE17" s="29">
        <f ca="1">HLOOKUP(Model!EE$4,INDIRECT($C17),$D17,FALSE)</f>
        <v>497.83774222162776</v>
      </c>
      <c r="EF17" s="29">
        <f ca="1">HLOOKUP(Model!EF$4,INDIRECT($C17),$D17,FALSE)</f>
        <v>497.83774222162776</v>
      </c>
      <c r="EG17" s="29">
        <f ca="1">HLOOKUP(Model!EG$4,INDIRECT($C17),$D17,FALSE)</f>
        <v>497.83774222162776</v>
      </c>
      <c r="EH17" s="29">
        <f ca="1">HLOOKUP(Model!EH$4,INDIRECT($C17),$D17,FALSE)</f>
        <v>497.83774222162776</v>
      </c>
      <c r="EI17" s="29">
        <f ca="1">HLOOKUP(Model!EI$4,INDIRECT($C17),$D17,FALSE)</f>
        <v>497.83774222162776</v>
      </c>
      <c r="EJ17" s="29">
        <f ca="1">HLOOKUP(Model!EJ$4,INDIRECT($C17),$D17,FALSE)</f>
        <v>497.83774222162776</v>
      </c>
    </row>
    <row r="18" spans="1:140" x14ac:dyDescent="0.3">
      <c r="A18" t="s">
        <v>79</v>
      </c>
      <c r="B18" s="2" t="s">
        <v>78</v>
      </c>
      <c r="C18" s="25" t="str">
        <f>GREET_inputs!$L$6</f>
        <v>GREET_inputs!B20:H46</v>
      </c>
      <c r="D18" s="2">
        <v>21</v>
      </c>
      <c r="E18" t="s">
        <v>119</v>
      </c>
      <c r="F18" s="29">
        <f ca="1">HLOOKUP(Model!F$4,INDIRECT($C18),$D18,FALSE)-3.6</f>
        <v>-3.3999803789781233</v>
      </c>
      <c r="G18" s="29">
        <f ca="1">HLOOKUP(Model!G$4,INDIRECT($C18),$D18,FALSE)-3.6</f>
        <v>-3.3999803789781233</v>
      </c>
      <c r="H18" s="29">
        <f ca="1">HLOOKUP(Model!H$4,INDIRECT($C18),$D18,FALSE)-3.6</f>
        <v>-3.3999803789781233</v>
      </c>
      <c r="I18" s="29">
        <f ca="1">HLOOKUP(Model!I$4,INDIRECT($C18),$D18,FALSE)-3.6</f>
        <v>-3.3999803789781233</v>
      </c>
      <c r="J18" s="29">
        <f ca="1">HLOOKUP(Model!J$4,INDIRECT($C18),$D18,FALSE)-3.6</f>
        <v>-3.3999803789781233</v>
      </c>
      <c r="K18" s="29">
        <f ca="1">HLOOKUP(Model!K$4,INDIRECT($C18),$D18,FALSE)-3.6</f>
        <v>-3.3999803789781233</v>
      </c>
      <c r="L18" s="29">
        <f ca="1">HLOOKUP(Model!L$4,INDIRECT($C18),$D18,FALSE)-3.6</f>
        <v>-3.3999803789781233</v>
      </c>
      <c r="M18" s="29">
        <f ca="1">HLOOKUP(Model!M$4,INDIRECT($C18),$D18,FALSE)-3.6</f>
        <v>-3.3999803789781233</v>
      </c>
      <c r="N18" s="29">
        <f ca="1">HLOOKUP(Model!N$4,INDIRECT($C18),$D18,FALSE)-3.6</f>
        <v>-3.3999803789781233</v>
      </c>
      <c r="O18" s="29">
        <f ca="1">HLOOKUP(Model!O$4,INDIRECT($C18),$D18,FALSE)-3.6</f>
        <v>-3.3999803789781233</v>
      </c>
      <c r="P18" s="29">
        <f ca="1">HLOOKUP(Model!P$4,INDIRECT($C18),$D18,FALSE)-3.6</f>
        <v>-3.3999803789781233</v>
      </c>
      <c r="Q18" s="29">
        <f ca="1">HLOOKUP(Model!Q$4,INDIRECT($C18),$D18,FALSE)-3.6</f>
        <v>-3.3999803789781233</v>
      </c>
      <c r="R18" s="29">
        <f ca="1">HLOOKUP(Model!R$4,INDIRECT($C18),$D18,FALSE)-3.6</f>
        <v>-3.3999803789781233</v>
      </c>
      <c r="S18" s="29">
        <f ca="1">HLOOKUP(Model!S$4,INDIRECT($C18),$D18,FALSE)-3.6</f>
        <v>-3.3999803789781233</v>
      </c>
      <c r="T18" s="29">
        <f ca="1">HLOOKUP(Model!T$4,INDIRECT($C18),$D18,FALSE)-3.6</f>
        <v>-3.3999803789781233</v>
      </c>
      <c r="U18" s="29">
        <f ca="1">HLOOKUP(Model!U$4,INDIRECT($C18),$D18,FALSE)-3.6</f>
        <v>-3.3999803789781233</v>
      </c>
      <c r="V18" s="29">
        <f ca="1">HLOOKUP(Model!V$4,INDIRECT($C18),$D18,FALSE)-3.6</f>
        <v>-3.3999803789781233</v>
      </c>
      <c r="W18" s="29">
        <f ca="1">HLOOKUP(Model!W$4,INDIRECT($C18),$D18,FALSE)-3.6</f>
        <v>-3.3999803789781233</v>
      </c>
      <c r="X18" s="29">
        <f ca="1">HLOOKUP(Model!X$4,INDIRECT($C18),$D18,FALSE)-3.6</f>
        <v>-3.3999803789781233</v>
      </c>
      <c r="Y18" s="29">
        <f ca="1">HLOOKUP(Model!Y$4,INDIRECT($C18),$D18,FALSE)-3.6</f>
        <v>-3.3999803789781233</v>
      </c>
      <c r="Z18" s="29">
        <f ca="1">HLOOKUP(Model!Z$4,INDIRECT($C18),$D18,FALSE)-3.6</f>
        <v>-3.3999803789781233</v>
      </c>
      <c r="AA18" s="29">
        <f ca="1">HLOOKUP(Model!AA$4,INDIRECT($C18),$D18,FALSE)-3.6</f>
        <v>-3.3999803789781233</v>
      </c>
      <c r="AB18" s="29">
        <f ca="1">HLOOKUP(Model!AB$4,INDIRECT($C18),$D18,FALSE)-3.6</f>
        <v>-3.3999803789781233</v>
      </c>
      <c r="AC18" s="29">
        <f ca="1">HLOOKUP(Model!AC$4,INDIRECT($C18),$D18,FALSE)-3.6</f>
        <v>-3.3999803789781233</v>
      </c>
      <c r="AD18" s="29">
        <f ca="1">HLOOKUP(Model!AD$4,INDIRECT($C18),$D18,FALSE)-3.6</f>
        <v>-3.3999803789781233</v>
      </c>
      <c r="AE18" s="29">
        <f ca="1">HLOOKUP(Model!AE$4,INDIRECT($C18),$D18,FALSE)-3.6</f>
        <v>-3.4051090872094538</v>
      </c>
      <c r="AF18" s="29">
        <f ca="1">HLOOKUP(Model!AF$4,INDIRECT($C18),$D18,FALSE)-3.6</f>
        <v>-3.4051090872094538</v>
      </c>
      <c r="AG18" s="29">
        <f ca="1">HLOOKUP(Model!AG$4,INDIRECT($C18),$D18,FALSE)-3.6</f>
        <v>-3.4051090872094538</v>
      </c>
      <c r="AH18" s="29">
        <f ca="1">HLOOKUP(Model!AH$4,INDIRECT($C18),$D18,FALSE)-3.6</f>
        <v>-3.4051090872094538</v>
      </c>
      <c r="AI18" s="29">
        <f ca="1">HLOOKUP(Model!AI$4,INDIRECT($C18),$D18,FALSE)-3.6</f>
        <v>-3.4051090872094538</v>
      </c>
      <c r="AJ18" s="29">
        <f ca="1">HLOOKUP(Model!AJ$4,INDIRECT($C18),$D18,FALSE)-3.6</f>
        <v>-3.4051090872094538</v>
      </c>
      <c r="AK18" s="29">
        <f ca="1">HLOOKUP(Model!AK$4,INDIRECT($C18),$D18,FALSE)-3.6</f>
        <v>-3.4051090872094538</v>
      </c>
      <c r="AL18" s="29">
        <f ca="1">HLOOKUP(Model!AL$4,INDIRECT($C18),$D18,FALSE)-3.6</f>
        <v>-3.4051090872094538</v>
      </c>
      <c r="AM18" s="29">
        <f ca="1">HLOOKUP(Model!AM$4,INDIRECT($C18),$D18,FALSE)-3.6</f>
        <v>-3.4051090872094538</v>
      </c>
      <c r="AN18" s="29">
        <f ca="1">HLOOKUP(Model!AN$4,INDIRECT($C18),$D18,FALSE)-3.6</f>
        <v>-3.4051090872094538</v>
      </c>
      <c r="AO18" s="29">
        <f ca="1">HLOOKUP(Model!AO$4,INDIRECT($C18),$D18,FALSE)-3.6</f>
        <v>-3.4051090872094538</v>
      </c>
      <c r="AP18" s="29">
        <f ca="1">HLOOKUP(Model!AP$4,INDIRECT($C18),$D18,FALSE)-3.6</f>
        <v>-3.0789218963757086</v>
      </c>
      <c r="AQ18" s="29">
        <f ca="1">HLOOKUP(Model!AQ$4,INDIRECT($C18),$D18,FALSE)-3.6</f>
        <v>-3.0789218963757086</v>
      </c>
      <c r="AR18" s="29">
        <f ca="1">HLOOKUP(Model!AR$4,INDIRECT($C18),$D18,FALSE)-3.6</f>
        <v>-3.0789218963757086</v>
      </c>
      <c r="AS18" s="29">
        <f ca="1">HLOOKUP(Model!AS$4,INDIRECT($C18),$D18,FALSE)-3.6</f>
        <v>-3.0789218963757086</v>
      </c>
      <c r="AT18" s="29">
        <f ca="1">HLOOKUP(Model!AT$4,INDIRECT($C18),$D18,FALSE)-3.6</f>
        <v>-3.0789218963757086</v>
      </c>
      <c r="AU18" s="29">
        <f ca="1">HLOOKUP(Model!AU$4,INDIRECT($C18),$D18,FALSE)-3.6</f>
        <v>-3.0789218963757086</v>
      </c>
      <c r="AV18" s="29">
        <f ca="1">HLOOKUP(Model!AV$4,INDIRECT($C18),$D18,FALSE)-3.6</f>
        <v>-3.0789218963757086</v>
      </c>
      <c r="AW18" s="29">
        <f ca="1">HLOOKUP(Model!AW$4,INDIRECT($C18),$D18,FALSE)-3.6</f>
        <v>-3.0789218963757086</v>
      </c>
      <c r="AX18" s="29">
        <f ca="1">HLOOKUP(Model!AX$4,INDIRECT($C18),$D18,FALSE)-3.6</f>
        <v>-3.0789218963757086</v>
      </c>
      <c r="AY18" s="29">
        <f ca="1">HLOOKUP(Model!AY$4,INDIRECT($C18),$D18,FALSE)-3.6</f>
        <v>-3.0143869808926333</v>
      </c>
      <c r="AZ18" s="29">
        <f ca="1">HLOOKUP(Model!AZ$4,INDIRECT($C18),$D18,FALSE)-3.6</f>
        <v>-3.0143869808926333</v>
      </c>
      <c r="BA18" s="29">
        <f ca="1">HLOOKUP(Model!BA$4,INDIRECT($C18),$D18,FALSE)-3.6</f>
        <v>-3.0143869808926333</v>
      </c>
      <c r="BB18" s="29">
        <f ca="1">HLOOKUP(Model!BB$4,INDIRECT($C18),$D18,FALSE)-3.6</f>
        <v>-3.0143869808926333</v>
      </c>
      <c r="BC18" s="29">
        <f ca="1">HLOOKUP(Model!BC$4,INDIRECT($C18),$D18,FALSE)-3.6</f>
        <v>-3.0143869808926333</v>
      </c>
      <c r="BD18" s="29">
        <f ca="1">HLOOKUP(Model!BD$4,INDIRECT($C18),$D18,FALSE)-3.6</f>
        <v>-3.0143869808926333</v>
      </c>
      <c r="BE18" s="29">
        <f ca="1">HLOOKUP(Model!BE$4,INDIRECT($C18),$D18,FALSE)-3.6</f>
        <v>-3.0143869808926333</v>
      </c>
      <c r="BF18" s="29">
        <f ca="1">HLOOKUP(Model!BF$4,INDIRECT($C18),$D18,FALSE)-3.6</f>
        <v>-3.0143869808926333</v>
      </c>
      <c r="BG18" s="29">
        <f ca="1">HLOOKUP(Model!BG$4,INDIRECT($C18),$D18,FALSE)-3.6</f>
        <v>-3.0143869808926333</v>
      </c>
      <c r="BH18" s="29">
        <f ca="1">HLOOKUP(Model!BH$4,INDIRECT($C18),$D18,FALSE)-3.6</f>
        <v>-3.0143869808926333</v>
      </c>
      <c r="BI18" s="29">
        <f ca="1">HLOOKUP(Model!BI$4,INDIRECT($C18),$D18,FALSE)-3.6</f>
        <v>-3.0143869808926333</v>
      </c>
      <c r="BJ18" s="29">
        <f ca="1">HLOOKUP(Model!BJ$4,INDIRECT($C18),$D18,FALSE)-3.6</f>
        <v>-3.0143869808926333</v>
      </c>
      <c r="BK18" s="29">
        <f ca="1">HLOOKUP(Model!BK$4,INDIRECT($C18),$D18,FALSE)-3.6</f>
        <v>-3.0143869808926333</v>
      </c>
      <c r="BL18" s="29">
        <f ca="1">HLOOKUP(Model!BL$4,INDIRECT($C18),$D18,FALSE)-3.6</f>
        <v>-3.0143869808926333</v>
      </c>
      <c r="BM18" s="29">
        <f ca="1">HLOOKUP(Model!BM$4,INDIRECT($C18),$D18,FALSE)-3.6</f>
        <v>-3.0143869808926333</v>
      </c>
      <c r="BN18" s="29">
        <f ca="1">HLOOKUP(Model!BN$4,INDIRECT($C18),$D18,FALSE)-3.6</f>
        <v>-3.0143869808926333</v>
      </c>
      <c r="BO18" s="29">
        <f ca="1">HLOOKUP(Model!BO$4,INDIRECT($C18),$D18,FALSE)-3.6</f>
        <v>-3.0143869808926333</v>
      </c>
      <c r="BP18" s="29">
        <f ca="1">HLOOKUP(Model!BP$4,INDIRECT($C18),$D18,FALSE)-3.6</f>
        <v>-3.0143869808926333</v>
      </c>
      <c r="BQ18" s="29">
        <f ca="1">HLOOKUP(Model!BQ$4,INDIRECT($C18),$D18,FALSE)-3.6</f>
        <v>-3.0143869808926333</v>
      </c>
      <c r="BR18" s="29">
        <f ca="1">HLOOKUP(Model!BR$4,INDIRECT($C18),$D18,FALSE)-3.6</f>
        <v>-3.0143869808926333</v>
      </c>
      <c r="BS18" s="29">
        <f ca="1">HLOOKUP(Model!BS$4,INDIRECT($C18),$D18,FALSE)-3.6</f>
        <v>-3.0143869808926333</v>
      </c>
      <c r="BT18" s="29">
        <f ca="1">HLOOKUP(Model!BT$4,INDIRECT($C18),$D18,FALSE)-3.6</f>
        <v>-3.0143869808926333</v>
      </c>
      <c r="BU18" s="29">
        <f ca="1">HLOOKUP(Model!BU$4,INDIRECT($C18),$D18,FALSE)-3.6</f>
        <v>-3.0143869808926333</v>
      </c>
      <c r="BV18" s="29">
        <f ca="1">HLOOKUP(Model!BV$4,INDIRECT($C18),$D18,FALSE)-3.6</f>
        <v>-3.0143869808926333</v>
      </c>
      <c r="BW18" s="29">
        <f ca="1">HLOOKUP(Model!BW$4,INDIRECT($C18),$D18,FALSE)-3.6</f>
        <v>-3.0143869808926333</v>
      </c>
      <c r="BX18" s="29">
        <f ca="1">HLOOKUP(Model!BX$4,INDIRECT($C18),$D18,FALSE)-3.6</f>
        <v>-3.0143869808926333</v>
      </c>
      <c r="BY18" s="29">
        <f ca="1">HLOOKUP(Model!BY$4,INDIRECT($C18),$D18,FALSE)-3.6</f>
        <v>-3.0143869808926333</v>
      </c>
      <c r="BZ18" s="29">
        <f ca="1">HLOOKUP(Model!BZ$4,INDIRECT($C18),$D18,FALSE)-3.6</f>
        <v>-3.2746594338292172</v>
      </c>
      <c r="CA18" s="29">
        <f ca="1">HLOOKUP(Model!CA$4,INDIRECT($C18),$D18,FALSE)-3.6</f>
        <v>-3.2746594338292172</v>
      </c>
      <c r="CB18" s="29">
        <f ca="1">HLOOKUP(Model!CB$4,INDIRECT($C18),$D18,FALSE)-3.6</f>
        <v>-3.2746594338292172</v>
      </c>
      <c r="CC18" s="29">
        <f ca="1">HLOOKUP(Model!CC$4,INDIRECT($C18),$D18,FALSE)-3.6</f>
        <v>-3.2746594338292172</v>
      </c>
      <c r="CD18" s="29">
        <f ca="1">HLOOKUP(Model!CD$4,INDIRECT($C18),$D18,FALSE)-3.6</f>
        <v>-3.2746594338292172</v>
      </c>
      <c r="CE18" s="29">
        <f ca="1">HLOOKUP(Model!CE$4,INDIRECT($C18),$D18,FALSE)-3.6</f>
        <v>-3.2746594338292172</v>
      </c>
      <c r="CF18" s="29">
        <f ca="1">HLOOKUP(Model!CF$4,INDIRECT($C18),$D18,FALSE)-3.6</f>
        <v>-3.2746594338292172</v>
      </c>
      <c r="CG18" s="29">
        <f ca="1">HLOOKUP(Model!CG$4,INDIRECT($C18),$D18,FALSE)-3.6</f>
        <v>-3.2746594338292172</v>
      </c>
      <c r="CH18" s="29">
        <f ca="1">HLOOKUP(Model!CH$4,INDIRECT($C18),$D18,FALSE)-3.6</f>
        <v>-3.2746594338292172</v>
      </c>
      <c r="CI18" s="29">
        <f ca="1">HLOOKUP(Model!CI$4,INDIRECT($C18),$D18,FALSE)-3.6</f>
        <v>-3.2746594338292172</v>
      </c>
      <c r="CJ18" s="29">
        <f ca="1">HLOOKUP(Model!CJ$4,INDIRECT($C18),$D18,FALSE)-3.6</f>
        <v>-3.2746594338292172</v>
      </c>
      <c r="CK18" s="29">
        <f ca="1">HLOOKUP(Model!CK$4,INDIRECT($C18),$D18,FALSE)-3.6</f>
        <v>-3.2746594338292172</v>
      </c>
      <c r="CL18" s="29">
        <f ca="1">HLOOKUP(Model!CL$4,INDIRECT($C18),$D18,FALSE)-3.6</f>
        <v>-3.2746594338292172</v>
      </c>
      <c r="CM18" s="29">
        <f ca="1">HLOOKUP(Model!CM$4,INDIRECT($C18),$D18,FALSE)-3.6</f>
        <v>-3.2746594338292172</v>
      </c>
      <c r="CN18" s="29">
        <f ca="1">HLOOKUP(Model!CN$4,INDIRECT($C18),$D18,FALSE)-3.6</f>
        <v>-3.2746594338292172</v>
      </c>
      <c r="CO18" s="29">
        <f ca="1">HLOOKUP(Model!CO$4,INDIRECT($C18),$D18,FALSE)-3.6</f>
        <v>-3.2746594338292172</v>
      </c>
      <c r="CP18" s="29">
        <f ca="1">HLOOKUP(Model!CP$4,INDIRECT($C18),$D18,FALSE)-3.6</f>
        <v>-3.2746594338292172</v>
      </c>
      <c r="CQ18" s="29">
        <f ca="1">HLOOKUP(Model!CQ$4,INDIRECT($C18),$D18,FALSE)-3.6</f>
        <v>-3.2746594338292172</v>
      </c>
      <c r="CR18" s="29">
        <f ca="1">HLOOKUP(Model!CR$4,INDIRECT($C18),$D18,FALSE)-3.6</f>
        <v>-3.2746594338292172</v>
      </c>
      <c r="CS18" s="29">
        <f ca="1">HLOOKUP(Model!CS$4,INDIRECT($C18),$D18,FALSE)-3.6</f>
        <v>-3.2071836799353783</v>
      </c>
      <c r="CT18" s="29">
        <f ca="1">HLOOKUP(Model!CT$4,INDIRECT($C18),$D18,FALSE)-3.6</f>
        <v>-3.2071836799353783</v>
      </c>
      <c r="CU18" s="29">
        <f ca="1">HLOOKUP(Model!CU$4,INDIRECT($C18),$D18,FALSE)-3.6</f>
        <v>-3.2071836799353783</v>
      </c>
      <c r="CV18" s="29">
        <f ca="1">HLOOKUP(Model!CV$4,INDIRECT($C18),$D18,FALSE)-3.6</f>
        <v>-3.2071836799353783</v>
      </c>
      <c r="CW18" s="29">
        <f ca="1">HLOOKUP(Model!CW$4,INDIRECT($C18),$D18,FALSE)-3.6</f>
        <v>-3.2071836799353783</v>
      </c>
      <c r="CX18" s="29">
        <f ca="1">HLOOKUP(Model!CX$4,INDIRECT($C18),$D18,FALSE)-3.6</f>
        <v>-3.2071836799353783</v>
      </c>
      <c r="CY18" s="29">
        <f ca="1">HLOOKUP(Model!CY$4,INDIRECT($C18),$D18,FALSE)-3.6</f>
        <v>-3.2071836799353783</v>
      </c>
      <c r="CZ18" s="29">
        <f ca="1">HLOOKUP(Model!CZ$4,INDIRECT($C18),$D18,FALSE)-3.6</f>
        <v>-3.2071836799353783</v>
      </c>
      <c r="DA18" s="29">
        <f ca="1">HLOOKUP(Model!DA$4,INDIRECT($C18),$D18,FALSE)-3.6</f>
        <v>-3.2071836799353783</v>
      </c>
      <c r="DB18" s="29">
        <f ca="1">HLOOKUP(Model!DB$4,INDIRECT($C18),$D18,FALSE)-3.6</f>
        <v>-3.2071836799353783</v>
      </c>
      <c r="DC18" s="29">
        <f ca="1">HLOOKUP(Model!DC$4,INDIRECT($C18),$D18,FALSE)-3.6</f>
        <v>-3.2071836799353783</v>
      </c>
      <c r="DD18" s="29">
        <f ca="1">HLOOKUP(Model!DD$4,INDIRECT($C18),$D18,FALSE)-3.6</f>
        <v>-3.2071836799353783</v>
      </c>
      <c r="DE18" s="29">
        <f ca="1">HLOOKUP(Model!DE$4,INDIRECT($C18),$D18,FALSE)-3.6</f>
        <v>-3.2071836799353783</v>
      </c>
      <c r="DF18" s="29">
        <f ca="1">HLOOKUP(Model!DF$4,INDIRECT($C18),$D18,FALSE)-3.6</f>
        <v>-3.2071836799353783</v>
      </c>
      <c r="DG18" s="29">
        <f ca="1">HLOOKUP(Model!DG$4,INDIRECT($C18),$D18,FALSE)-3.6</f>
        <v>-3.2071836799353783</v>
      </c>
      <c r="DH18" s="29">
        <f ca="1">HLOOKUP(Model!DH$4,INDIRECT($C18),$D18,FALSE)-3.6</f>
        <v>-3.2071836799353783</v>
      </c>
      <c r="DI18" s="29">
        <f ca="1">HLOOKUP(Model!DI$4,INDIRECT($C18),$D18,FALSE)-3.6</f>
        <v>-3.2071836799353783</v>
      </c>
      <c r="DJ18" s="29">
        <f ca="1">HLOOKUP(Model!DJ$4,INDIRECT($C18),$D18,FALSE)-3.6</f>
        <v>-3.2071836799353783</v>
      </c>
      <c r="DK18" s="29">
        <f ca="1">HLOOKUP(Model!DK$4,INDIRECT($C18),$D18,FALSE)-3.6</f>
        <v>-3.2071836799353783</v>
      </c>
      <c r="DL18" s="29">
        <f ca="1">HLOOKUP(Model!DL$4,INDIRECT($C18),$D18,FALSE)-3.6</f>
        <v>-3.2071836799353783</v>
      </c>
      <c r="DM18" s="29">
        <f ca="1">HLOOKUP(Model!DM$4,INDIRECT($C18),$D18,FALSE)-3.6</f>
        <v>-3.2071836799353783</v>
      </c>
      <c r="DN18" s="29">
        <f ca="1">HLOOKUP(Model!DN$4,INDIRECT($C18),$D18,FALSE)-3.6</f>
        <v>-3.2071836799353783</v>
      </c>
      <c r="DO18" s="29">
        <f ca="1">HLOOKUP(Model!DO$4,INDIRECT($C18),$D18,FALSE)-3.6</f>
        <v>-3.2071836799353783</v>
      </c>
      <c r="DP18" s="29">
        <f ca="1">HLOOKUP(Model!DP$4,INDIRECT($C18),$D18,FALSE)-3.6</f>
        <v>-3.2071836799353783</v>
      </c>
      <c r="DQ18" s="29">
        <f ca="1">HLOOKUP(Model!DQ$4,INDIRECT($C18),$D18,FALSE)-3.6</f>
        <v>-3.2071836799353783</v>
      </c>
      <c r="DR18" s="29">
        <f ca="1">HLOOKUP(Model!DR$4,INDIRECT($C18),$D18,FALSE)-3.6</f>
        <v>-3.3398842605193355</v>
      </c>
      <c r="DS18" s="29">
        <f ca="1">HLOOKUP(Model!DS$4,INDIRECT($C18),$D18,FALSE)-3.6</f>
        <v>-3.3398842605193355</v>
      </c>
      <c r="DT18" s="29">
        <f ca="1">HLOOKUP(Model!DT$4,INDIRECT($C18),$D18,FALSE)-3.6</f>
        <v>-3.3398842605193355</v>
      </c>
      <c r="DU18" s="29">
        <f ca="1">HLOOKUP(Model!DU$4,INDIRECT($C18),$D18,FALSE)-3.6</f>
        <v>-3.3398842605193355</v>
      </c>
      <c r="DV18" s="29">
        <f ca="1">HLOOKUP(Model!DV$4,INDIRECT($C18),$D18,FALSE)-3.6</f>
        <v>-3.3398842605193355</v>
      </c>
      <c r="DW18" s="29">
        <f ca="1">HLOOKUP(Model!DW$4,INDIRECT($C18),$D18,FALSE)-3.6</f>
        <v>-3.3398842605193355</v>
      </c>
      <c r="DX18" s="29">
        <f ca="1">HLOOKUP(Model!DX$4,INDIRECT($C18),$D18,FALSE)-3.6</f>
        <v>-3.3398842605193355</v>
      </c>
      <c r="DY18" s="29">
        <f ca="1">HLOOKUP(Model!DY$4,INDIRECT($C18),$D18,FALSE)-3.6</f>
        <v>-3.3398842605193355</v>
      </c>
      <c r="DZ18" s="29">
        <f ca="1">HLOOKUP(Model!DZ$4,INDIRECT($C18),$D18,FALSE)-3.6</f>
        <v>-3.3398842605193355</v>
      </c>
      <c r="EA18" s="29">
        <f ca="1">HLOOKUP(Model!EA$4,INDIRECT($C18),$D18,FALSE)-3.6</f>
        <v>-3.3398842605193355</v>
      </c>
      <c r="EB18" s="29">
        <f ca="1">HLOOKUP(Model!EB$4,INDIRECT($C18),$D18,FALSE)-3.6</f>
        <v>-3.3398842605193355</v>
      </c>
      <c r="EC18" s="29">
        <f ca="1">HLOOKUP(Model!EC$4,INDIRECT($C18),$D18,FALSE)-3.6</f>
        <v>-3.3398842605193355</v>
      </c>
      <c r="ED18" s="29">
        <f ca="1">HLOOKUP(Model!ED$4,INDIRECT($C18),$D18,FALSE)-3.6</f>
        <v>-3.3398842605193355</v>
      </c>
      <c r="EE18" s="29">
        <f ca="1">HLOOKUP(Model!EE$4,INDIRECT($C18),$D18,FALSE)-3.6</f>
        <v>-3.3398842605193355</v>
      </c>
      <c r="EF18" s="29">
        <f ca="1">HLOOKUP(Model!EF$4,INDIRECT($C18),$D18,FALSE)-3.6</f>
        <v>-3.3398842605193355</v>
      </c>
      <c r="EG18" s="29">
        <f ca="1">HLOOKUP(Model!EG$4,INDIRECT($C18),$D18,FALSE)-3.6</f>
        <v>-3.3398842605193355</v>
      </c>
      <c r="EH18" s="29">
        <f ca="1">HLOOKUP(Model!EH$4,INDIRECT($C18),$D18,FALSE)-3.6</f>
        <v>-3.3398842605193355</v>
      </c>
      <c r="EI18" s="29">
        <f ca="1">HLOOKUP(Model!EI$4,INDIRECT($C18),$D18,FALSE)-3.6</f>
        <v>-3.3398842605193355</v>
      </c>
      <c r="EJ18" s="29">
        <f ca="1">HLOOKUP(Model!EJ$4,INDIRECT($C18),$D18,FALSE)-3.6</f>
        <v>-3.3398842605193355</v>
      </c>
    </row>
    <row r="19" spans="1:140" x14ac:dyDescent="0.3">
      <c r="A19" t="s">
        <v>368</v>
      </c>
      <c r="B19" t="s">
        <v>85</v>
      </c>
      <c r="C19" s="25" t="str">
        <f>GREET_inputs!$L$6</f>
        <v>GREET_inputs!B20:H46</v>
      </c>
      <c r="D19" s="24">
        <v>22</v>
      </c>
      <c r="E19" t="s">
        <v>59</v>
      </c>
      <c r="F19" s="29">
        <f ca="1">HLOOKUP(Model!F$4,INDIRECT($C19),$D19, FALSE)</f>
        <v>1654.2</v>
      </c>
      <c r="G19" s="29">
        <f ca="1">HLOOKUP(Model!G$4,INDIRECT($C19),$D19, FALSE)</f>
        <v>1654.2</v>
      </c>
      <c r="H19" s="29">
        <f ca="1">HLOOKUP(Model!H$4,INDIRECT($C19),$D19, FALSE)</f>
        <v>1654.2</v>
      </c>
      <c r="I19" s="29">
        <f ca="1">HLOOKUP(Model!I$4,INDIRECT($C19),$D19, FALSE)</f>
        <v>1654.2</v>
      </c>
      <c r="J19" s="29">
        <f ca="1">HLOOKUP(Model!J$4,INDIRECT($C19),$D19, FALSE)</f>
        <v>1654.2</v>
      </c>
      <c r="K19" s="29">
        <f ca="1">HLOOKUP(Model!K$4,INDIRECT($C19),$D19, FALSE)</f>
        <v>1654.2</v>
      </c>
      <c r="L19" s="29">
        <f ca="1">HLOOKUP(Model!L$4,INDIRECT($C19),$D19, FALSE)</f>
        <v>1654.2</v>
      </c>
      <c r="M19" s="29">
        <f ca="1">HLOOKUP(Model!M$4,INDIRECT($C19),$D19, FALSE)</f>
        <v>1654.2</v>
      </c>
      <c r="N19" s="29">
        <f ca="1">HLOOKUP(Model!N$4,INDIRECT($C19),$D19, FALSE)</f>
        <v>1654.2</v>
      </c>
      <c r="O19" s="29">
        <f ca="1">HLOOKUP(Model!O$4,INDIRECT($C19),$D19, FALSE)</f>
        <v>1654.2</v>
      </c>
      <c r="P19" s="29">
        <f ca="1">HLOOKUP(Model!P$4,INDIRECT($C19),$D19, FALSE)</f>
        <v>1654.2</v>
      </c>
      <c r="Q19" s="29">
        <f ca="1">HLOOKUP(Model!Q$4,INDIRECT($C19),$D19, FALSE)</f>
        <v>1654.2</v>
      </c>
      <c r="R19" s="29">
        <f ca="1">HLOOKUP(Model!R$4,INDIRECT($C19),$D19, FALSE)</f>
        <v>1654.2</v>
      </c>
      <c r="S19" s="29">
        <f ca="1">HLOOKUP(Model!S$4,INDIRECT($C19),$D19, FALSE)</f>
        <v>1654.2</v>
      </c>
      <c r="T19" s="29">
        <f ca="1">HLOOKUP(Model!T$4,INDIRECT($C19),$D19, FALSE)</f>
        <v>1654.2</v>
      </c>
      <c r="U19" s="29">
        <f ca="1">HLOOKUP(Model!U$4,INDIRECT($C19),$D19, FALSE)</f>
        <v>1654.2</v>
      </c>
      <c r="V19" s="29">
        <f ca="1">HLOOKUP(Model!V$4,INDIRECT($C19),$D19, FALSE)</f>
        <v>1654.2</v>
      </c>
      <c r="W19" s="29">
        <f ca="1">HLOOKUP(Model!W$4,INDIRECT($C19),$D19, FALSE)</f>
        <v>1654.2</v>
      </c>
      <c r="X19" s="29">
        <f ca="1">HLOOKUP(Model!X$4,INDIRECT($C19),$D19, FALSE)</f>
        <v>1654.2</v>
      </c>
      <c r="Y19" s="29">
        <f ca="1">HLOOKUP(Model!Y$4,INDIRECT($C19),$D19, FALSE)</f>
        <v>1654.2</v>
      </c>
      <c r="Z19" s="29">
        <f ca="1">HLOOKUP(Model!Z$4,INDIRECT($C19),$D19, FALSE)</f>
        <v>1654.2</v>
      </c>
      <c r="AA19" s="29">
        <f ca="1">HLOOKUP(Model!AA$4,INDIRECT($C19),$D19, FALSE)</f>
        <v>1654.2</v>
      </c>
      <c r="AB19" s="29">
        <f ca="1">HLOOKUP(Model!AB$4,INDIRECT($C19),$D19, FALSE)</f>
        <v>1654.2</v>
      </c>
      <c r="AC19" s="29">
        <f ca="1">HLOOKUP(Model!AC$4,INDIRECT($C19),$D19, FALSE)</f>
        <v>1654.2</v>
      </c>
      <c r="AD19" s="29">
        <f ca="1">HLOOKUP(Model!AD$4,INDIRECT($C19),$D19, FALSE)</f>
        <v>1654.2</v>
      </c>
      <c r="AE19" s="29">
        <f ca="1">HLOOKUP(Model!AE$4,INDIRECT($C19),$D19, FALSE)</f>
        <v>1506.34505377655</v>
      </c>
      <c r="AF19" s="29">
        <f ca="1">HLOOKUP(Model!AF$4,INDIRECT($C19),$D19, FALSE)</f>
        <v>1506.34505377655</v>
      </c>
      <c r="AG19" s="29">
        <f ca="1">HLOOKUP(Model!AG$4,INDIRECT($C19),$D19, FALSE)</f>
        <v>1506.34505377655</v>
      </c>
      <c r="AH19" s="29">
        <f ca="1">HLOOKUP(Model!AH$4,INDIRECT($C19),$D19, FALSE)</f>
        <v>1506.34505377655</v>
      </c>
      <c r="AI19" s="29">
        <f ca="1">HLOOKUP(Model!AI$4,INDIRECT($C19),$D19, FALSE)</f>
        <v>1506.34505377655</v>
      </c>
      <c r="AJ19" s="29">
        <f ca="1">HLOOKUP(Model!AJ$4,INDIRECT($C19),$D19, FALSE)</f>
        <v>1506.34505377655</v>
      </c>
      <c r="AK19" s="29">
        <f ca="1">HLOOKUP(Model!AK$4,INDIRECT($C19),$D19, FALSE)</f>
        <v>1506.34505377655</v>
      </c>
      <c r="AL19" s="29">
        <f ca="1">HLOOKUP(Model!AL$4,INDIRECT($C19),$D19, FALSE)</f>
        <v>1506.34505377655</v>
      </c>
      <c r="AM19" s="29">
        <f ca="1">HLOOKUP(Model!AM$4,INDIRECT($C19),$D19, FALSE)</f>
        <v>1506.34505377655</v>
      </c>
      <c r="AN19" s="29">
        <f ca="1">HLOOKUP(Model!AN$4,INDIRECT($C19),$D19, FALSE)</f>
        <v>1506.34505377655</v>
      </c>
      <c r="AO19" s="29">
        <f ca="1">HLOOKUP(Model!AO$4,INDIRECT($C19),$D19, FALSE)</f>
        <v>1506.34505377655</v>
      </c>
      <c r="AP19" s="29">
        <f ca="1">HLOOKUP(Model!AP$4,INDIRECT($C19),$D19, FALSE)</f>
        <v>668.53616258459999</v>
      </c>
      <c r="AQ19" s="29">
        <f ca="1">HLOOKUP(Model!AQ$4,INDIRECT($C19),$D19, FALSE)</f>
        <v>668.53616258459999</v>
      </c>
      <c r="AR19" s="29">
        <f ca="1">HLOOKUP(Model!AR$4,INDIRECT($C19),$D19, FALSE)</f>
        <v>668.53616258459999</v>
      </c>
      <c r="AS19" s="29">
        <f ca="1">HLOOKUP(Model!AS$4,INDIRECT($C19),$D19, FALSE)</f>
        <v>668.53616258459999</v>
      </c>
      <c r="AT19" s="29">
        <f ca="1">HLOOKUP(Model!AT$4,INDIRECT($C19),$D19, FALSE)</f>
        <v>668.53616258459999</v>
      </c>
      <c r="AU19" s="29">
        <f ca="1">HLOOKUP(Model!AU$4,INDIRECT($C19),$D19, FALSE)</f>
        <v>668.53616258459999</v>
      </c>
      <c r="AV19" s="29">
        <f ca="1">HLOOKUP(Model!AV$4,INDIRECT($C19),$D19, FALSE)</f>
        <v>668.53616258459999</v>
      </c>
      <c r="AW19" s="29">
        <f ca="1">HLOOKUP(Model!AW$4,INDIRECT($C19),$D19, FALSE)</f>
        <v>668.53616258459999</v>
      </c>
      <c r="AX19" s="29">
        <f ca="1">HLOOKUP(Model!AX$4,INDIRECT($C19),$D19, FALSE)</f>
        <v>668.53616258459999</v>
      </c>
      <c r="AY19" s="29">
        <f ca="1">HLOOKUP(Model!AY$4,INDIRECT($C19),$D19, FALSE)</f>
        <v>1676.00373947446</v>
      </c>
      <c r="AZ19" s="29">
        <f ca="1">HLOOKUP(Model!AZ$4,INDIRECT($C19),$D19, FALSE)</f>
        <v>1676.00373947446</v>
      </c>
      <c r="BA19" s="29">
        <f ca="1">HLOOKUP(Model!BA$4,INDIRECT($C19),$D19, FALSE)</f>
        <v>1676.00373947446</v>
      </c>
      <c r="BB19" s="29">
        <f ca="1">HLOOKUP(Model!BB$4,INDIRECT($C19),$D19, FALSE)</f>
        <v>1676.00373947446</v>
      </c>
      <c r="BC19" s="29">
        <f ca="1">HLOOKUP(Model!BC$4,INDIRECT($C19),$D19, FALSE)</f>
        <v>1676.00373947446</v>
      </c>
      <c r="BD19" s="29">
        <f ca="1">HLOOKUP(Model!BD$4,INDIRECT($C19),$D19, FALSE)</f>
        <v>1676.00373947446</v>
      </c>
      <c r="BE19" s="29">
        <f ca="1">HLOOKUP(Model!BE$4,INDIRECT($C19),$D19, FALSE)</f>
        <v>1676.00373947446</v>
      </c>
      <c r="BF19" s="29">
        <f ca="1">HLOOKUP(Model!BF$4,INDIRECT($C19),$D19, FALSE)</f>
        <v>1676.00373947446</v>
      </c>
      <c r="BG19" s="29">
        <f ca="1">HLOOKUP(Model!BG$4,INDIRECT($C19),$D19, FALSE)</f>
        <v>1676.00373947446</v>
      </c>
      <c r="BH19" s="29">
        <f ca="1">HLOOKUP(Model!BH$4,INDIRECT($C19),$D19, FALSE)</f>
        <v>1676.00373947446</v>
      </c>
      <c r="BI19" s="29">
        <f ca="1">HLOOKUP(Model!BI$4,INDIRECT($C19),$D19, FALSE)</f>
        <v>1676.00373947446</v>
      </c>
      <c r="BJ19" s="29">
        <f ca="1">HLOOKUP(Model!BJ$4,INDIRECT($C19),$D19, FALSE)</f>
        <v>1676.00373947446</v>
      </c>
      <c r="BK19" s="29">
        <f ca="1">HLOOKUP(Model!BK$4,INDIRECT($C19),$D19, FALSE)</f>
        <v>1676.00373947446</v>
      </c>
      <c r="BL19" s="29">
        <f ca="1">HLOOKUP(Model!BL$4,INDIRECT($C19),$D19, FALSE)</f>
        <v>1676.00373947446</v>
      </c>
      <c r="BM19" s="29">
        <f ca="1">HLOOKUP(Model!BM$4,INDIRECT($C19),$D19, FALSE)</f>
        <v>1676.00373947446</v>
      </c>
      <c r="BN19" s="29">
        <f ca="1">HLOOKUP(Model!BN$4,INDIRECT($C19),$D19, FALSE)</f>
        <v>1676.00373947446</v>
      </c>
      <c r="BO19" s="29">
        <f ca="1">HLOOKUP(Model!BO$4,INDIRECT($C19),$D19, FALSE)</f>
        <v>1676.00373947446</v>
      </c>
      <c r="BP19" s="29">
        <f ca="1">HLOOKUP(Model!BP$4,INDIRECT($C19),$D19, FALSE)</f>
        <v>1676.00373947446</v>
      </c>
      <c r="BQ19" s="29">
        <f ca="1">HLOOKUP(Model!BQ$4,INDIRECT($C19),$D19, FALSE)</f>
        <v>1676.00373947446</v>
      </c>
      <c r="BR19" s="29">
        <f ca="1">HLOOKUP(Model!BR$4,INDIRECT($C19),$D19, FALSE)</f>
        <v>1676.00373947446</v>
      </c>
      <c r="BS19" s="29">
        <f ca="1">HLOOKUP(Model!BS$4,INDIRECT($C19),$D19, FALSE)</f>
        <v>1676.00373947446</v>
      </c>
      <c r="BT19" s="29">
        <f ca="1">HLOOKUP(Model!BT$4,INDIRECT($C19),$D19, FALSE)</f>
        <v>1676.00373947446</v>
      </c>
      <c r="BU19" s="29">
        <f ca="1">HLOOKUP(Model!BU$4,INDIRECT($C19),$D19, FALSE)</f>
        <v>1676.00373947446</v>
      </c>
      <c r="BV19" s="29">
        <f ca="1">HLOOKUP(Model!BV$4,INDIRECT($C19),$D19, FALSE)</f>
        <v>1676.00373947446</v>
      </c>
      <c r="BW19" s="29">
        <f ca="1">HLOOKUP(Model!BW$4,INDIRECT($C19),$D19, FALSE)</f>
        <v>1676.00373947446</v>
      </c>
      <c r="BX19" s="29">
        <f ca="1">HLOOKUP(Model!BX$4,INDIRECT($C19),$D19, FALSE)</f>
        <v>1676.00373947446</v>
      </c>
      <c r="BY19" s="29">
        <f ca="1">HLOOKUP(Model!BY$4,INDIRECT($C19),$D19, FALSE)</f>
        <v>1676.00373947446</v>
      </c>
      <c r="BZ19" s="29">
        <f ca="1">HLOOKUP(Model!BZ$4,INDIRECT($C19),$D19, FALSE)</f>
        <v>89.9104038792197</v>
      </c>
      <c r="CA19" s="29">
        <f ca="1">HLOOKUP(Model!CA$4,INDIRECT($C19),$D19, FALSE)</f>
        <v>89.9104038792197</v>
      </c>
      <c r="CB19" s="29">
        <f ca="1">HLOOKUP(Model!CB$4,INDIRECT($C19),$D19, FALSE)</f>
        <v>89.9104038792197</v>
      </c>
      <c r="CC19" s="29">
        <f ca="1">HLOOKUP(Model!CC$4,INDIRECT($C19),$D19, FALSE)</f>
        <v>89.9104038792197</v>
      </c>
      <c r="CD19" s="29">
        <f ca="1">HLOOKUP(Model!CD$4,INDIRECT($C19),$D19, FALSE)</f>
        <v>89.9104038792197</v>
      </c>
      <c r="CE19" s="29">
        <f ca="1">HLOOKUP(Model!CE$4,INDIRECT($C19),$D19, FALSE)</f>
        <v>89.9104038792197</v>
      </c>
      <c r="CF19" s="29">
        <f ca="1">HLOOKUP(Model!CF$4,INDIRECT($C19),$D19, FALSE)</f>
        <v>89.9104038792197</v>
      </c>
      <c r="CG19" s="29">
        <f ca="1">HLOOKUP(Model!CG$4,INDIRECT($C19),$D19, FALSE)</f>
        <v>89.9104038792197</v>
      </c>
      <c r="CH19" s="29">
        <f ca="1">HLOOKUP(Model!CH$4,INDIRECT($C19),$D19, FALSE)</f>
        <v>89.9104038792197</v>
      </c>
      <c r="CI19" s="29">
        <f ca="1">HLOOKUP(Model!CI$4,INDIRECT($C19),$D19, FALSE)</f>
        <v>89.9104038792197</v>
      </c>
      <c r="CJ19" s="29">
        <f ca="1">HLOOKUP(Model!CJ$4,INDIRECT($C19),$D19, FALSE)</f>
        <v>89.9104038792197</v>
      </c>
      <c r="CK19" s="29">
        <f ca="1">HLOOKUP(Model!CK$4,INDIRECT($C19),$D19, FALSE)</f>
        <v>89.9104038792197</v>
      </c>
      <c r="CL19" s="29">
        <f ca="1">HLOOKUP(Model!CL$4,INDIRECT($C19),$D19, FALSE)</f>
        <v>89.9104038792197</v>
      </c>
      <c r="CM19" s="29">
        <f ca="1">HLOOKUP(Model!CM$4,INDIRECT($C19),$D19, FALSE)</f>
        <v>89.9104038792197</v>
      </c>
      <c r="CN19" s="29">
        <f ca="1">HLOOKUP(Model!CN$4,INDIRECT($C19),$D19, FALSE)</f>
        <v>89.9104038792197</v>
      </c>
      <c r="CO19" s="29">
        <f ca="1">HLOOKUP(Model!CO$4,INDIRECT($C19),$D19, FALSE)</f>
        <v>89.9104038792197</v>
      </c>
      <c r="CP19" s="29">
        <f ca="1">HLOOKUP(Model!CP$4,INDIRECT($C19),$D19, FALSE)</f>
        <v>89.9104038792197</v>
      </c>
      <c r="CQ19" s="29">
        <f ca="1">HLOOKUP(Model!CQ$4,INDIRECT($C19),$D19, FALSE)</f>
        <v>89.9104038792197</v>
      </c>
      <c r="CR19" s="29">
        <f ca="1">HLOOKUP(Model!CR$4,INDIRECT($C19),$D19, FALSE)</f>
        <v>89.9104038792197</v>
      </c>
      <c r="CS19" s="29">
        <f ca="1">HLOOKUP(Model!CS$4,INDIRECT($C19),$D19, FALSE)</f>
        <v>1665.1018697372301</v>
      </c>
      <c r="CT19" s="29">
        <f ca="1">HLOOKUP(Model!CT$4,INDIRECT($C19),$D19, FALSE)</f>
        <v>1665.1018697372301</v>
      </c>
      <c r="CU19" s="29">
        <f ca="1">HLOOKUP(Model!CU$4,INDIRECT($C19),$D19, FALSE)</f>
        <v>1665.1018697372301</v>
      </c>
      <c r="CV19" s="29">
        <f ca="1">HLOOKUP(Model!CV$4,INDIRECT($C19),$D19, FALSE)</f>
        <v>1665.1018697372301</v>
      </c>
      <c r="CW19" s="29">
        <f ca="1">HLOOKUP(Model!CW$4,INDIRECT($C19),$D19, FALSE)</f>
        <v>1665.1018697372301</v>
      </c>
      <c r="CX19" s="29">
        <f ca="1">HLOOKUP(Model!CX$4,INDIRECT($C19),$D19, FALSE)</f>
        <v>1665.1018697372301</v>
      </c>
      <c r="CY19" s="29">
        <f ca="1">HLOOKUP(Model!CY$4,INDIRECT($C19),$D19, FALSE)</f>
        <v>1665.1018697372301</v>
      </c>
      <c r="CZ19" s="29">
        <f ca="1">HLOOKUP(Model!CZ$4,INDIRECT($C19),$D19, FALSE)</f>
        <v>1665.1018697372301</v>
      </c>
      <c r="DA19" s="29">
        <f ca="1">HLOOKUP(Model!DA$4,INDIRECT($C19),$D19, FALSE)</f>
        <v>1665.1018697372301</v>
      </c>
      <c r="DB19" s="29">
        <f ca="1">HLOOKUP(Model!DB$4,INDIRECT($C19),$D19, FALSE)</f>
        <v>1665.1018697372301</v>
      </c>
      <c r="DC19" s="29">
        <f ca="1">HLOOKUP(Model!DC$4,INDIRECT($C19),$D19, FALSE)</f>
        <v>1665.1018697372301</v>
      </c>
      <c r="DD19" s="29">
        <f ca="1">HLOOKUP(Model!DD$4,INDIRECT($C19),$D19, FALSE)</f>
        <v>1665.1018697372301</v>
      </c>
      <c r="DE19" s="29">
        <f ca="1">HLOOKUP(Model!DE$4,INDIRECT($C19),$D19, FALSE)</f>
        <v>1665.1018697372301</v>
      </c>
      <c r="DF19" s="29">
        <f ca="1">HLOOKUP(Model!DF$4,INDIRECT($C19),$D19, FALSE)</f>
        <v>1665.1018697372301</v>
      </c>
      <c r="DG19" s="29">
        <f ca="1">HLOOKUP(Model!DG$4,INDIRECT($C19),$D19, FALSE)</f>
        <v>1665.1018697372301</v>
      </c>
      <c r="DH19" s="29">
        <f ca="1">HLOOKUP(Model!DH$4,INDIRECT($C19),$D19, FALSE)</f>
        <v>1665.1018697372301</v>
      </c>
      <c r="DI19" s="29">
        <f ca="1">HLOOKUP(Model!DI$4,INDIRECT($C19),$D19, FALSE)</f>
        <v>1665.1018697372301</v>
      </c>
      <c r="DJ19" s="29">
        <f ca="1">HLOOKUP(Model!DJ$4,INDIRECT($C19),$D19, FALSE)</f>
        <v>1665.1018697372301</v>
      </c>
      <c r="DK19" s="29">
        <f ca="1">HLOOKUP(Model!DK$4,INDIRECT($C19),$D19, FALSE)</f>
        <v>1665.1018697372301</v>
      </c>
      <c r="DL19" s="29">
        <f ca="1">HLOOKUP(Model!DL$4,INDIRECT($C19),$D19, FALSE)</f>
        <v>1665.1018697372301</v>
      </c>
      <c r="DM19" s="29">
        <f ca="1">HLOOKUP(Model!DM$4,INDIRECT($C19),$D19, FALSE)</f>
        <v>1665.1018697372301</v>
      </c>
      <c r="DN19" s="29">
        <f ca="1">HLOOKUP(Model!DN$4,INDIRECT($C19),$D19, FALSE)</f>
        <v>1665.1018697372301</v>
      </c>
      <c r="DO19" s="29">
        <f ca="1">HLOOKUP(Model!DO$4,INDIRECT($C19),$D19, FALSE)</f>
        <v>1665.1018697372301</v>
      </c>
      <c r="DP19" s="29">
        <f ca="1">HLOOKUP(Model!DP$4,INDIRECT($C19),$D19, FALSE)</f>
        <v>1665.1018697372301</v>
      </c>
      <c r="DQ19" s="29">
        <f ca="1">HLOOKUP(Model!DQ$4,INDIRECT($C19),$D19, FALSE)</f>
        <v>1665.1018697372301</v>
      </c>
      <c r="DR19" s="29">
        <f ca="1">HLOOKUP(Model!DR$4,INDIRECT($C19),$D19, FALSE)</f>
        <v>798.12772882788488</v>
      </c>
      <c r="DS19" s="29">
        <f ca="1">HLOOKUP(Model!DS$4,INDIRECT($C19),$D19, FALSE)</f>
        <v>798.12772882788488</v>
      </c>
      <c r="DT19" s="29">
        <f ca="1">HLOOKUP(Model!DT$4,INDIRECT($C19),$D19, FALSE)</f>
        <v>798.12772882788488</v>
      </c>
      <c r="DU19" s="29">
        <f ca="1">HLOOKUP(Model!DU$4,INDIRECT($C19),$D19, FALSE)</f>
        <v>798.12772882788488</v>
      </c>
      <c r="DV19" s="29">
        <f ca="1">HLOOKUP(Model!DV$4,INDIRECT($C19),$D19, FALSE)</f>
        <v>798.12772882788488</v>
      </c>
      <c r="DW19" s="29">
        <f ca="1">HLOOKUP(Model!DW$4,INDIRECT($C19),$D19, FALSE)</f>
        <v>798.12772882788488</v>
      </c>
      <c r="DX19" s="29">
        <f ca="1">HLOOKUP(Model!DX$4,INDIRECT($C19),$D19, FALSE)</f>
        <v>798.12772882788488</v>
      </c>
      <c r="DY19" s="29">
        <f ca="1">HLOOKUP(Model!DY$4,INDIRECT($C19),$D19, FALSE)</f>
        <v>798.12772882788488</v>
      </c>
      <c r="DZ19" s="29">
        <f ca="1">HLOOKUP(Model!DZ$4,INDIRECT($C19),$D19, FALSE)</f>
        <v>798.12772882788488</v>
      </c>
      <c r="EA19" s="29">
        <f ca="1">HLOOKUP(Model!EA$4,INDIRECT($C19),$D19, FALSE)</f>
        <v>798.12772882788488</v>
      </c>
      <c r="EB19" s="29">
        <f ca="1">HLOOKUP(Model!EB$4,INDIRECT($C19),$D19, FALSE)</f>
        <v>798.12772882788488</v>
      </c>
      <c r="EC19" s="29">
        <f ca="1">HLOOKUP(Model!EC$4,INDIRECT($C19),$D19, FALSE)</f>
        <v>798.12772882788488</v>
      </c>
      <c r="ED19" s="29">
        <f ca="1">HLOOKUP(Model!ED$4,INDIRECT($C19),$D19, FALSE)</f>
        <v>798.12772882788488</v>
      </c>
      <c r="EE19" s="29">
        <f ca="1">HLOOKUP(Model!EE$4,INDIRECT($C19),$D19, FALSE)</f>
        <v>798.12772882788488</v>
      </c>
      <c r="EF19" s="29">
        <f ca="1">HLOOKUP(Model!EF$4,INDIRECT($C19),$D19, FALSE)</f>
        <v>798.12772882788488</v>
      </c>
      <c r="EG19" s="29">
        <f ca="1">HLOOKUP(Model!EG$4,INDIRECT($C19),$D19, FALSE)</f>
        <v>798.12772882788488</v>
      </c>
      <c r="EH19" s="29">
        <f ca="1">HLOOKUP(Model!EH$4,INDIRECT($C19),$D19, FALSE)</f>
        <v>798.12772882788488</v>
      </c>
      <c r="EI19" s="29">
        <f ca="1">HLOOKUP(Model!EI$4,INDIRECT($C19),$D19, FALSE)</f>
        <v>798.12772882788488</v>
      </c>
      <c r="EJ19" s="29">
        <f ca="1">HLOOKUP(Model!EJ$4,INDIRECT($C19),$D19, FALSE)</f>
        <v>798.12772882788488</v>
      </c>
    </row>
    <row r="20" spans="1:140" x14ac:dyDescent="0.3">
      <c r="A20" t="s">
        <v>81</v>
      </c>
      <c r="B20" t="s">
        <v>82</v>
      </c>
      <c r="C20" s="25"/>
      <c r="E20" t="s">
        <v>33</v>
      </c>
      <c r="F20" s="76">
        <f ca="1">F$43/(F18+3.6)</f>
        <v>17.998234281257123</v>
      </c>
      <c r="G20" s="76">
        <f t="shared" ref="G20:BR20" ca="1" si="13">G$43/(G18+3.6)</f>
        <v>17.998234281257123</v>
      </c>
      <c r="H20" s="76">
        <f t="shared" ca="1" si="13"/>
        <v>17.998234281257123</v>
      </c>
      <c r="I20" s="76">
        <f t="shared" ca="1" si="13"/>
        <v>17.998234281257123</v>
      </c>
      <c r="J20" s="76">
        <f t="shared" ca="1" si="13"/>
        <v>17.998234281257123</v>
      </c>
      <c r="K20" s="76">
        <f t="shared" ca="1" si="13"/>
        <v>17.998234281257123</v>
      </c>
      <c r="L20" s="76">
        <f t="shared" ca="1" si="13"/>
        <v>17.998234281257123</v>
      </c>
      <c r="M20" s="76">
        <f t="shared" ca="1" si="13"/>
        <v>17.998234281257123</v>
      </c>
      <c r="N20" s="76">
        <f t="shared" ca="1" si="13"/>
        <v>17.998234281257123</v>
      </c>
      <c r="O20" s="76">
        <f t="shared" ca="1" si="13"/>
        <v>17.998234281257123</v>
      </c>
      <c r="P20" s="76">
        <f t="shared" ca="1" si="13"/>
        <v>17.998234281257123</v>
      </c>
      <c r="Q20" s="76">
        <f t="shared" ca="1" si="13"/>
        <v>17.998234281257123</v>
      </c>
      <c r="R20" s="76">
        <f t="shared" ca="1" si="13"/>
        <v>17.998234281257123</v>
      </c>
      <c r="S20" s="76">
        <f t="shared" ca="1" si="13"/>
        <v>17.998234281257123</v>
      </c>
      <c r="T20" s="76">
        <f t="shared" ca="1" si="13"/>
        <v>17.998234281257123</v>
      </c>
      <c r="U20" s="76">
        <f t="shared" ca="1" si="13"/>
        <v>17.998234281257123</v>
      </c>
      <c r="V20" s="76">
        <f t="shared" ca="1" si="13"/>
        <v>17.998234281257123</v>
      </c>
      <c r="W20" s="76">
        <f t="shared" ca="1" si="13"/>
        <v>17.998234281257123</v>
      </c>
      <c r="X20" s="76">
        <f t="shared" ca="1" si="13"/>
        <v>17.998234281257123</v>
      </c>
      <c r="Y20" s="76">
        <f t="shared" ca="1" si="13"/>
        <v>17.998234281257123</v>
      </c>
      <c r="Z20" s="76">
        <f t="shared" ca="1" si="13"/>
        <v>17.998234281257123</v>
      </c>
      <c r="AA20" s="76">
        <f t="shared" ca="1" si="13"/>
        <v>17.998234281257123</v>
      </c>
      <c r="AB20" s="76">
        <f t="shared" ca="1" si="13"/>
        <v>17.998234281257123</v>
      </c>
      <c r="AC20" s="76">
        <f t="shared" ca="1" si="13"/>
        <v>17.998234281257123</v>
      </c>
      <c r="AD20" s="76">
        <f t="shared" ca="1" si="13"/>
        <v>17.998234281257123</v>
      </c>
      <c r="AE20" s="76">
        <f t="shared" ca="1" si="13"/>
        <v>18.471872025500762</v>
      </c>
      <c r="AF20" s="76">
        <f t="shared" ca="1" si="13"/>
        <v>18.471872025500762</v>
      </c>
      <c r="AG20" s="76">
        <f t="shared" ca="1" si="13"/>
        <v>18.471872025500762</v>
      </c>
      <c r="AH20" s="76">
        <f t="shared" ca="1" si="13"/>
        <v>18.471872025500762</v>
      </c>
      <c r="AI20" s="76">
        <f t="shared" ca="1" si="13"/>
        <v>18.471872025500762</v>
      </c>
      <c r="AJ20" s="76">
        <f t="shared" ca="1" si="13"/>
        <v>18.471872025500762</v>
      </c>
      <c r="AK20" s="76">
        <f t="shared" ca="1" si="13"/>
        <v>18.471872025500762</v>
      </c>
      <c r="AL20" s="76">
        <f t="shared" ca="1" si="13"/>
        <v>18.471872025500762</v>
      </c>
      <c r="AM20" s="76">
        <f t="shared" ca="1" si="13"/>
        <v>18.471872025500762</v>
      </c>
      <c r="AN20" s="76">
        <f t="shared" ca="1" si="13"/>
        <v>18.471872025500762</v>
      </c>
      <c r="AO20" s="76">
        <f t="shared" ca="1" si="13"/>
        <v>18.471872025500762</v>
      </c>
      <c r="AP20" s="76">
        <f t="shared" ca="1" si="13"/>
        <v>6.9087531695549371</v>
      </c>
      <c r="AQ20" s="76">
        <f ca="1">AQ$43/(AQ18+3.6)</f>
        <v>6.9087531695549371</v>
      </c>
      <c r="AR20" s="76">
        <f t="shared" ca="1" si="13"/>
        <v>6.9087531695549371</v>
      </c>
      <c r="AS20" s="76">
        <f t="shared" ca="1" si="13"/>
        <v>6.9087531695549371</v>
      </c>
      <c r="AT20" s="76">
        <f t="shared" ca="1" si="13"/>
        <v>6.9087531695549371</v>
      </c>
      <c r="AU20" s="76">
        <f t="shared" ca="1" si="13"/>
        <v>6.9087531695549371</v>
      </c>
      <c r="AV20" s="76">
        <f t="shared" ca="1" si="13"/>
        <v>6.9087531695549371</v>
      </c>
      <c r="AW20" s="76">
        <f t="shared" ca="1" si="13"/>
        <v>6.9087531695549371</v>
      </c>
      <c r="AX20" s="76">
        <f t="shared" ca="1" si="13"/>
        <v>6.9087531695549371</v>
      </c>
      <c r="AY20" s="76">
        <f t="shared" ca="1" si="13"/>
        <v>6.1474043140082122</v>
      </c>
      <c r="AZ20" s="76">
        <f t="shared" ca="1" si="13"/>
        <v>6.1474043140082122</v>
      </c>
      <c r="BA20" s="76">
        <f t="shared" ca="1" si="13"/>
        <v>6.1474043140082122</v>
      </c>
      <c r="BB20" s="76">
        <f t="shared" ca="1" si="13"/>
        <v>6.1474043140082122</v>
      </c>
      <c r="BC20" s="76">
        <f t="shared" ca="1" si="13"/>
        <v>6.1474043140082122</v>
      </c>
      <c r="BD20" s="76">
        <f t="shared" ca="1" si="13"/>
        <v>6.1474043140082122</v>
      </c>
      <c r="BE20" s="76">
        <f t="shared" ca="1" si="13"/>
        <v>6.1474043140082122</v>
      </c>
      <c r="BF20" s="76">
        <f t="shared" ca="1" si="13"/>
        <v>6.1474043140082122</v>
      </c>
      <c r="BG20" s="76">
        <f t="shared" ca="1" si="13"/>
        <v>6.1474043140082122</v>
      </c>
      <c r="BH20" s="76">
        <f t="shared" ca="1" si="13"/>
        <v>6.1474043140082122</v>
      </c>
      <c r="BI20" s="76">
        <f t="shared" ca="1" si="13"/>
        <v>6.1474043140082122</v>
      </c>
      <c r="BJ20" s="76">
        <f t="shared" ca="1" si="13"/>
        <v>6.1474043140082122</v>
      </c>
      <c r="BK20" s="76">
        <f t="shared" ca="1" si="13"/>
        <v>6.1474043140082122</v>
      </c>
      <c r="BL20" s="76">
        <f t="shared" ca="1" si="13"/>
        <v>6.1474043140082122</v>
      </c>
      <c r="BM20" s="76">
        <f t="shared" ca="1" si="13"/>
        <v>6.1474043140082122</v>
      </c>
      <c r="BN20" s="76">
        <f t="shared" ca="1" si="13"/>
        <v>6.1474043140082122</v>
      </c>
      <c r="BO20" s="76">
        <f t="shared" ca="1" si="13"/>
        <v>6.1474043140082122</v>
      </c>
      <c r="BP20" s="76">
        <f t="shared" ca="1" si="13"/>
        <v>6.1474043140082122</v>
      </c>
      <c r="BQ20" s="76">
        <f t="shared" ca="1" si="13"/>
        <v>6.1474043140082122</v>
      </c>
      <c r="BR20" s="76">
        <f t="shared" ca="1" si="13"/>
        <v>6.1474043140082122</v>
      </c>
      <c r="BS20" s="76">
        <f t="shared" ref="BS20:ED20" ca="1" si="14">BS$43/(BS18+3.6)</f>
        <v>6.1474043140082122</v>
      </c>
      <c r="BT20" s="76">
        <f t="shared" ca="1" si="14"/>
        <v>6.1474043140082122</v>
      </c>
      <c r="BU20" s="76">
        <f t="shared" ca="1" si="14"/>
        <v>6.1474043140082122</v>
      </c>
      <c r="BV20" s="76">
        <f t="shared" ca="1" si="14"/>
        <v>6.1474043140082122</v>
      </c>
      <c r="BW20" s="76">
        <f t="shared" ca="1" si="14"/>
        <v>6.1474043140082122</v>
      </c>
      <c r="BX20" s="76">
        <f t="shared" ca="1" si="14"/>
        <v>6.1474043140082122</v>
      </c>
      <c r="BY20" s="76">
        <f t="shared" ca="1" si="14"/>
        <v>6.1474043140082122</v>
      </c>
      <c r="BZ20" s="76">
        <f t="shared" ca="1" si="14"/>
        <v>11.065327765213981</v>
      </c>
      <c r="CA20" s="76">
        <f t="shared" ca="1" si="14"/>
        <v>11.065327765213981</v>
      </c>
      <c r="CB20" s="76">
        <f t="shared" ca="1" si="14"/>
        <v>11.065327765213981</v>
      </c>
      <c r="CC20" s="76">
        <f t="shared" ca="1" si="14"/>
        <v>11.065327765213981</v>
      </c>
      <c r="CD20" s="76">
        <f t="shared" ca="1" si="14"/>
        <v>11.065327765213981</v>
      </c>
      <c r="CE20" s="76">
        <f t="shared" ca="1" si="14"/>
        <v>11.065327765213981</v>
      </c>
      <c r="CF20" s="76">
        <f t="shared" ca="1" si="14"/>
        <v>11.065327765213981</v>
      </c>
      <c r="CG20" s="76">
        <f t="shared" ca="1" si="14"/>
        <v>11.065327765213981</v>
      </c>
      <c r="CH20" s="76">
        <f t="shared" ca="1" si="14"/>
        <v>11.065327765213981</v>
      </c>
      <c r="CI20" s="76">
        <f t="shared" ca="1" si="14"/>
        <v>11.065327765213981</v>
      </c>
      <c r="CJ20" s="76">
        <f t="shared" ca="1" si="14"/>
        <v>11.065327765213981</v>
      </c>
      <c r="CK20" s="76">
        <f t="shared" ca="1" si="14"/>
        <v>11.065327765213981</v>
      </c>
      <c r="CL20" s="76">
        <f t="shared" ca="1" si="14"/>
        <v>11.065327765213981</v>
      </c>
      <c r="CM20" s="76">
        <f t="shared" ca="1" si="14"/>
        <v>11.065327765213981</v>
      </c>
      <c r="CN20" s="76">
        <f t="shared" ca="1" si="14"/>
        <v>11.065327765213981</v>
      </c>
      <c r="CO20" s="76">
        <f t="shared" ca="1" si="14"/>
        <v>11.065327765213981</v>
      </c>
      <c r="CP20" s="76">
        <f t="shared" ca="1" si="14"/>
        <v>11.065327765213981</v>
      </c>
      <c r="CQ20" s="76">
        <f t="shared" ca="1" si="14"/>
        <v>11.065327765213981</v>
      </c>
      <c r="CR20" s="76">
        <f t="shared" ca="1" si="14"/>
        <v>11.065327765213981</v>
      </c>
      <c r="CS20" s="76">
        <f t="shared" ca="1" si="14"/>
        <v>9.164588679532887</v>
      </c>
      <c r="CT20" s="76">
        <f t="shared" ca="1" si="14"/>
        <v>9.164588679532887</v>
      </c>
      <c r="CU20" s="76">
        <f t="shared" ca="1" si="14"/>
        <v>9.164588679532887</v>
      </c>
      <c r="CV20" s="76">
        <f t="shared" ca="1" si="14"/>
        <v>9.164588679532887</v>
      </c>
      <c r="CW20" s="76">
        <f t="shared" ca="1" si="14"/>
        <v>9.164588679532887</v>
      </c>
      <c r="CX20" s="76">
        <f t="shared" ca="1" si="14"/>
        <v>9.164588679532887</v>
      </c>
      <c r="CY20" s="76">
        <f t="shared" ca="1" si="14"/>
        <v>9.164588679532887</v>
      </c>
      <c r="CZ20" s="76">
        <f t="shared" ca="1" si="14"/>
        <v>9.164588679532887</v>
      </c>
      <c r="DA20" s="76">
        <f t="shared" ca="1" si="14"/>
        <v>9.164588679532887</v>
      </c>
      <c r="DB20" s="76">
        <f t="shared" ca="1" si="14"/>
        <v>9.164588679532887</v>
      </c>
      <c r="DC20" s="76">
        <f t="shared" ca="1" si="14"/>
        <v>9.164588679532887</v>
      </c>
      <c r="DD20" s="76">
        <f t="shared" ca="1" si="14"/>
        <v>9.164588679532887</v>
      </c>
      <c r="DE20" s="76">
        <f t="shared" ca="1" si="14"/>
        <v>9.164588679532887</v>
      </c>
      <c r="DF20" s="76">
        <f t="shared" ca="1" si="14"/>
        <v>9.164588679532887</v>
      </c>
      <c r="DG20" s="76">
        <f t="shared" ca="1" si="14"/>
        <v>9.164588679532887</v>
      </c>
      <c r="DH20" s="76">
        <f t="shared" ca="1" si="14"/>
        <v>9.164588679532887</v>
      </c>
      <c r="DI20" s="76">
        <f t="shared" ca="1" si="14"/>
        <v>9.164588679532887</v>
      </c>
      <c r="DJ20" s="76">
        <f t="shared" ca="1" si="14"/>
        <v>9.164588679532887</v>
      </c>
      <c r="DK20" s="76">
        <f t="shared" ca="1" si="14"/>
        <v>9.164588679532887</v>
      </c>
      <c r="DL20" s="76">
        <f t="shared" ca="1" si="14"/>
        <v>9.164588679532887</v>
      </c>
      <c r="DM20" s="76">
        <f t="shared" ca="1" si="14"/>
        <v>9.164588679532887</v>
      </c>
      <c r="DN20" s="76">
        <f t="shared" ca="1" si="14"/>
        <v>9.164588679532887</v>
      </c>
      <c r="DO20" s="76">
        <f t="shared" ca="1" si="14"/>
        <v>9.164588679532887</v>
      </c>
      <c r="DP20" s="76">
        <f t="shared" ca="1" si="14"/>
        <v>9.164588679532887</v>
      </c>
      <c r="DQ20" s="76">
        <f t="shared" ca="1" si="14"/>
        <v>9.164588679532887</v>
      </c>
      <c r="DR20" s="76">
        <f t="shared" ca="1" si="14"/>
        <v>13.839992947707042</v>
      </c>
      <c r="DS20" s="76">
        <f t="shared" ca="1" si="14"/>
        <v>13.839992947707042</v>
      </c>
      <c r="DT20" s="76">
        <f t="shared" ca="1" si="14"/>
        <v>13.839992947707042</v>
      </c>
      <c r="DU20" s="76">
        <f t="shared" ca="1" si="14"/>
        <v>13.839992947707042</v>
      </c>
      <c r="DV20" s="76">
        <f t="shared" ca="1" si="14"/>
        <v>13.839992947707042</v>
      </c>
      <c r="DW20" s="76">
        <f t="shared" ca="1" si="14"/>
        <v>13.839992947707042</v>
      </c>
      <c r="DX20" s="76">
        <f t="shared" ca="1" si="14"/>
        <v>13.839992947707042</v>
      </c>
      <c r="DY20" s="76">
        <f t="shared" ca="1" si="14"/>
        <v>13.839992947707042</v>
      </c>
      <c r="DZ20" s="76">
        <f t="shared" ca="1" si="14"/>
        <v>13.839992947707042</v>
      </c>
      <c r="EA20" s="76">
        <f t="shared" ca="1" si="14"/>
        <v>13.839992947707042</v>
      </c>
      <c r="EB20" s="76">
        <f t="shared" ca="1" si="14"/>
        <v>13.839992947707042</v>
      </c>
      <c r="EC20" s="76">
        <f t="shared" ca="1" si="14"/>
        <v>13.839992947707042</v>
      </c>
      <c r="ED20" s="76">
        <f t="shared" ca="1" si="14"/>
        <v>13.839992947707042</v>
      </c>
      <c r="EE20" s="76">
        <f t="shared" ref="EE20:EJ20" ca="1" si="15">EE$43/(EE18+3.6)</f>
        <v>13.839992947707042</v>
      </c>
      <c r="EF20" s="76">
        <f t="shared" ca="1" si="15"/>
        <v>13.839992947707042</v>
      </c>
      <c r="EG20" s="76">
        <f t="shared" ca="1" si="15"/>
        <v>13.839992947707042</v>
      </c>
      <c r="EH20" s="76">
        <f t="shared" ca="1" si="15"/>
        <v>13.839992947707042</v>
      </c>
      <c r="EI20" s="76">
        <f t="shared" ca="1" si="15"/>
        <v>13.839992947707042</v>
      </c>
      <c r="EJ20" s="76">
        <f t="shared" ca="1" si="15"/>
        <v>13.839992947707042</v>
      </c>
    </row>
    <row r="21" spans="1:140" x14ac:dyDescent="0.3">
      <c r="C21" s="2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</row>
    <row r="22" spans="1:140" x14ac:dyDescent="0.3">
      <c r="A22" t="s">
        <v>325</v>
      </c>
      <c r="B22" t="s">
        <v>138</v>
      </c>
      <c r="C22" s="25" t="str">
        <f>GREET_inputs!$L$6</f>
        <v>GREET_inputs!B20:H46</v>
      </c>
      <c r="D22">
        <v>24</v>
      </c>
      <c r="E22" t="s">
        <v>58</v>
      </c>
      <c r="F22" s="49">
        <f ca="1">HLOOKUP(Model!F$4,INDIRECT($C22),$D22, FALSE)</f>
        <v>898.26159092625903</v>
      </c>
      <c r="G22" s="49">
        <f ca="1">HLOOKUP(Model!G$4,INDIRECT($C22),$D22, FALSE)</f>
        <v>898.26159092625903</v>
      </c>
      <c r="H22" s="49">
        <f ca="1">HLOOKUP(Model!H$4,INDIRECT($C22),$D22, FALSE)</f>
        <v>898.26159092625903</v>
      </c>
      <c r="I22" s="49">
        <f ca="1">HLOOKUP(Model!I$4,INDIRECT($C22),$D22, FALSE)</f>
        <v>898.26159092625903</v>
      </c>
      <c r="J22" s="49">
        <f ca="1">HLOOKUP(Model!J$4,INDIRECT($C22),$D22, FALSE)</f>
        <v>898.26159092625903</v>
      </c>
      <c r="K22" s="49">
        <f ca="1">HLOOKUP(Model!K$4,INDIRECT($C22),$D22, FALSE)</f>
        <v>898.26159092625903</v>
      </c>
      <c r="L22" s="49">
        <f ca="1">HLOOKUP(Model!L$4,INDIRECT($C22),$D22, FALSE)</f>
        <v>898.26159092625903</v>
      </c>
      <c r="M22" s="49">
        <f ca="1">HLOOKUP(Model!M$4,INDIRECT($C22),$D22, FALSE)</f>
        <v>898.26159092625903</v>
      </c>
      <c r="N22" s="49">
        <f ca="1">HLOOKUP(Model!N$4,INDIRECT($C22),$D22, FALSE)</f>
        <v>898.26159092625903</v>
      </c>
      <c r="O22" s="49">
        <f ca="1">HLOOKUP(Model!O$4,INDIRECT($C22),$D22, FALSE)</f>
        <v>898.26159092625903</v>
      </c>
      <c r="P22" s="49">
        <f ca="1">HLOOKUP(Model!P$4,INDIRECT($C22),$D22, FALSE)</f>
        <v>898.26159092625903</v>
      </c>
      <c r="Q22" s="49">
        <f ca="1">HLOOKUP(Model!Q$4,INDIRECT($C22),$D22, FALSE)</f>
        <v>898.26159092625903</v>
      </c>
      <c r="R22" s="49">
        <f ca="1">HLOOKUP(Model!R$4,INDIRECT($C22),$D22, FALSE)</f>
        <v>898.26159092625903</v>
      </c>
      <c r="S22" s="49">
        <f ca="1">HLOOKUP(Model!S$4,INDIRECT($C22),$D22, FALSE)</f>
        <v>898.26159092625903</v>
      </c>
      <c r="T22" s="49">
        <f ca="1">HLOOKUP(Model!T$4,INDIRECT($C22),$D22, FALSE)</f>
        <v>898.26159092625903</v>
      </c>
      <c r="U22" s="49">
        <f ca="1">HLOOKUP(Model!U$4,INDIRECT($C22),$D22, FALSE)</f>
        <v>898.26159092625903</v>
      </c>
      <c r="V22" s="49">
        <f ca="1">HLOOKUP(Model!V$4,INDIRECT($C22),$D22, FALSE)</f>
        <v>898.26159092625903</v>
      </c>
      <c r="W22" s="49">
        <f ca="1">HLOOKUP(Model!W$4,INDIRECT($C22),$D22, FALSE)</f>
        <v>898.26159092625903</v>
      </c>
      <c r="X22" s="49">
        <f ca="1">HLOOKUP(Model!X$4,INDIRECT($C22),$D22, FALSE)</f>
        <v>898.26159092625903</v>
      </c>
      <c r="Y22" s="49">
        <f ca="1">HLOOKUP(Model!Y$4,INDIRECT($C22),$D22, FALSE)</f>
        <v>898.26159092625903</v>
      </c>
      <c r="Z22" s="49">
        <f ca="1">HLOOKUP(Model!Z$4,INDIRECT($C22),$D22, FALSE)</f>
        <v>898.26159092625903</v>
      </c>
      <c r="AA22" s="49">
        <f ca="1">HLOOKUP(Model!AA$4,INDIRECT($C22),$D22, FALSE)</f>
        <v>898.26159092625903</v>
      </c>
      <c r="AB22" s="49">
        <f ca="1">HLOOKUP(Model!AB$4,INDIRECT($C22),$D22, FALSE)</f>
        <v>898.26159092625903</v>
      </c>
      <c r="AC22" s="49">
        <f ca="1">HLOOKUP(Model!AC$4,INDIRECT($C22),$D22, FALSE)</f>
        <v>898.26159092625903</v>
      </c>
      <c r="AD22" s="49">
        <f ca="1">HLOOKUP(Model!AD$4,INDIRECT($C22),$D22, FALSE)</f>
        <v>898.26159092625903</v>
      </c>
      <c r="AE22" s="49">
        <f ca="1">HLOOKUP(Model!AE$4,INDIRECT($C22),$D22, FALSE)</f>
        <v>875.24879584749601</v>
      </c>
      <c r="AF22" s="49">
        <f ca="1">HLOOKUP(Model!AF$4,INDIRECT($C22),$D22, FALSE)</f>
        <v>875.24879584749601</v>
      </c>
      <c r="AG22" s="49">
        <f ca="1">HLOOKUP(Model!AG$4,INDIRECT($C22),$D22, FALSE)</f>
        <v>875.24879584749601</v>
      </c>
      <c r="AH22" s="49">
        <f ca="1">HLOOKUP(Model!AH$4,INDIRECT($C22),$D22, FALSE)</f>
        <v>875.24879584749601</v>
      </c>
      <c r="AI22" s="49">
        <f ca="1">HLOOKUP(Model!AI$4,INDIRECT($C22),$D22, FALSE)</f>
        <v>875.24879584749601</v>
      </c>
      <c r="AJ22" s="49">
        <f ca="1">HLOOKUP(Model!AJ$4,INDIRECT($C22),$D22, FALSE)</f>
        <v>875.24879584749601</v>
      </c>
      <c r="AK22" s="49">
        <f ca="1">HLOOKUP(Model!AK$4,INDIRECT($C22),$D22, FALSE)</f>
        <v>875.24879584749601</v>
      </c>
      <c r="AL22" s="49">
        <f ca="1">HLOOKUP(Model!AL$4,INDIRECT($C22),$D22, FALSE)</f>
        <v>875.24879584749601</v>
      </c>
      <c r="AM22" s="49">
        <f ca="1">HLOOKUP(Model!AM$4,INDIRECT($C22),$D22, FALSE)</f>
        <v>875.24879584749601</v>
      </c>
      <c r="AN22" s="49">
        <f ca="1">HLOOKUP(Model!AN$4,INDIRECT($C22),$D22, FALSE)</f>
        <v>875.24879584749601</v>
      </c>
      <c r="AO22" s="49">
        <f ca="1">HLOOKUP(Model!AO$4,INDIRECT($C22),$D22, FALSE)</f>
        <v>875.24879584749601</v>
      </c>
      <c r="AP22" s="49">
        <f ca="1">HLOOKUP(Model!AP$4,INDIRECT($C22),$D22, FALSE)</f>
        <v>337.72179410656901</v>
      </c>
      <c r="AQ22" s="49">
        <f ca="1">HLOOKUP(Model!AQ$4,INDIRECT($C22),$D22, FALSE)</f>
        <v>337.72179410656901</v>
      </c>
      <c r="AR22" s="49">
        <f ca="1">HLOOKUP(Model!AR$4,INDIRECT($C22),$D22, FALSE)</f>
        <v>337.72179410656901</v>
      </c>
      <c r="AS22" s="49">
        <f ca="1">HLOOKUP(Model!AS$4,INDIRECT($C22),$D22, FALSE)</f>
        <v>337.72179410656901</v>
      </c>
      <c r="AT22" s="49">
        <f ca="1">HLOOKUP(Model!AT$4,INDIRECT($C22),$D22, FALSE)</f>
        <v>337.72179410656901</v>
      </c>
      <c r="AU22" s="49">
        <f ca="1">HLOOKUP(Model!AU$4,INDIRECT($C22),$D22, FALSE)</f>
        <v>337.72179410656901</v>
      </c>
      <c r="AV22" s="49">
        <f ca="1">HLOOKUP(Model!AV$4,INDIRECT($C22),$D22, FALSE)</f>
        <v>337.72179410656901</v>
      </c>
      <c r="AW22" s="49">
        <f ca="1">HLOOKUP(Model!AW$4,INDIRECT($C22),$D22, FALSE)</f>
        <v>337.72179410656901</v>
      </c>
      <c r="AX22" s="49">
        <f ca="1">HLOOKUP(Model!AX$4,INDIRECT($C22),$D22, FALSE)</f>
        <v>337.72179410656901</v>
      </c>
      <c r="AY22" s="49">
        <f ca="1">HLOOKUP(Model!AY$4,INDIRECT($C22),$D22, FALSE)</f>
        <v>1457.4710692357501</v>
      </c>
      <c r="AZ22" s="49">
        <f ca="1">HLOOKUP(Model!AZ$4,INDIRECT($C22),$D22, FALSE)</f>
        <v>1457.4710692357501</v>
      </c>
      <c r="BA22" s="49">
        <f ca="1">HLOOKUP(Model!BA$4,INDIRECT($C22),$D22, FALSE)</f>
        <v>1457.4710692357501</v>
      </c>
      <c r="BB22" s="49">
        <f ca="1">HLOOKUP(Model!BB$4,INDIRECT($C22),$D22, FALSE)</f>
        <v>1457.4710692357501</v>
      </c>
      <c r="BC22" s="49">
        <f ca="1">HLOOKUP(Model!BC$4,INDIRECT($C22),$D22, FALSE)</f>
        <v>1457.4710692357501</v>
      </c>
      <c r="BD22" s="49">
        <f ca="1">HLOOKUP(Model!BD$4,INDIRECT($C22),$D22, FALSE)</f>
        <v>1457.4710692357501</v>
      </c>
      <c r="BE22" s="49">
        <f ca="1">HLOOKUP(Model!BE$4,INDIRECT($C22),$D22, FALSE)</f>
        <v>1457.4710692357501</v>
      </c>
      <c r="BF22" s="49">
        <f ca="1">HLOOKUP(Model!BF$4,INDIRECT($C22),$D22, FALSE)</f>
        <v>1457.4710692357501</v>
      </c>
      <c r="BG22" s="49">
        <f ca="1">HLOOKUP(Model!BG$4,INDIRECT($C22),$D22, FALSE)</f>
        <v>1457.4710692357501</v>
      </c>
      <c r="BH22" s="49">
        <f ca="1">HLOOKUP(Model!BH$4,INDIRECT($C22),$D22, FALSE)</f>
        <v>1457.4710692357501</v>
      </c>
      <c r="BI22" s="49">
        <f ca="1">HLOOKUP(Model!BI$4,INDIRECT($C22),$D22, FALSE)</f>
        <v>1457.4710692357501</v>
      </c>
      <c r="BJ22" s="49">
        <f ca="1">HLOOKUP(Model!BJ$4,INDIRECT($C22),$D22, FALSE)</f>
        <v>1457.4710692357501</v>
      </c>
      <c r="BK22" s="49">
        <f ca="1">HLOOKUP(Model!BK$4,INDIRECT($C22),$D22, FALSE)</f>
        <v>1457.4710692357501</v>
      </c>
      <c r="BL22" s="49">
        <f ca="1">HLOOKUP(Model!BL$4,INDIRECT($C22),$D22, FALSE)</f>
        <v>1457.4710692357501</v>
      </c>
      <c r="BM22" s="49">
        <f ca="1">HLOOKUP(Model!BM$4,INDIRECT($C22),$D22, FALSE)</f>
        <v>1457.4710692357501</v>
      </c>
      <c r="BN22" s="49">
        <f ca="1">HLOOKUP(Model!BN$4,INDIRECT($C22),$D22, FALSE)</f>
        <v>1457.4710692357501</v>
      </c>
      <c r="BO22" s="49">
        <f ca="1">HLOOKUP(Model!BO$4,INDIRECT($C22),$D22, FALSE)</f>
        <v>1457.4710692357501</v>
      </c>
      <c r="BP22" s="49">
        <f ca="1">HLOOKUP(Model!BP$4,INDIRECT($C22),$D22, FALSE)</f>
        <v>1457.4710692357501</v>
      </c>
      <c r="BQ22" s="49">
        <f ca="1">HLOOKUP(Model!BQ$4,INDIRECT($C22),$D22, FALSE)</f>
        <v>1457.4710692357501</v>
      </c>
      <c r="BR22" s="49">
        <f ca="1">HLOOKUP(Model!BR$4,INDIRECT($C22),$D22, FALSE)</f>
        <v>1457.4710692357501</v>
      </c>
      <c r="BS22" s="49">
        <f ca="1">HLOOKUP(Model!BS$4,INDIRECT($C22),$D22, FALSE)</f>
        <v>1457.4710692357501</v>
      </c>
      <c r="BT22" s="49">
        <f ca="1">HLOOKUP(Model!BT$4,INDIRECT($C22),$D22, FALSE)</f>
        <v>1457.4710692357501</v>
      </c>
      <c r="BU22" s="49">
        <f ca="1">HLOOKUP(Model!BU$4,INDIRECT($C22),$D22, FALSE)</f>
        <v>1457.4710692357501</v>
      </c>
      <c r="BV22" s="49">
        <f ca="1">HLOOKUP(Model!BV$4,INDIRECT($C22),$D22, FALSE)</f>
        <v>1457.4710692357501</v>
      </c>
      <c r="BW22" s="49">
        <f ca="1">HLOOKUP(Model!BW$4,INDIRECT($C22),$D22, FALSE)</f>
        <v>1457.4710692357501</v>
      </c>
      <c r="BX22" s="49">
        <f ca="1">HLOOKUP(Model!BX$4,INDIRECT($C22),$D22, FALSE)</f>
        <v>1457.4710692357501</v>
      </c>
      <c r="BY22" s="49">
        <f ca="1">HLOOKUP(Model!BY$4,INDIRECT($C22),$D22, FALSE)</f>
        <v>1457.4710692357501</v>
      </c>
      <c r="BZ22" s="49">
        <f ca="1">HLOOKUP(Model!BZ$4,INDIRECT($C22),$D22, FALSE)</f>
        <v>813.16996006991303</v>
      </c>
      <c r="CA22" s="49">
        <f ca="1">HLOOKUP(Model!CA$4,INDIRECT($C22),$D22, FALSE)</f>
        <v>813.16996006991303</v>
      </c>
      <c r="CB22" s="49">
        <f ca="1">HLOOKUP(Model!CB$4,INDIRECT($C22),$D22, FALSE)</f>
        <v>813.16996006991303</v>
      </c>
      <c r="CC22" s="49">
        <f ca="1">HLOOKUP(Model!CC$4,INDIRECT($C22),$D22, FALSE)</f>
        <v>813.16996006991303</v>
      </c>
      <c r="CD22" s="49">
        <f ca="1">HLOOKUP(Model!CD$4,INDIRECT($C22),$D22, FALSE)</f>
        <v>813.16996006991303</v>
      </c>
      <c r="CE22" s="49">
        <f ca="1">HLOOKUP(Model!CE$4,INDIRECT($C22),$D22, FALSE)</f>
        <v>813.16996006991303</v>
      </c>
      <c r="CF22" s="49">
        <f ca="1">HLOOKUP(Model!CF$4,INDIRECT($C22),$D22, FALSE)</f>
        <v>813.16996006991303</v>
      </c>
      <c r="CG22" s="49">
        <f ca="1">HLOOKUP(Model!CG$4,INDIRECT($C22),$D22, FALSE)</f>
        <v>813.16996006991303</v>
      </c>
      <c r="CH22" s="49">
        <f ca="1">HLOOKUP(Model!CH$4,INDIRECT($C22),$D22, FALSE)</f>
        <v>813.16996006991303</v>
      </c>
      <c r="CI22" s="49">
        <f ca="1">HLOOKUP(Model!CI$4,INDIRECT($C22),$D22, FALSE)</f>
        <v>813.16996006991303</v>
      </c>
      <c r="CJ22" s="49">
        <f ca="1">HLOOKUP(Model!CJ$4,INDIRECT($C22),$D22, FALSE)</f>
        <v>813.16996006991303</v>
      </c>
      <c r="CK22" s="49">
        <f ca="1">HLOOKUP(Model!CK$4,INDIRECT($C22),$D22, FALSE)</f>
        <v>813.16996006991303</v>
      </c>
      <c r="CL22" s="49">
        <f ca="1">HLOOKUP(Model!CL$4,INDIRECT($C22),$D22, FALSE)</f>
        <v>813.16996006991303</v>
      </c>
      <c r="CM22" s="49">
        <f ca="1">HLOOKUP(Model!CM$4,INDIRECT($C22),$D22, FALSE)</f>
        <v>813.16996006991303</v>
      </c>
      <c r="CN22" s="49">
        <f ca="1">HLOOKUP(Model!CN$4,INDIRECT($C22),$D22, FALSE)</f>
        <v>813.16996006991303</v>
      </c>
      <c r="CO22" s="49">
        <f ca="1">HLOOKUP(Model!CO$4,INDIRECT($C22),$D22, FALSE)</f>
        <v>813.16996006991303</v>
      </c>
      <c r="CP22" s="49">
        <f ca="1">HLOOKUP(Model!CP$4,INDIRECT($C22),$D22, FALSE)</f>
        <v>813.16996006991303</v>
      </c>
      <c r="CQ22" s="49">
        <f ca="1">HLOOKUP(Model!CQ$4,INDIRECT($C22),$D22, FALSE)</f>
        <v>813.16996006991303</v>
      </c>
      <c r="CR22" s="49">
        <f ca="1">HLOOKUP(Model!CR$4,INDIRECT($C22),$D22, FALSE)</f>
        <v>813.16996006991303</v>
      </c>
      <c r="CS22" s="49">
        <f ca="1">HLOOKUP(Model!CS$4,INDIRECT($C22),$D22, FALSE)</f>
        <v>1177.8663300810044</v>
      </c>
      <c r="CT22" s="49">
        <f ca="1">HLOOKUP(Model!CT$4,INDIRECT($C22),$D22, FALSE)</f>
        <v>1177.8663300810044</v>
      </c>
      <c r="CU22" s="49">
        <f ca="1">HLOOKUP(Model!CU$4,INDIRECT($C22),$D22, FALSE)</f>
        <v>1177.8663300810044</v>
      </c>
      <c r="CV22" s="49">
        <f ca="1">HLOOKUP(Model!CV$4,INDIRECT($C22),$D22, FALSE)</f>
        <v>1177.8663300810044</v>
      </c>
      <c r="CW22" s="49">
        <f ca="1">HLOOKUP(Model!CW$4,INDIRECT($C22),$D22, FALSE)</f>
        <v>1177.8663300810044</v>
      </c>
      <c r="CX22" s="49">
        <f ca="1">HLOOKUP(Model!CX$4,INDIRECT($C22),$D22, FALSE)</f>
        <v>1177.8663300810044</v>
      </c>
      <c r="CY22" s="49">
        <f ca="1">HLOOKUP(Model!CY$4,INDIRECT($C22),$D22, FALSE)</f>
        <v>1177.8663300810044</v>
      </c>
      <c r="CZ22" s="49">
        <f ca="1">HLOOKUP(Model!CZ$4,INDIRECT($C22),$D22, FALSE)</f>
        <v>1177.8663300810044</v>
      </c>
      <c r="DA22" s="49">
        <f ca="1">HLOOKUP(Model!DA$4,INDIRECT($C22),$D22, FALSE)</f>
        <v>1177.8663300810044</v>
      </c>
      <c r="DB22" s="49">
        <f ca="1">HLOOKUP(Model!DB$4,INDIRECT($C22),$D22, FALSE)</f>
        <v>1177.8663300810044</v>
      </c>
      <c r="DC22" s="49">
        <f ca="1">HLOOKUP(Model!DC$4,INDIRECT($C22),$D22, FALSE)</f>
        <v>1177.8663300810044</v>
      </c>
      <c r="DD22" s="49">
        <f ca="1">HLOOKUP(Model!DD$4,INDIRECT($C22),$D22, FALSE)</f>
        <v>1177.8663300810044</v>
      </c>
      <c r="DE22" s="49">
        <f ca="1">HLOOKUP(Model!DE$4,INDIRECT($C22),$D22, FALSE)</f>
        <v>1177.8663300810044</v>
      </c>
      <c r="DF22" s="49">
        <f ca="1">HLOOKUP(Model!DF$4,INDIRECT($C22),$D22, FALSE)</f>
        <v>1177.8663300810044</v>
      </c>
      <c r="DG22" s="49">
        <f ca="1">HLOOKUP(Model!DG$4,INDIRECT($C22),$D22, FALSE)</f>
        <v>1177.8663300810044</v>
      </c>
      <c r="DH22" s="49">
        <f ca="1">HLOOKUP(Model!DH$4,INDIRECT($C22),$D22, FALSE)</f>
        <v>1177.8663300810044</v>
      </c>
      <c r="DI22" s="49">
        <f ca="1">HLOOKUP(Model!DI$4,INDIRECT($C22),$D22, FALSE)</f>
        <v>1177.8663300810044</v>
      </c>
      <c r="DJ22" s="49">
        <f ca="1">HLOOKUP(Model!DJ$4,INDIRECT($C22),$D22, FALSE)</f>
        <v>1177.8663300810044</v>
      </c>
      <c r="DK22" s="49">
        <f ca="1">HLOOKUP(Model!DK$4,INDIRECT($C22),$D22, FALSE)</f>
        <v>1177.8663300810044</v>
      </c>
      <c r="DL22" s="49">
        <f ca="1">HLOOKUP(Model!DL$4,INDIRECT($C22),$D22, FALSE)</f>
        <v>1177.8663300810044</v>
      </c>
      <c r="DM22" s="49">
        <f ca="1">HLOOKUP(Model!DM$4,INDIRECT($C22),$D22, FALSE)</f>
        <v>1177.8663300810044</v>
      </c>
      <c r="DN22" s="49">
        <f ca="1">HLOOKUP(Model!DN$4,INDIRECT($C22),$D22, FALSE)</f>
        <v>1177.8663300810044</v>
      </c>
      <c r="DO22" s="49">
        <f ca="1">HLOOKUP(Model!DO$4,INDIRECT($C22),$D22, FALSE)</f>
        <v>1177.8663300810044</v>
      </c>
      <c r="DP22" s="49">
        <f ca="1">HLOOKUP(Model!DP$4,INDIRECT($C22),$D22, FALSE)</f>
        <v>1177.8663300810044</v>
      </c>
      <c r="DQ22" s="49">
        <f ca="1">HLOOKUP(Model!DQ$4,INDIRECT($C22),$D22, FALSE)</f>
        <v>1177.8663300810044</v>
      </c>
      <c r="DR22" s="49">
        <f ca="1">HLOOKUP(Model!DR$4,INDIRECT($C22),$D22, FALSE)</f>
        <v>844.20937795870452</v>
      </c>
      <c r="DS22" s="49">
        <f ca="1">HLOOKUP(Model!DS$4,INDIRECT($C22),$D22, FALSE)</f>
        <v>844.20937795870452</v>
      </c>
      <c r="DT22" s="49">
        <f ca="1">HLOOKUP(Model!DT$4,INDIRECT($C22),$D22, FALSE)</f>
        <v>844.20937795870452</v>
      </c>
      <c r="DU22" s="49">
        <f ca="1">HLOOKUP(Model!DU$4,INDIRECT($C22),$D22, FALSE)</f>
        <v>844.20937795870452</v>
      </c>
      <c r="DV22" s="49">
        <f ca="1">HLOOKUP(Model!DV$4,INDIRECT($C22),$D22, FALSE)</f>
        <v>844.20937795870452</v>
      </c>
      <c r="DW22" s="49">
        <f ca="1">HLOOKUP(Model!DW$4,INDIRECT($C22),$D22, FALSE)</f>
        <v>844.20937795870452</v>
      </c>
      <c r="DX22" s="49">
        <f ca="1">HLOOKUP(Model!DX$4,INDIRECT($C22),$D22, FALSE)</f>
        <v>844.20937795870452</v>
      </c>
      <c r="DY22" s="49">
        <f ca="1">HLOOKUP(Model!DY$4,INDIRECT($C22),$D22, FALSE)</f>
        <v>844.20937795870452</v>
      </c>
      <c r="DZ22" s="49">
        <f ca="1">HLOOKUP(Model!DZ$4,INDIRECT($C22),$D22, FALSE)</f>
        <v>844.20937795870452</v>
      </c>
      <c r="EA22" s="49">
        <f ca="1">HLOOKUP(Model!EA$4,INDIRECT($C22),$D22, FALSE)</f>
        <v>844.20937795870452</v>
      </c>
      <c r="EB22" s="49">
        <f ca="1">HLOOKUP(Model!EB$4,INDIRECT($C22),$D22, FALSE)</f>
        <v>844.20937795870452</v>
      </c>
      <c r="EC22" s="49">
        <f ca="1">HLOOKUP(Model!EC$4,INDIRECT($C22),$D22, FALSE)</f>
        <v>844.20937795870452</v>
      </c>
      <c r="ED22" s="49">
        <f ca="1">HLOOKUP(Model!ED$4,INDIRECT($C22),$D22, FALSE)</f>
        <v>844.20937795870452</v>
      </c>
      <c r="EE22" s="49">
        <f ca="1">HLOOKUP(Model!EE$4,INDIRECT($C22),$D22, FALSE)</f>
        <v>844.20937795870452</v>
      </c>
      <c r="EF22" s="49">
        <f ca="1">HLOOKUP(Model!EF$4,INDIRECT($C22),$D22, FALSE)</f>
        <v>844.20937795870452</v>
      </c>
      <c r="EG22" s="49">
        <f ca="1">HLOOKUP(Model!EG$4,INDIRECT($C22),$D22, FALSE)</f>
        <v>844.20937795870452</v>
      </c>
      <c r="EH22" s="49">
        <f ca="1">HLOOKUP(Model!EH$4,INDIRECT($C22),$D22, FALSE)</f>
        <v>844.20937795870452</v>
      </c>
      <c r="EI22" s="49">
        <f ca="1">HLOOKUP(Model!EI$4,INDIRECT($C22),$D22, FALSE)</f>
        <v>844.20937795870452</v>
      </c>
      <c r="EJ22" s="49">
        <f ca="1">HLOOKUP(Model!EJ$4,INDIRECT($C22),$D22, FALSE)</f>
        <v>844.20937795870452</v>
      </c>
    </row>
    <row r="23" spans="1:140" x14ac:dyDescent="0.3">
      <c r="B23" s="1"/>
      <c r="C23" s="26"/>
      <c r="D23" s="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</row>
    <row r="24" spans="1:140" x14ac:dyDescent="0.3">
      <c r="B24" s="5" t="s">
        <v>39</v>
      </c>
      <c r="C24" s="27"/>
      <c r="D24" s="5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</row>
    <row r="25" spans="1:140" x14ac:dyDescent="0.3">
      <c r="A25" t="s">
        <v>358</v>
      </c>
      <c r="B25" t="s">
        <v>355</v>
      </c>
      <c r="C25" s="25" t="str">
        <f>GREET_inputs!$L$5</f>
        <v>GREET_inputs!B2:G16</v>
      </c>
      <c r="D25">
        <v>13</v>
      </c>
      <c r="E25" t="s">
        <v>116</v>
      </c>
      <c r="F25" s="29">
        <f ca="1">HLOOKUP(Model!F$3,INDIRECT($C25),$D25, FALSE)</f>
        <v>5.7443102836834701</v>
      </c>
      <c r="G25" s="29">
        <f ca="1">HLOOKUP(Model!G$3,INDIRECT($C25),$D25, FALSE)</f>
        <v>5.7443102836834701</v>
      </c>
      <c r="H25" s="29">
        <f ca="1">HLOOKUP(Model!H$3,INDIRECT($C25),$D25, FALSE)</f>
        <v>5.7443102836834701</v>
      </c>
      <c r="I25" s="29">
        <f ca="1">HLOOKUP(Model!I$3,INDIRECT($C25),$D25, FALSE)</f>
        <v>5.7443102836834701</v>
      </c>
      <c r="J25" s="29">
        <f ca="1">HLOOKUP(Model!J$3,INDIRECT($C25),$D25, FALSE)</f>
        <v>5.7443102836834701</v>
      </c>
      <c r="K25" s="29">
        <f ca="1">HLOOKUP(Model!K$3,INDIRECT($C25),$D25, FALSE)</f>
        <v>5.7443102836834701</v>
      </c>
      <c r="L25" s="29">
        <f ca="1">HLOOKUP(Model!L$3,INDIRECT($C25),$D25, FALSE)</f>
        <v>5.7443102836834701</v>
      </c>
      <c r="M25" s="29">
        <f ca="1">HLOOKUP(Model!M$3,INDIRECT($C25),$D25, FALSE)</f>
        <v>5.7443102836834701</v>
      </c>
      <c r="N25" s="29">
        <f ca="1">HLOOKUP(Model!N$3,INDIRECT($C25),$D25, FALSE)</f>
        <v>5.7443102836834701</v>
      </c>
      <c r="O25" s="29">
        <f ca="1">HLOOKUP(Model!O$3,INDIRECT($C25),$D25, FALSE)</f>
        <v>5.7443102836834701</v>
      </c>
      <c r="P25" s="29">
        <f ca="1">HLOOKUP(Model!P$3,INDIRECT($C25),$D25, FALSE)</f>
        <v>5.7443102836834701</v>
      </c>
      <c r="Q25" s="29">
        <f ca="1">HLOOKUP(Model!Q$3,INDIRECT($C25),$D25, FALSE)</f>
        <v>5.7443102836834701</v>
      </c>
      <c r="R25" s="29">
        <f ca="1">HLOOKUP(Model!R$3,INDIRECT($C25),$D25, FALSE)</f>
        <v>5.7443102836834701</v>
      </c>
      <c r="S25" s="29">
        <f ca="1">HLOOKUP(Model!S$3,INDIRECT($C25),$D25, FALSE)</f>
        <v>5.7443102836834701</v>
      </c>
      <c r="T25" s="29">
        <f ca="1">HLOOKUP(Model!T$3,INDIRECT($C25),$D25, FALSE)</f>
        <v>5.7443102836834701</v>
      </c>
      <c r="U25" s="29">
        <f ca="1">HLOOKUP(Model!U$3,INDIRECT($C25),$D25, FALSE)</f>
        <v>5.7443102836834701</v>
      </c>
      <c r="V25" s="29">
        <f ca="1">HLOOKUP(Model!V$3,INDIRECT($C25),$D25, FALSE)</f>
        <v>5.7443102836834701</v>
      </c>
      <c r="W25" s="29">
        <f ca="1">HLOOKUP(Model!W$3,INDIRECT($C25),$D25, FALSE)</f>
        <v>5.7443102836834701</v>
      </c>
      <c r="X25" s="29">
        <f ca="1">HLOOKUP(Model!X$3,INDIRECT($C25),$D25, FALSE)</f>
        <v>5.7443102836834701</v>
      </c>
      <c r="Y25" s="29">
        <f ca="1">HLOOKUP(Model!Y$3,INDIRECT($C25),$D25, FALSE)</f>
        <v>5.7443102836834701</v>
      </c>
      <c r="Z25" s="29">
        <f ca="1">HLOOKUP(Model!Z$3,INDIRECT($C25),$D25, FALSE)</f>
        <v>5.7443102836834701</v>
      </c>
      <c r="AA25" s="29">
        <f ca="1">HLOOKUP(Model!AA$3,INDIRECT($C25),$D25, FALSE)</f>
        <v>5.7443102836834701</v>
      </c>
      <c r="AB25" s="29">
        <f ca="1">HLOOKUP(Model!AB$3,INDIRECT($C25),$D25, FALSE)</f>
        <v>5.7443102836834701</v>
      </c>
      <c r="AC25" s="29">
        <f ca="1">HLOOKUP(Model!AC$3,INDIRECT($C25),$D25, FALSE)</f>
        <v>5.7443102836834701</v>
      </c>
      <c r="AD25" s="29">
        <f ca="1">HLOOKUP(Model!AD$3,INDIRECT($C25),$D25, FALSE)</f>
        <v>5.7443102836834701</v>
      </c>
      <c r="AE25" s="29">
        <f ca="1">HLOOKUP(Model!AE$3,INDIRECT($C25),$D25, FALSE)</f>
        <v>5.7443102836834701</v>
      </c>
      <c r="AF25" s="29">
        <f ca="1">HLOOKUP(Model!AF$3,INDIRECT($C25),$D25, FALSE)</f>
        <v>5.7443102836834701</v>
      </c>
      <c r="AG25" s="29">
        <f ca="1">HLOOKUP(Model!AG$3,INDIRECT($C25),$D25, FALSE)</f>
        <v>5.7443102836834701</v>
      </c>
      <c r="AH25" s="29">
        <f ca="1">HLOOKUP(Model!AH$3,INDIRECT($C25),$D25, FALSE)</f>
        <v>5.7443102836834701</v>
      </c>
      <c r="AI25" s="29">
        <f ca="1">HLOOKUP(Model!AI$3,INDIRECT($C25),$D25, FALSE)</f>
        <v>5.7443102836834701</v>
      </c>
      <c r="AJ25" s="29">
        <f ca="1">HLOOKUP(Model!AJ$3,INDIRECT($C25),$D25, FALSE)</f>
        <v>5.7443102836834701</v>
      </c>
      <c r="AK25" s="29">
        <f ca="1">HLOOKUP(Model!AK$3,INDIRECT($C25),$D25, FALSE)</f>
        <v>5.7443102836834701</v>
      </c>
      <c r="AL25" s="29">
        <f ca="1">HLOOKUP(Model!AL$3,INDIRECT($C25),$D25, FALSE)</f>
        <v>5.7443102836834701</v>
      </c>
      <c r="AM25" s="29">
        <f ca="1">HLOOKUP(Model!AM$3,INDIRECT($C25),$D25, FALSE)</f>
        <v>5.7443102836834701</v>
      </c>
      <c r="AN25" s="29">
        <f ca="1">HLOOKUP(Model!AN$3,INDIRECT($C25),$D25, FALSE)</f>
        <v>5.7443102836834701</v>
      </c>
      <c r="AO25" s="29">
        <f ca="1">HLOOKUP(Model!AO$3,INDIRECT($C25),$D25, FALSE)</f>
        <v>5.7443102836834701</v>
      </c>
      <c r="AP25" s="29">
        <f ca="1">HLOOKUP(Model!AP$3,INDIRECT($C25),$D25, FALSE)</f>
        <v>10.676246332991999</v>
      </c>
      <c r="AQ25" s="29">
        <f ca="1">HLOOKUP(Model!AQ$3,INDIRECT($C25),$D25, FALSE)</f>
        <v>10.676246332991999</v>
      </c>
      <c r="AR25" s="29">
        <f ca="1">HLOOKUP(Model!AR$3,INDIRECT($C25),$D25, FALSE)</f>
        <v>10.676246332991999</v>
      </c>
      <c r="AS25" s="29">
        <f ca="1">HLOOKUP(Model!AS$3,INDIRECT($C25),$D25, FALSE)</f>
        <v>10.676246332991999</v>
      </c>
      <c r="AT25" s="29">
        <f ca="1">HLOOKUP(Model!AT$3,INDIRECT($C25),$D25, FALSE)</f>
        <v>10.676246332991999</v>
      </c>
      <c r="AU25" s="29">
        <f ca="1">HLOOKUP(Model!AU$3,INDIRECT($C25),$D25, FALSE)</f>
        <v>10.676246332991999</v>
      </c>
      <c r="AV25" s="29">
        <f ca="1">HLOOKUP(Model!AV$3,INDIRECT($C25),$D25, FALSE)</f>
        <v>10.676246332991999</v>
      </c>
      <c r="AW25" s="29">
        <f ca="1">HLOOKUP(Model!AW$3,INDIRECT($C25),$D25, FALSE)</f>
        <v>10.676246332991999</v>
      </c>
      <c r="AX25" s="29">
        <f ca="1">HLOOKUP(Model!AX$3,INDIRECT($C25),$D25, FALSE)</f>
        <v>10.676246332991999</v>
      </c>
      <c r="AY25" s="29">
        <f ca="1">HLOOKUP(Model!AY$3,INDIRECT($C25),$D25, FALSE)</f>
        <v>5.13293046956551</v>
      </c>
      <c r="AZ25" s="29">
        <f ca="1">HLOOKUP(Model!AZ$3,INDIRECT($C25),$D25, FALSE)</f>
        <v>5.13293046956551</v>
      </c>
      <c r="BA25" s="29">
        <f ca="1">HLOOKUP(Model!BA$3,INDIRECT($C25),$D25, FALSE)</f>
        <v>5.13293046956551</v>
      </c>
      <c r="BB25" s="29">
        <f ca="1">HLOOKUP(Model!BB$3,INDIRECT($C25),$D25, FALSE)</f>
        <v>5.13293046956551</v>
      </c>
      <c r="BC25" s="29">
        <f ca="1">HLOOKUP(Model!BC$3,INDIRECT($C25),$D25, FALSE)</f>
        <v>5.13293046956551</v>
      </c>
      <c r="BD25" s="29">
        <f ca="1">HLOOKUP(Model!BD$3,INDIRECT($C25),$D25, FALSE)</f>
        <v>5.13293046956551</v>
      </c>
      <c r="BE25" s="29">
        <f ca="1">HLOOKUP(Model!BE$3,INDIRECT($C25),$D25, FALSE)</f>
        <v>5.13293046956551</v>
      </c>
      <c r="BF25" s="29">
        <f ca="1">HLOOKUP(Model!BF$3,INDIRECT($C25),$D25, FALSE)</f>
        <v>5.13293046956551</v>
      </c>
      <c r="BG25" s="29">
        <f ca="1">HLOOKUP(Model!BG$3,INDIRECT($C25),$D25, FALSE)</f>
        <v>5.13293046956551</v>
      </c>
      <c r="BH25" s="29">
        <f ca="1">HLOOKUP(Model!BH$3,INDIRECT($C25),$D25, FALSE)</f>
        <v>5.13293046956551</v>
      </c>
      <c r="BI25" s="29">
        <f ca="1">HLOOKUP(Model!BI$3,INDIRECT($C25),$D25, FALSE)</f>
        <v>5.13293046956551</v>
      </c>
      <c r="BJ25" s="29">
        <f ca="1">HLOOKUP(Model!BJ$3,INDIRECT($C25),$D25, FALSE)</f>
        <v>5.13293046956551</v>
      </c>
      <c r="BK25" s="29">
        <f ca="1">HLOOKUP(Model!BK$3,INDIRECT($C25),$D25, FALSE)</f>
        <v>5.13293046956551</v>
      </c>
      <c r="BL25" s="29">
        <f ca="1">HLOOKUP(Model!BL$3,INDIRECT($C25),$D25, FALSE)</f>
        <v>5.13293046956551</v>
      </c>
      <c r="BM25" s="29">
        <f ca="1">HLOOKUP(Model!BM$3,INDIRECT($C25),$D25, FALSE)</f>
        <v>5.13293046956551</v>
      </c>
      <c r="BN25" s="29">
        <f ca="1">HLOOKUP(Model!BN$3,INDIRECT($C25),$D25, FALSE)</f>
        <v>5.13293046956551</v>
      </c>
      <c r="BO25" s="29">
        <f ca="1">HLOOKUP(Model!BO$3,INDIRECT($C25),$D25, FALSE)</f>
        <v>5.13293046956551</v>
      </c>
      <c r="BP25" s="29">
        <f ca="1">HLOOKUP(Model!BP$3,INDIRECT($C25),$D25, FALSE)</f>
        <v>5.13293046956551</v>
      </c>
      <c r="BQ25" s="29">
        <f ca="1">HLOOKUP(Model!BQ$3,INDIRECT($C25),$D25, FALSE)</f>
        <v>5.13293046956551</v>
      </c>
      <c r="BR25" s="29">
        <f ca="1">HLOOKUP(Model!BR$3,INDIRECT($C25),$D25, FALSE)</f>
        <v>5.13293046956551</v>
      </c>
      <c r="BS25" s="29">
        <f ca="1">HLOOKUP(Model!BS$3,INDIRECT($C25),$D25, FALSE)</f>
        <v>5.13293046956551</v>
      </c>
      <c r="BT25" s="29">
        <f ca="1">HLOOKUP(Model!BT$3,INDIRECT($C25),$D25, FALSE)</f>
        <v>5.13293046956551</v>
      </c>
      <c r="BU25" s="29">
        <f ca="1">HLOOKUP(Model!BU$3,INDIRECT($C25),$D25, FALSE)</f>
        <v>5.13293046956551</v>
      </c>
      <c r="BV25" s="29">
        <f ca="1">HLOOKUP(Model!BV$3,INDIRECT($C25),$D25, FALSE)</f>
        <v>5.13293046956551</v>
      </c>
      <c r="BW25" s="29">
        <f ca="1">HLOOKUP(Model!BW$3,INDIRECT($C25),$D25, FALSE)</f>
        <v>5.13293046956551</v>
      </c>
      <c r="BX25" s="29">
        <f ca="1">HLOOKUP(Model!BX$3,INDIRECT($C25),$D25, FALSE)</f>
        <v>5.13293046956551</v>
      </c>
      <c r="BY25" s="29">
        <f ca="1">HLOOKUP(Model!BY$3,INDIRECT($C25),$D25, FALSE)</f>
        <v>5.13293046956551</v>
      </c>
      <c r="BZ25" s="29">
        <f ca="1">HLOOKUP(Model!BZ$3,INDIRECT($C25),$D25, FALSE)</f>
        <v>5.13293046956551</v>
      </c>
      <c r="CA25" s="29">
        <f ca="1">HLOOKUP(Model!CA$3,INDIRECT($C25),$D25, FALSE)</f>
        <v>5.13293046956551</v>
      </c>
      <c r="CB25" s="29">
        <f ca="1">HLOOKUP(Model!CB$3,INDIRECT($C25),$D25, FALSE)</f>
        <v>5.13293046956551</v>
      </c>
      <c r="CC25" s="29">
        <f ca="1">HLOOKUP(Model!CC$3,INDIRECT($C25),$D25, FALSE)</f>
        <v>5.13293046956551</v>
      </c>
      <c r="CD25" s="29">
        <f ca="1">HLOOKUP(Model!CD$3,INDIRECT($C25),$D25, FALSE)</f>
        <v>5.13293046956551</v>
      </c>
      <c r="CE25" s="29">
        <f ca="1">HLOOKUP(Model!CE$3,INDIRECT($C25),$D25, FALSE)</f>
        <v>5.13293046956551</v>
      </c>
      <c r="CF25" s="29">
        <f ca="1">HLOOKUP(Model!CF$3,INDIRECT($C25),$D25, FALSE)</f>
        <v>5.13293046956551</v>
      </c>
      <c r="CG25" s="29">
        <f ca="1">HLOOKUP(Model!CG$3,INDIRECT($C25),$D25, FALSE)</f>
        <v>5.13293046956551</v>
      </c>
      <c r="CH25" s="29">
        <f ca="1">HLOOKUP(Model!CH$3,INDIRECT($C25),$D25, FALSE)</f>
        <v>5.13293046956551</v>
      </c>
      <c r="CI25" s="29">
        <f ca="1">HLOOKUP(Model!CI$3,INDIRECT($C25),$D25, FALSE)</f>
        <v>5.13293046956551</v>
      </c>
      <c r="CJ25" s="29">
        <f ca="1">HLOOKUP(Model!CJ$3,INDIRECT($C25),$D25, FALSE)</f>
        <v>5.13293046956551</v>
      </c>
      <c r="CK25" s="29">
        <f ca="1">HLOOKUP(Model!CK$3,INDIRECT($C25),$D25, FALSE)</f>
        <v>5.13293046956551</v>
      </c>
      <c r="CL25" s="29">
        <f ca="1">HLOOKUP(Model!CL$3,INDIRECT($C25),$D25, FALSE)</f>
        <v>5.13293046956551</v>
      </c>
      <c r="CM25" s="29">
        <f ca="1">HLOOKUP(Model!CM$3,INDIRECT($C25),$D25, FALSE)</f>
        <v>5.13293046956551</v>
      </c>
      <c r="CN25" s="29">
        <f ca="1">HLOOKUP(Model!CN$3,INDIRECT($C25),$D25, FALSE)</f>
        <v>5.13293046956551</v>
      </c>
      <c r="CO25" s="29">
        <f ca="1">HLOOKUP(Model!CO$3,INDIRECT($C25),$D25, FALSE)</f>
        <v>5.13293046956551</v>
      </c>
      <c r="CP25" s="29">
        <f ca="1">HLOOKUP(Model!CP$3,INDIRECT($C25),$D25, FALSE)</f>
        <v>5.13293046956551</v>
      </c>
      <c r="CQ25" s="29">
        <f ca="1">HLOOKUP(Model!CQ$3,INDIRECT($C25),$D25, FALSE)</f>
        <v>5.13293046956551</v>
      </c>
      <c r="CR25" s="29">
        <f ca="1">HLOOKUP(Model!CR$3,INDIRECT($C25),$D25, FALSE)</f>
        <v>5.13293046956551</v>
      </c>
      <c r="CS25" s="29">
        <f ca="1">HLOOKUP(Model!CS$3,INDIRECT($C25),$D25, FALSE)</f>
        <v>5.43862037662449</v>
      </c>
      <c r="CT25" s="29">
        <f ca="1">HLOOKUP(Model!CT$3,INDIRECT($C25),$D25, FALSE)</f>
        <v>5.43862037662449</v>
      </c>
      <c r="CU25" s="29">
        <f ca="1">HLOOKUP(Model!CU$3,INDIRECT($C25),$D25, FALSE)</f>
        <v>5.43862037662449</v>
      </c>
      <c r="CV25" s="29">
        <f ca="1">HLOOKUP(Model!CV$3,INDIRECT($C25),$D25, FALSE)</f>
        <v>5.43862037662449</v>
      </c>
      <c r="CW25" s="29">
        <f ca="1">HLOOKUP(Model!CW$3,INDIRECT($C25),$D25, FALSE)</f>
        <v>5.43862037662449</v>
      </c>
      <c r="CX25" s="29">
        <f ca="1">HLOOKUP(Model!CX$3,INDIRECT($C25),$D25, FALSE)</f>
        <v>5.43862037662449</v>
      </c>
      <c r="CY25" s="29">
        <f ca="1">HLOOKUP(Model!CY$3,INDIRECT($C25),$D25, FALSE)</f>
        <v>5.43862037662449</v>
      </c>
      <c r="CZ25" s="29">
        <f ca="1">HLOOKUP(Model!CZ$3,INDIRECT($C25),$D25, FALSE)</f>
        <v>5.43862037662449</v>
      </c>
      <c r="DA25" s="29">
        <f ca="1">HLOOKUP(Model!DA$3,INDIRECT($C25),$D25, FALSE)</f>
        <v>5.43862037662449</v>
      </c>
      <c r="DB25" s="29">
        <f ca="1">HLOOKUP(Model!DB$3,INDIRECT($C25),$D25, FALSE)</f>
        <v>5.43862037662449</v>
      </c>
      <c r="DC25" s="29">
        <f ca="1">HLOOKUP(Model!DC$3,INDIRECT($C25),$D25, FALSE)</f>
        <v>5.43862037662449</v>
      </c>
      <c r="DD25" s="29">
        <f ca="1">HLOOKUP(Model!DD$3,INDIRECT($C25),$D25, FALSE)</f>
        <v>5.43862037662449</v>
      </c>
      <c r="DE25" s="29">
        <f ca="1">HLOOKUP(Model!DE$3,INDIRECT($C25),$D25, FALSE)</f>
        <v>5.43862037662449</v>
      </c>
      <c r="DF25" s="29">
        <f ca="1">HLOOKUP(Model!DF$3,INDIRECT($C25),$D25, FALSE)</f>
        <v>5.43862037662449</v>
      </c>
      <c r="DG25" s="29">
        <f ca="1">HLOOKUP(Model!DG$3,INDIRECT($C25),$D25, FALSE)</f>
        <v>5.43862037662449</v>
      </c>
      <c r="DH25" s="29">
        <f ca="1">HLOOKUP(Model!DH$3,INDIRECT($C25),$D25, FALSE)</f>
        <v>5.43862037662449</v>
      </c>
      <c r="DI25" s="29">
        <f ca="1">HLOOKUP(Model!DI$3,INDIRECT($C25),$D25, FALSE)</f>
        <v>5.43862037662449</v>
      </c>
      <c r="DJ25" s="29">
        <f ca="1">HLOOKUP(Model!DJ$3,INDIRECT($C25),$D25, FALSE)</f>
        <v>5.43862037662449</v>
      </c>
      <c r="DK25" s="29">
        <f ca="1">HLOOKUP(Model!DK$3,INDIRECT($C25),$D25, FALSE)</f>
        <v>5.43862037662449</v>
      </c>
      <c r="DL25" s="29">
        <f ca="1">HLOOKUP(Model!DL$3,INDIRECT($C25),$D25, FALSE)</f>
        <v>5.43862037662449</v>
      </c>
      <c r="DM25" s="29">
        <f ca="1">HLOOKUP(Model!DM$3,INDIRECT($C25),$D25, FALSE)</f>
        <v>5.43862037662449</v>
      </c>
      <c r="DN25" s="29">
        <f ca="1">HLOOKUP(Model!DN$3,INDIRECT($C25),$D25, FALSE)</f>
        <v>5.43862037662449</v>
      </c>
      <c r="DO25" s="29">
        <f ca="1">HLOOKUP(Model!DO$3,INDIRECT($C25),$D25, FALSE)</f>
        <v>5.43862037662449</v>
      </c>
      <c r="DP25" s="29">
        <f ca="1">HLOOKUP(Model!DP$3,INDIRECT($C25),$D25, FALSE)</f>
        <v>5.43862037662449</v>
      </c>
      <c r="DQ25" s="29">
        <f ca="1">HLOOKUP(Model!DQ$3,INDIRECT($C25),$D25, FALSE)</f>
        <v>5.43862037662449</v>
      </c>
      <c r="DR25" s="29">
        <f ca="1">HLOOKUP(Model!DR$3,INDIRECT($C25),$D25, FALSE)</f>
        <v>5.43862037662449</v>
      </c>
      <c r="DS25" s="29">
        <f ca="1">HLOOKUP(Model!DS$3,INDIRECT($C25),$D25, FALSE)</f>
        <v>5.43862037662449</v>
      </c>
      <c r="DT25" s="29">
        <f ca="1">HLOOKUP(Model!DT$3,INDIRECT($C25),$D25, FALSE)</f>
        <v>5.43862037662449</v>
      </c>
      <c r="DU25" s="29">
        <f ca="1">HLOOKUP(Model!DU$3,INDIRECT($C25),$D25, FALSE)</f>
        <v>5.43862037662449</v>
      </c>
      <c r="DV25" s="29">
        <f ca="1">HLOOKUP(Model!DV$3,INDIRECT($C25),$D25, FALSE)</f>
        <v>5.43862037662449</v>
      </c>
      <c r="DW25" s="29">
        <f ca="1">HLOOKUP(Model!DW$3,INDIRECT($C25),$D25, FALSE)</f>
        <v>5.43862037662449</v>
      </c>
      <c r="DX25" s="29">
        <f ca="1">HLOOKUP(Model!DX$3,INDIRECT($C25),$D25, FALSE)</f>
        <v>5.43862037662449</v>
      </c>
      <c r="DY25" s="29">
        <f ca="1">HLOOKUP(Model!DY$3,INDIRECT($C25),$D25, FALSE)</f>
        <v>5.43862037662449</v>
      </c>
      <c r="DZ25" s="29">
        <f ca="1">HLOOKUP(Model!DZ$3,INDIRECT($C25),$D25, FALSE)</f>
        <v>5.43862037662449</v>
      </c>
      <c r="EA25" s="29">
        <f ca="1">HLOOKUP(Model!EA$3,INDIRECT($C25),$D25, FALSE)</f>
        <v>5.43862037662449</v>
      </c>
      <c r="EB25" s="29">
        <f ca="1">HLOOKUP(Model!EB$3,INDIRECT($C25),$D25, FALSE)</f>
        <v>5.43862037662449</v>
      </c>
      <c r="EC25" s="29">
        <f ca="1">HLOOKUP(Model!EC$3,INDIRECT($C25),$D25, FALSE)</f>
        <v>5.43862037662449</v>
      </c>
      <c r="ED25" s="29">
        <f ca="1">HLOOKUP(Model!ED$3,INDIRECT($C25),$D25, FALSE)</f>
        <v>5.43862037662449</v>
      </c>
      <c r="EE25" s="29">
        <f ca="1">HLOOKUP(Model!EE$3,INDIRECT($C25),$D25, FALSE)</f>
        <v>5.43862037662449</v>
      </c>
      <c r="EF25" s="29">
        <f ca="1">HLOOKUP(Model!EF$3,INDIRECT($C25),$D25, FALSE)</f>
        <v>5.43862037662449</v>
      </c>
      <c r="EG25" s="29">
        <f ca="1">HLOOKUP(Model!EG$3,INDIRECT($C25),$D25, FALSE)</f>
        <v>5.43862037662449</v>
      </c>
      <c r="EH25" s="29">
        <f ca="1">HLOOKUP(Model!EH$3,INDIRECT($C25),$D25, FALSE)</f>
        <v>5.43862037662449</v>
      </c>
      <c r="EI25" s="29">
        <f ca="1">HLOOKUP(Model!EI$3,INDIRECT($C25),$D25, FALSE)</f>
        <v>5.43862037662449</v>
      </c>
      <c r="EJ25" s="29">
        <f ca="1">HLOOKUP(Model!EJ$3,INDIRECT($C25),$D25, FALSE)</f>
        <v>5.43862037662449</v>
      </c>
    </row>
    <row r="26" spans="1:140" x14ac:dyDescent="0.3">
      <c r="A26" t="s">
        <v>349</v>
      </c>
      <c r="B26" t="s">
        <v>352</v>
      </c>
      <c r="C26" s="25" t="str">
        <f>GREET_inputs!$L$6</f>
        <v>GREET_inputs!B20:H46</v>
      </c>
      <c r="D26">
        <v>25</v>
      </c>
      <c r="E26" t="s">
        <v>115</v>
      </c>
      <c r="F26" s="29">
        <f ca="1">HLOOKUP(Model!F$4,INDIRECT($C26),$D26, FALSE)</f>
        <v>902.35028305569199</v>
      </c>
      <c r="G26" s="29">
        <f ca="1">HLOOKUP(Model!G$4,INDIRECT($C26),$D26, FALSE)</f>
        <v>902.35028305569199</v>
      </c>
      <c r="H26" s="29">
        <f ca="1">HLOOKUP(Model!H$4,INDIRECT($C26),$D26, FALSE)</f>
        <v>902.35028305569199</v>
      </c>
      <c r="I26" s="29">
        <f ca="1">HLOOKUP(Model!I$4,INDIRECT($C26),$D26, FALSE)</f>
        <v>902.35028305569199</v>
      </c>
      <c r="J26" s="29">
        <f ca="1">HLOOKUP(Model!J$4,INDIRECT($C26),$D26, FALSE)</f>
        <v>902.35028305569199</v>
      </c>
      <c r="K26" s="29">
        <f ca="1">HLOOKUP(Model!K$4,INDIRECT($C26),$D26, FALSE)</f>
        <v>902.35028305569199</v>
      </c>
      <c r="L26" s="29">
        <f ca="1">HLOOKUP(Model!L$4,INDIRECT($C26),$D26, FALSE)</f>
        <v>902.35028305569199</v>
      </c>
      <c r="M26" s="29">
        <f ca="1">HLOOKUP(Model!M$4,INDIRECT($C26),$D26, FALSE)</f>
        <v>902.35028305569199</v>
      </c>
      <c r="N26" s="29">
        <f ca="1">HLOOKUP(Model!N$4,INDIRECT($C26),$D26, FALSE)</f>
        <v>902.35028305569199</v>
      </c>
      <c r="O26" s="29">
        <f ca="1">HLOOKUP(Model!O$4,INDIRECT($C26),$D26, FALSE)</f>
        <v>902.35028305569199</v>
      </c>
      <c r="P26" s="29">
        <f ca="1">HLOOKUP(Model!P$4,INDIRECT($C26),$D26, FALSE)</f>
        <v>902.35028305569199</v>
      </c>
      <c r="Q26" s="29">
        <f ca="1">HLOOKUP(Model!Q$4,INDIRECT($C26),$D26, FALSE)</f>
        <v>902.35028305569199</v>
      </c>
      <c r="R26" s="29">
        <f ca="1">HLOOKUP(Model!R$4,INDIRECT($C26),$D26, FALSE)</f>
        <v>902.35028305569199</v>
      </c>
      <c r="S26" s="29">
        <f ca="1">HLOOKUP(Model!S$4,INDIRECT($C26),$D26, FALSE)</f>
        <v>902.35028305569199</v>
      </c>
      <c r="T26" s="29">
        <f ca="1">HLOOKUP(Model!T$4,INDIRECT($C26),$D26, FALSE)</f>
        <v>902.35028305569199</v>
      </c>
      <c r="U26" s="29">
        <f ca="1">HLOOKUP(Model!U$4,INDIRECT($C26),$D26, FALSE)</f>
        <v>902.35028305569199</v>
      </c>
      <c r="V26" s="29">
        <f ca="1">HLOOKUP(Model!V$4,INDIRECT($C26),$D26, FALSE)</f>
        <v>902.35028305569199</v>
      </c>
      <c r="W26" s="29">
        <f ca="1">HLOOKUP(Model!W$4,INDIRECT($C26),$D26, FALSE)</f>
        <v>902.35028305569199</v>
      </c>
      <c r="X26" s="29">
        <f ca="1">HLOOKUP(Model!X$4,INDIRECT($C26),$D26, FALSE)</f>
        <v>902.35028305569199</v>
      </c>
      <c r="Y26" s="29">
        <f ca="1">HLOOKUP(Model!Y$4,INDIRECT($C26),$D26, FALSE)</f>
        <v>902.35028305569199</v>
      </c>
      <c r="Z26" s="29">
        <f ca="1">HLOOKUP(Model!Z$4,INDIRECT($C26),$D26, FALSE)</f>
        <v>902.35028305569199</v>
      </c>
      <c r="AA26" s="29">
        <f ca="1">HLOOKUP(Model!AA$4,INDIRECT($C26),$D26, FALSE)</f>
        <v>902.35028305569199</v>
      </c>
      <c r="AB26" s="29">
        <f ca="1">HLOOKUP(Model!AB$4,INDIRECT($C26),$D26, FALSE)</f>
        <v>902.35028305569199</v>
      </c>
      <c r="AC26" s="29">
        <f ca="1">HLOOKUP(Model!AC$4,INDIRECT($C26),$D26, FALSE)</f>
        <v>902.35028305569199</v>
      </c>
      <c r="AD26" s="29">
        <f ca="1">HLOOKUP(Model!AD$4,INDIRECT($C26),$D26, FALSE)</f>
        <v>902.35028305569199</v>
      </c>
      <c r="AE26" s="29">
        <f ca="1">HLOOKUP(Model!AE$4,INDIRECT($C26),$D26, FALSE)</f>
        <v>878.69234631133997</v>
      </c>
      <c r="AF26" s="29">
        <f ca="1">HLOOKUP(Model!AF$4,INDIRECT($C26),$D26, FALSE)</f>
        <v>878.69234631133997</v>
      </c>
      <c r="AG26" s="29">
        <f ca="1">HLOOKUP(Model!AG$4,INDIRECT($C26),$D26, FALSE)</f>
        <v>878.69234631133997</v>
      </c>
      <c r="AH26" s="29">
        <f ca="1">HLOOKUP(Model!AH$4,INDIRECT($C26),$D26, FALSE)</f>
        <v>878.69234631133997</v>
      </c>
      <c r="AI26" s="29">
        <f ca="1">HLOOKUP(Model!AI$4,INDIRECT($C26),$D26, FALSE)</f>
        <v>878.69234631133997</v>
      </c>
      <c r="AJ26" s="29">
        <f ca="1">HLOOKUP(Model!AJ$4,INDIRECT($C26),$D26, FALSE)</f>
        <v>878.69234631133997</v>
      </c>
      <c r="AK26" s="29">
        <f ca="1">HLOOKUP(Model!AK$4,INDIRECT($C26),$D26, FALSE)</f>
        <v>878.69234631133997</v>
      </c>
      <c r="AL26" s="29">
        <f ca="1">HLOOKUP(Model!AL$4,INDIRECT($C26),$D26, FALSE)</f>
        <v>878.69234631133997</v>
      </c>
      <c r="AM26" s="29">
        <f ca="1">HLOOKUP(Model!AM$4,INDIRECT($C26),$D26, FALSE)</f>
        <v>878.69234631133997</v>
      </c>
      <c r="AN26" s="29">
        <f ca="1">HLOOKUP(Model!AN$4,INDIRECT($C26),$D26, FALSE)</f>
        <v>878.69234631133997</v>
      </c>
      <c r="AO26" s="29">
        <f ca="1">HLOOKUP(Model!AO$4,INDIRECT($C26),$D26, FALSE)</f>
        <v>878.69234631133997</v>
      </c>
      <c r="AP26" s="29">
        <f ca="1">HLOOKUP(Model!AP$4,INDIRECT($C26),$D26, FALSE)</f>
        <v>338.236769104708</v>
      </c>
      <c r="AQ26" s="29">
        <f ca="1">HLOOKUP(Model!AQ$4,INDIRECT($C26),$D26, FALSE)</f>
        <v>338.236769104708</v>
      </c>
      <c r="AR26" s="29">
        <f ca="1">HLOOKUP(Model!AR$4,INDIRECT($C26),$D26, FALSE)</f>
        <v>338.236769104708</v>
      </c>
      <c r="AS26" s="29">
        <f ca="1">HLOOKUP(Model!AS$4,INDIRECT($C26),$D26, FALSE)</f>
        <v>338.236769104708</v>
      </c>
      <c r="AT26" s="29">
        <f ca="1">HLOOKUP(Model!AT$4,INDIRECT($C26),$D26, FALSE)</f>
        <v>338.236769104708</v>
      </c>
      <c r="AU26" s="29">
        <f ca="1">HLOOKUP(Model!AU$4,INDIRECT($C26),$D26, FALSE)</f>
        <v>338.236769104708</v>
      </c>
      <c r="AV26" s="29">
        <f ca="1">HLOOKUP(Model!AV$4,INDIRECT($C26),$D26, FALSE)</f>
        <v>338.236769104708</v>
      </c>
      <c r="AW26" s="29">
        <f ca="1">HLOOKUP(Model!AW$4,INDIRECT($C26),$D26, FALSE)</f>
        <v>338.236769104708</v>
      </c>
      <c r="AX26" s="29">
        <f ca="1">HLOOKUP(Model!AX$4,INDIRECT($C26),$D26, FALSE)</f>
        <v>338.236769104708</v>
      </c>
      <c r="AY26" s="29">
        <f ca="1">HLOOKUP(Model!AY$4,INDIRECT($C26),$D26, FALSE)</f>
        <v>3.8492499873617501</v>
      </c>
      <c r="AZ26" s="29">
        <f ca="1">HLOOKUP(Model!AZ$4,INDIRECT($C26),$D26, FALSE)</f>
        <v>3.8492499873617501</v>
      </c>
      <c r="BA26" s="29">
        <f ca="1">HLOOKUP(Model!BA$4,INDIRECT($C26),$D26, FALSE)</f>
        <v>3.8492499873617501</v>
      </c>
      <c r="BB26" s="29">
        <f ca="1">HLOOKUP(Model!BB$4,INDIRECT($C26),$D26, FALSE)</f>
        <v>3.8492499873617501</v>
      </c>
      <c r="BC26" s="29">
        <f ca="1">HLOOKUP(Model!BC$4,INDIRECT($C26),$D26, FALSE)</f>
        <v>3.8492499873617501</v>
      </c>
      <c r="BD26" s="29">
        <f ca="1">HLOOKUP(Model!BD$4,INDIRECT($C26),$D26, FALSE)</f>
        <v>3.8492499873617501</v>
      </c>
      <c r="BE26" s="29">
        <f ca="1">HLOOKUP(Model!BE$4,INDIRECT($C26),$D26, FALSE)</f>
        <v>3.8492499873617501</v>
      </c>
      <c r="BF26" s="29">
        <f ca="1">HLOOKUP(Model!BF$4,INDIRECT($C26),$D26, FALSE)</f>
        <v>3.8492499873617501</v>
      </c>
      <c r="BG26" s="29">
        <f ca="1">HLOOKUP(Model!BG$4,INDIRECT($C26),$D26, FALSE)</f>
        <v>3.8492499873617501</v>
      </c>
      <c r="BH26" s="29">
        <f ca="1">HLOOKUP(Model!BH$4,INDIRECT($C26),$D26, FALSE)</f>
        <v>3.8492499873617501</v>
      </c>
      <c r="BI26" s="29">
        <f ca="1">HLOOKUP(Model!BI$4,INDIRECT($C26),$D26, FALSE)</f>
        <v>3.8492499873617501</v>
      </c>
      <c r="BJ26" s="29">
        <f ca="1">HLOOKUP(Model!BJ$4,INDIRECT($C26),$D26, FALSE)</f>
        <v>3.8492499873617501</v>
      </c>
      <c r="BK26" s="29">
        <f ca="1">HLOOKUP(Model!BK$4,INDIRECT($C26),$D26, FALSE)</f>
        <v>3.8492499873617501</v>
      </c>
      <c r="BL26" s="29">
        <f ca="1">HLOOKUP(Model!BL$4,INDIRECT($C26),$D26, FALSE)</f>
        <v>3.8492499873617501</v>
      </c>
      <c r="BM26" s="29">
        <f ca="1">HLOOKUP(Model!BM$4,INDIRECT($C26),$D26, FALSE)</f>
        <v>3.8492499873617501</v>
      </c>
      <c r="BN26" s="29">
        <f ca="1">HLOOKUP(Model!BN$4,INDIRECT($C26),$D26, FALSE)</f>
        <v>3.8492499873617501</v>
      </c>
      <c r="BO26" s="29">
        <f ca="1">HLOOKUP(Model!BO$4,INDIRECT($C26),$D26, FALSE)</f>
        <v>3.8492499873617501</v>
      </c>
      <c r="BP26" s="29">
        <f ca="1">HLOOKUP(Model!BP$4,INDIRECT($C26),$D26, FALSE)</f>
        <v>3.8492499873617501</v>
      </c>
      <c r="BQ26" s="29">
        <f ca="1">HLOOKUP(Model!BQ$4,INDIRECT($C26),$D26, FALSE)</f>
        <v>3.8492499873617501</v>
      </c>
      <c r="BR26" s="29">
        <f ca="1">HLOOKUP(Model!BR$4,INDIRECT($C26),$D26, FALSE)</f>
        <v>3.8492499873617501</v>
      </c>
      <c r="BS26" s="29">
        <f ca="1">HLOOKUP(Model!BS$4,INDIRECT($C26),$D26, FALSE)</f>
        <v>3.8492499873617501</v>
      </c>
      <c r="BT26" s="29">
        <f ca="1">HLOOKUP(Model!BT$4,INDIRECT($C26),$D26, FALSE)</f>
        <v>3.8492499873617501</v>
      </c>
      <c r="BU26" s="29">
        <f ca="1">HLOOKUP(Model!BU$4,INDIRECT($C26),$D26, FALSE)</f>
        <v>3.8492499873617501</v>
      </c>
      <c r="BV26" s="29">
        <f ca="1">HLOOKUP(Model!BV$4,INDIRECT($C26),$D26, FALSE)</f>
        <v>3.8492499873617501</v>
      </c>
      <c r="BW26" s="29">
        <f ca="1">HLOOKUP(Model!BW$4,INDIRECT($C26),$D26, FALSE)</f>
        <v>3.8492499873617501</v>
      </c>
      <c r="BX26" s="29">
        <f ca="1">HLOOKUP(Model!BX$4,INDIRECT($C26),$D26, FALSE)</f>
        <v>3.8492499873617501</v>
      </c>
      <c r="BY26" s="29">
        <f ca="1">HLOOKUP(Model!BY$4,INDIRECT($C26),$D26, FALSE)</f>
        <v>3.8492499873617501</v>
      </c>
      <c r="BZ26" s="29">
        <f ca="1">HLOOKUP(Model!BZ$4,INDIRECT($C26),$D26, FALSE)</f>
        <v>22.895291832045199</v>
      </c>
      <c r="CA26" s="29">
        <f ca="1">HLOOKUP(Model!CA$4,INDIRECT($C26),$D26, FALSE)</f>
        <v>22.895291832045199</v>
      </c>
      <c r="CB26" s="29">
        <f ca="1">HLOOKUP(Model!CB$4,INDIRECT($C26),$D26, FALSE)</f>
        <v>22.895291832045199</v>
      </c>
      <c r="CC26" s="29">
        <f ca="1">HLOOKUP(Model!CC$4,INDIRECT($C26),$D26, FALSE)</f>
        <v>22.895291832045199</v>
      </c>
      <c r="CD26" s="29">
        <f ca="1">HLOOKUP(Model!CD$4,INDIRECT($C26),$D26, FALSE)</f>
        <v>22.895291832045199</v>
      </c>
      <c r="CE26" s="29">
        <f ca="1">HLOOKUP(Model!CE$4,INDIRECT($C26),$D26, FALSE)</f>
        <v>22.895291832045199</v>
      </c>
      <c r="CF26" s="29">
        <f ca="1">HLOOKUP(Model!CF$4,INDIRECT($C26),$D26, FALSE)</f>
        <v>22.895291832045199</v>
      </c>
      <c r="CG26" s="29">
        <f ca="1">HLOOKUP(Model!CG$4,INDIRECT($C26),$D26, FALSE)</f>
        <v>22.895291832045199</v>
      </c>
      <c r="CH26" s="29">
        <f ca="1">HLOOKUP(Model!CH$4,INDIRECT($C26),$D26, FALSE)</f>
        <v>22.895291832045199</v>
      </c>
      <c r="CI26" s="29">
        <f ca="1">HLOOKUP(Model!CI$4,INDIRECT($C26),$D26, FALSE)</f>
        <v>22.895291832045199</v>
      </c>
      <c r="CJ26" s="29">
        <f ca="1">HLOOKUP(Model!CJ$4,INDIRECT($C26),$D26, FALSE)</f>
        <v>22.895291832045199</v>
      </c>
      <c r="CK26" s="29">
        <f ca="1">HLOOKUP(Model!CK$4,INDIRECT($C26),$D26, FALSE)</f>
        <v>22.895291832045199</v>
      </c>
      <c r="CL26" s="29">
        <f ca="1">HLOOKUP(Model!CL$4,INDIRECT($C26),$D26, FALSE)</f>
        <v>22.895291832045199</v>
      </c>
      <c r="CM26" s="29">
        <f ca="1">HLOOKUP(Model!CM$4,INDIRECT($C26),$D26, FALSE)</f>
        <v>22.895291832045199</v>
      </c>
      <c r="CN26" s="29">
        <f ca="1">HLOOKUP(Model!CN$4,INDIRECT($C26),$D26, FALSE)</f>
        <v>22.895291832045199</v>
      </c>
      <c r="CO26" s="29">
        <f ca="1">HLOOKUP(Model!CO$4,INDIRECT($C26),$D26, FALSE)</f>
        <v>22.895291832045199</v>
      </c>
      <c r="CP26" s="29">
        <f ca="1">HLOOKUP(Model!CP$4,INDIRECT($C26),$D26, FALSE)</f>
        <v>22.895291832045199</v>
      </c>
      <c r="CQ26" s="29">
        <f ca="1">HLOOKUP(Model!CQ$4,INDIRECT($C26),$D26, FALSE)</f>
        <v>22.895291832045199</v>
      </c>
      <c r="CR26" s="29">
        <f ca="1">HLOOKUP(Model!CR$4,INDIRECT($C26),$D26, FALSE)</f>
        <v>22.895291832045199</v>
      </c>
      <c r="CS26" s="29">
        <f ca="1">HLOOKUP(Model!CS$4,INDIRECT($C26),$D26, FALSE)</f>
        <v>453.09976652152687</v>
      </c>
      <c r="CT26" s="29">
        <f ca="1">HLOOKUP(Model!CT$4,INDIRECT($C26),$D26, FALSE)</f>
        <v>453.09976652152687</v>
      </c>
      <c r="CU26" s="29">
        <f ca="1">HLOOKUP(Model!CU$4,INDIRECT($C26),$D26, FALSE)</f>
        <v>453.09976652152687</v>
      </c>
      <c r="CV26" s="29">
        <f ca="1">HLOOKUP(Model!CV$4,INDIRECT($C26),$D26, FALSE)</f>
        <v>453.09976652152687</v>
      </c>
      <c r="CW26" s="29">
        <f ca="1">HLOOKUP(Model!CW$4,INDIRECT($C26),$D26, FALSE)</f>
        <v>453.09976652152687</v>
      </c>
      <c r="CX26" s="29">
        <f ca="1">HLOOKUP(Model!CX$4,INDIRECT($C26),$D26, FALSE)</f>
        <v>453.09976652152687</v>
      </c>
      <c r="CY26" s="29">
        <f ca="1">HLOOKUP(Model!CY$4,INDIRECT($C26),$D26, FALSE)</f>
        <v>453.09976652152687</v>
      </c>
      <c r="CZ26" s="29">
        <f ca="1">HLOOKUP(Model!CZ$4,INDIRECT($C26),$D26, FALSE)</f>
        <v>453.09976652152687</v>
      </c>
      <c r="DA26" s="29">
        <f ca="1">HLOOKUP(Model!DA$4,INDIRECT($C26),$D26, FALSE)</f>
        <v>453.09976652152687</v>
      </c>
      <c r="DB26" s="29">
        <f ca="1">HLOOKUP(Model!DB$4,INDIRECT($C26),$D26, FALSE)</f>
        <v>453.09976652152687</v>
      </c>
      <c r="DC26" s="29">
        <f ca="1">HLOOKUP(Model!DC$4,INDIRECT($C26),$D26, FALSE)</f>
        <v>453.09976652152687</v>
      </c>
      <c r="DD26" s="29">
        <f ca="1">HLOOKUP(Model!DD$4,INDIRECT($C26),$D26, FALSE)</f>
        <v>453.09976652152687</v>
      </c>
      <c r="DE26" s="29">
        <f ca="1">HLOOKUP(Model!DE$4,INDIRECT($C26),$D26, FALSE)</f>
        <v>453.09976652152687</v>
      </c>
      <c r="DF26" s="29">
        <f ca="1">HLOOKUP(Model!DF$4,INDIRECT($C26),$D26, FALSE)</f>
        <v>453.09976652152687</v>
      </c>
      <c r="DG26" s="29">
        <f ca="1">HLOOKUP(Model!DG$4,INDIRECT($C26),$D26, FALSE)</f>
        <v>453.09976652152687</v>
      </c>
      <c r="DH26" s="29">
        <f ca="1">HLOOKUP(Model!DH$4,INDIRECT($C26),$D26, FALSE)</f>
        <v>453.09976652152687</v>
      </c>
      <c r="DI26" s="29">
        <f ca="1">HLOOKUP(Model!DI$4,INDIRECT($C26),$D26, FALSE)</f>
        <v>453.09976652152687</v>
      </c>
      <c r="DJ26" s="29">
        <f ca="1">HLOOKUP(Model!DJ$4,INDIRECT($C26),$D26, FALSE)</f>
        <v>453.09976652152687</v>
      </c>
      <c r="DK26" s="29">
        <f ca="1">HLOOKUP(Model!DK$4,INDIRECT($C26),$D26, FALSE)</f>
        <v>453.09976652152687</v>
      </c>
      <c r="DL26" s="29">
        <f ca="1">HLOOKUP(Model!DL$4,INDIRECT($C26),$D26, FALSE)</f>
        <v>453.09976652152687</v>
      </c>
      <c r="DM26" s="29">
        <f ca="1">HLOOKUP(Model!DM$4,INDIRECT($C26),$D26, FALSE)</f>
        <v>453.09976652152687</v>
      </c>
      <c r="DN26" s="29">
        <f ca="1">HLOOKUP(Model!DN$4,INDIRECT($C26),$D26, FALSE)</f>
        <v>453.09976652152687</v>
      </c>
      <c r="DO26" s="29">
        <f ca="1">HLOOKUP(Model!DO$4,INDIRECT($C26),$D26, FALSE)</f>
        <v>453.09976652152687</v>
      </c>
      <c r="DP26" s="29">
        <f ca="1">HLOOKUP(Model!DP$4,INDIRECT($C26),$D26, FALSE)</f>
        <v>453.09976652152687</v>
      </c>
      <c r="DQ26" s="29">
        <f ca="1">HLOOKUP(Model!DQ$4,INDIRECT($C26),$D26, FALSE)</f>
        <v>453.09976652152687</v>
      </c>
      <c r="DR26" s="29">
        <f ca="1">HLOOKUP(Model!DR$4,INDIRECT($C26),$D26, FALSE)</f>
        <v>450.79381907169261</v>
      </c>
      <c r="DS26" s="29">
        <f ca="1">HLOOKUP(Model!DS$4,INDIRECT($C26),$D26, FALSE)</f>
        <v>450.79381907169261</v>
      </c>
      <c r="DT26" s="29">
        <f ca="1">HLOOKUP(Model!DT$4,INDIRECT($C26),$D26, FALSE)</f>
        <v>450.79381907169261</v>
      </c>
      <c r="DU26" s="29">
        <f ca="1">HLOOKUP(Model!DU$4,INDIRECT($C26),$D26, FALSE)</f>
        <v>450.79381907169261</v>
      </c>
      <c r="DV26" s="29">
        <f ca="1">HLOOKUP(Model!DV$4,INDIRECT($C26),$D26, FALSE)</f>
        <v>450.79381907169261</v>
      </c>
      <c r="DW26" s="29">
        <f ca="1">HLOOKUP(Model!DW$4,INDIRECT($C26),$D26, FALSE)</f>
        <v>450.79381907169261</v>
      </c>
      <c r="DX26" s="29">
        <f ca="1">HLOOKUP(Model!DX$4,INDIRECT($C26),$D26, FALSE)</f>
        <v>450.79381907169261</v>
      </c>
      <c r="DY26" s="29">
        <f ca="1">HLOOKUP(Model!DY$4,INDIRECT($C26),$D26, FALSE)</f>
        <v>450.79381907169261</v>
      </c>
      <c r="DZ26" s="29">
        <f ca="1">HLOOKUP(Model!DZ$4,INDIRECT($C26),$D26, FALSE)</f>
        <v>450.79381907169261</v>
      </c>
      <c r="EA26" s="29">
        <f ca="1">HLOOKUP(Model!EA$4,INDIRECT($C26),$D26, FALSE)</f>
        <v>450.79381907169261</v>
      </c>
      <c r="EB26" s="29">
        <f ca="1">HLOOKUP(Model!EB$4,INDIRECT($C26),$D26, FALSE)</f>
        <v>450.79381907169261</v>
      </c>
      <c r="EC26" s="29">
        <f ca="1">HLOOKUP(Model!EC$4,INDIRECT($C26),$D26, FALSE)</f>
        <v>450.79381907169261</v>
      </c>
      <c r="ED26" s="29">
        <f ca="1">HLOOKUP(Model!ED$4,INDIRECT($C26),$D26, FALSE)</f>
        <v>450.79381907169261</v>
      </c>
      <c r="EE26" s="29">
        <f ca="1">HLOOKUP(Model!EE$4,INDIRECT($C26),$D26, FALSE)</f>
        <v>450.79381907169261</v>
      </c>
      <c r="EF26" s="29">
        <f ca="1">HLOOKUP(Model!EF$4,INDIRECT($C26),$D26, FALSE)</f>
        <v>450.79381907169261</v>
      </c>
      <c r="EG26" s="29">
        <f ca="1">HLOOKUP(Model!EG$4,INDIRECT($C26),$D26, FALSE)</f>
        <v>450.79381907169261</v>
      </c>
      <c r="EH26" s="29">
        <f ca="1">HLOOKUP(Model!EH$4,INDIRECT($C26),$D26, FALSE)</f>
        <v>450.79381907169261</v>
      </c>
      <c r="EI26" s="29">
        <f ca="1">HLOOKUP(Model!EI$4,INDIRECT($C26),$D26, FALSE)</f>
        <v>450.79381907169261</v>
      </c>
      <c r="EJ26" s="29">
        <f ca="1">HLOOKUP(Model!EJ$4,INDIRECT($C26),$D26, FALSE)</f>
        <v>450.79381907169261</v>
      </c>
    </row>
    <row r="27" spans="1:140" x14ac:dyDescent="0.3">
      <c r="A27" t="s">
        <v>49</v>
      </c>
      <c r="B27" t="s">
        <v>53</v>
      </c>
      <c r="C27" s="25" t="str">
        <f>GREET_inputs!$L$5</f>
        <v>GREET_inputs!B2:G16</v>
      </c>
      <c r="D27">
        <v>13</v>
      </c>
      <c r="E27" t="s">
        <v>117</v>
      </c>
      <c r="F27" s="29">
        <f ca="1">HLOOKUP("Methyl Amine",INDIRECT($C27),$D27, FALSE)</f>
        <v>2.6644912420035398</v>
      </c>
      <c r="G27" s="29">
        <f t="shared" ref="G27:BR27" ca="1" si="16">HLOOKUP("Methyl Amine",INDIRECT($C27),$D27, FALSE)</f>
        <v>2.6644912420035398</v>
      </c>
      <c r="H27" s="29">
        <f t="shared" ca="1" si="16"/>
        <v>2.6644912420035398</v>
      </c>
      <c r="I27" s="29">
        <f t="shared" ca="1" si="16"/>
        <v>2.6644912420035398</v>
      </c>
      <c r="J27" s="29">
        <f t="shared" ca="1" si="16"/>
        <v>2.6644912420035398</v>
      </c>
      <c r="K27" s="29">
        <f t="shared" ca="1" si="16"/>
        <v>2.6644912420035398</v>
      </c>
      <c r="L27" s="29">
        <f t="shared" ca="1" si="16"/>
        <v>2.6644912420035398</v>
      </c>
      <c r="M27" s="29">
        <f t="shared" ca="1" si="16"/>
        <v>2.6644912420035398</v>
      </c>
      <c r="N27" s="29">
        <f t="shared" ca="1" si="16"/>
        <v>2.6644912420035398</v>
      </c>
      <c r="O27" s="29">
        <f t="shared" ca="1" si="16"/>
        <v>2.6644912420035398</v>
      </c>
      <c r="P27" s="29">
        <f t="shared" ca="1" si="16"/>
        <v>2.6644912420035398</v>
      </c>
      <c r="Q27" s="29">
        <f t="shared" ca="1" si="16"/>
        <v>2.6644912420035398</v>
      </c>
      <c r="R27" s="29">
        <f t="shared" ca="1" si="16"/>
        <v>2.6644912420035398</v>
      </c>
      <c r="S27" s="29">
        <f t="shared" ca="1" si="16"/>
        <v>2.6644912420035398</v>
      </c>
      <c r="T27" s="29">
        <f t="shared" ca="1" si="16"/>
        <v>2.6644912420035398</v>
      </c>
      <c r="U27" s="29">
        <f t="shared" ca="1" si="16"/>
        <v>2.6644912420035398</v>
      </c>
      <c r="V27" s="29">
        <f t="shared" ca="1" si="16"/>
        <v>2.6644912420035398</v>
      </c>
      <c r="W27" s="29">
        <f t="shared" ca="1" si="16"/>
        <v>2.6644912420035398</v>
      </c>
      <c r="X27" s="29">
        <f t="shared" ca="1" si="16"/>
        <v>2.6644912420035398</v>
      </c>
      <c r="Y27" s="29">
        <f t="shared" ca="1" si="16"/>
        <v>2.6644912420035398</v>
      </c>
      <c r="Z27" s="29">
        <f t="shared" ca="1" si="16"/>
        <v>2.6644912420035398</v>
      </c>
      <c r="AA27" s="29">
        <f t="shared" ca="1" si="16"/>
        <v>2.6644912420035398</v>
      </c>
      <c r="AB27" s="29">
        <f t="shared" ca="1" si="16"/>
        <v>2.6644912420035398</v>
      </c>
      <c r="AC27" s="29">
        <f t="shared" ca="1" si="16"/>
        <v>2.6644912420035398</v>
      </c>
      <c r="AD27" s="29">
        <f t="shared" ca="1" si="16"/>
        <v>2.6644912420035398</v>
      </c>
      <c r="AE27" s="29">
        <f t="shared" ca="1" si="16"/>
        <v>2.6644912420035398</v>
      </c>
      <c r="AF27" s="29">
        <f t="shared" ca="1" si="16"/>
        <v>2.6644912420035398</v>
      </c>
      <c r="AG27" s="29">
        <f t="shared" ca="1" si="16"/>
        <v>2.6644912420035398</v>
      </c>
      <c r="AH27" s="29">
        <f t="shared" ca="1" si="16"/>
        <v>2.6644912420035398</v>
      </c>
      <c r="AI27" s="29">
        <f t="shared" ca="1" si="16"/>
        <v>2.6644912420035398</v>
      </c>
      <c r="AJ27" s="29">
        <f t="shared" ca="1" si="16"/>
        <v>2.6644912420035398</v>
      </c>
      <c r="AK27" s="29">
        <f t="shared" ca="1" si="16"/>
        <v>2.6644912420035398</v>
      </c>
      <c r="AL27" s="29">
        <f t="shared" ca="1" si="16"/>
        <v>2.6644912420035398</v>
      </c>
      <c r="AM27" s="29">
        <f t="shared" ca="1" si="16"/>
        <v>2.6644912420035398</v>
      </c>
      <c r="AN27" s="29">
        <f t="shared" ca="1" si="16"/>
        <v>2.6644912420035398</v>
      </c>
      <c r="AO27" s="29">
        <f t="shared" ca="1" si="16"/>
        <v>2.6644912420035398</v>
      </c>
      <c r="AP27" s="29">
        <f t="shared" ca="1" si="16"/>
        <v>2.6644912420035398</v>
      </c>
      <c r="AQ27" s="29">
        <f t="shared" ca="1" si="16"/>
        <v>2.6644912420035398</v>
      </c>
      <c r="AR27" s="29">
        <f t="shared" ca="1" si="16"/>
        <v>2.6644912420035398</v>
      </c>
      <c r="AS27" s="29">
        <f t="shared" ca="1" si="16"/>
        <v>2.6644912420035398</v>
      </c>
      <c r="AT27" s="29">
        <f t="shared" ca="1" si="16"/>
        <v>2.6644912420035398</v>
      </c>
      <c r="AU27" s="29">
        <f t="shared" ca="1" si="16"/>
        <v>2.6644912420035398</v>
      </c>
      <c r="AV27" s="29">
        <f t="shared" ca="1" si="16"/>
        <v>2.6644912420035398</v>
      </c>
      <c r="AW27" s="29">
        <f t="shared" ca="1" si="16"/>
        <v>2.6644912420035398</v>
      </c>
      <c r="AX27" s="29">
        <f t="shared" ca="1" si="16"/>
        <v>2.6644912420035398</v>
      </c>
      <c r="AY27" s="29">
        <f t="shared" ca="1" si="16"/>
        <v>2.6644912420035398</v>
      </c>
      <c r="AZ27" s="29">
        <f t="shared" ca="1" si="16"/>
        <v>2.6644912420035398</v>
      </c>
      <c r="BA27" s="29">
        <f t="shared" ca="1" si="16"/>
        <v>2.6644912420035398</v>
      </c>
      <c r="BB27" s="29">
        <f t="shared" ca="1" si="16"/>
        <v>2.6644912420035398</v>
      </c>
      <c r="BC27" s="29">
        <f t="shared" ca="1" si="16"/>
        <v>2.6644912420035398</v>
      </c>
      <c r="BD27" s="29">
        <f t="shared" ca="1" si="16"/>
        <v>2.6644912420035398</v>
      </c>
      <c r="BE27" s="29">
        <f t="shared" ca="1" si="16"/>
        <v>2.6644912420035398</v>
      </c>
      <c r="BF27" s="29">
        <f t="shared" ca="1" si="16"/>
        <v>2.6644912420035398</v>
      </c>
      <c r="BG27" s="29">
        <f t="shared" ca="1" si="16"/>
        <v>2.6644912420035398</v>
      </c>
      <c r="BH27" s="29">
        <f t="shared" ca="1" si="16"/>
        <v>2.6644912420035398</v>
      </c>
      <c r="BI27" s="29">
        <f t="shared" ca="1" si="16"/>
        <v>2.6644912420035398</v>
      </c>
      <c r="BJ27" s="29">
        <f t="shared" ca="1" si="16"/>
        <v>2.6644912420035398</v>
      </c>
      <c r="BK27" s="29">
        <f t="shared" ca="1" si="16"/>
        <v>2.6644912420035398</v>
      </c>
      <c r="BL27" s="29">
        <f t="shared" ca="1" si="16"/>
        <v>2.6644912420035398</v>
      </c>
      <c r="BM27" s="29">
        <f t="shared" ca="1" si="16"/>
        <v>2.6644912420035398</v>
      </c>
      <c r="BN27" s="29">
        <f t="shared" ca="1" si="16"/>
        <v>2.6644912420035398</v>
      </c>
      <c r="BO27" s="29">
        <f t="shared" ca="1" si="16"/>
        <v>2.6644912420035398</v>
      </c>
      <c r="BP27" s="29">
        <f t="shared" ca="1" si="16"/>
        <v>2.6644912420035398</v>
      </c>
      <c r="BQ27" s="29">
        <f t="shared" ca="1" si="16"/>
        <v>2.6644912420035398</v>
      </c>
      <c r="BR27" s="29">
        <f t="shared" ca="1" si="16"/>
        <v>2.6644912420035398</v>
      </c>
      <c r="BS27" s="29">
        <f t="shared" ref="BS27:ED27" ca="1" si="17">HLOOKUP("Methyl Amine",INDIRECT($C27),$D27, FALSE)</f>
        <v>2.6644912420035398</v>
      </c>
      <c r="BT27" s="29">
        <f t="shared" ca="1" si="17"/>
        <v>2.6644912420035398</v>
      </c>
      <c r="BU27" s="29">
        <f t="shared" ca="1" si="17"/>
        <v>2.6644912420035398</v>
      </c>
      <c r="BV27" s="29">
        <f t="shared" ca="1" si="17"/>
        <v>2.6644912420035398</v>
      </c>
      <c r="BW27" s="29">
        <f t="shared" ca="1" si="17"/>
        <v>2.6644912420035398</v>
      </c>
      <c r="BX27" s="29">
        <f t="shared" ca="1" si="17"/>
        <v>2.6644912420035398</v>
      </c>
      <c r="BY27" s="29">
        <f t="shared" ca="1" si="17"/>
        <v>2.6644912420035398</v>
      </c>
      <c r="BZ27" s="29">
        <f t="shared" ca="1" si="17"/>
        <v>2.6644912420035398</v>
      </c>
      <c r="CA27" s="29">
        <f t="shared" ca="1" si="17"/>
        <v>2.6644912420035398</v>
      </c>
      <c r="CB27" s="29">
        <f t="shared" ca="1" si="17"/>
        <v>2.6644912420035398</v>
      </c>
      <c r="CC27" s="29">
        <f t="shared" ca="1" si="17"/>
        <v>2.6644912420035398</v>
      </c>
      <c r="CD27" s="29">
        <f t="shared" ca="1" si="17"/>
        <v>2.6644912420035398</v>
      </c>
      <c r="CE27" s="29">
        <f t="shared" ca="1" si="17"/>
        <v>2.6644912420035398</v>
      </c>
      <c r="CF27" s="29">
        <f t="shared" ca="1" si="17"/>
        <v>2.6644912420035398</v>
      </c>
      <c r="CG27" s="29">
        <f t="shared" ca="1" si="17"/>
        <v>2.6644912420035398</v>
      </c>
      <c r="CH27" s="29">
        <f t="shared" ca="1" si="17"/>
        <v>2.6644912420035398</v>
      </c>
      <c r="CI27" s="29">
        <f t="shared" ca="1" si="17"/>
        <v>2.6644912420035398</v>
      </c>
      <c r="CJ27" s="29">
        <f t="shared" ca="1" si="17"/>
        <v>2.6644912420035398</v>
      </c>
      <c r="CK27" s="29">
        <f t="shared" ca="1" si="17"/>
        <v>2.6644912420035398</v>
      </c>
      <c r="CL27" s="29">
        <f t="shared" ca="1" si="17"/>
        <v>2.6644912420035398</v>
      </c>
      <c r="CM27" s="29">
        <f t="shared" ca="1" si="17"/>
        <v>2.6644912420035398</v>
      </c>
      <c r="CN27" s="29">
        <f t="shared" ca="1" si="17"/>
        <v>2.6644912420035398</v>
      </c>
      <c r="CO27" s="29">
        <f t="shared" ca="1" si="17"/>
        <v>2.6644912420035398</v>
      </c>
      <c r="CP27" s="29">
        <f t="shared" ca="1" si="17"/>
        <v>2.6644912420035398</v>
      </c>
      <c r="CQ27" s="29">
        <f t="shared" ca="1" si="17"/>
        <v>2.6644912420035398</v>
      </c>
      <c r="CR27" s="29">
        <f t="shared" ca="1" si="17"/>
        <v>2.6644912420035398</v>
      </c>
      <c r="CS27" s="29">
        <f t="shared" ca="1" si="17"/>
        <v>2.6644912420035398</v>
      </c>
      <c r="CT27" s="29">
        <f t="shared" ca="1" si="17"/>
        <v>2.6644912420035398</v>
      </c>
      <c r="CU27" s="29">
        <f t="shared" ca="1" si="17"/>
        <v>2.6644912420035398</v>
      </c>
      <c r="CV27" s="29">
        <f t="shared" ca="1" si="17"/>
        <v>2.6644912420035398</v>
      </c>
      <c r="CW27" s="29">
        <f t="shared" ca="1" si="17"/>
        <v>2.6644912420035398</v>
      </c>
      <c r="CX27" s="29">
        <f t="shared" ca="1" si="17"/>
        <v>2.6644912420035398</v>
      </c>
      <c r="CY27" s="29">
        <f t="shared" ca="1" si="17"/>
        <v>2.6644912420035398</v>
      </c>
      <c r="CZ27" s="29">
        <f t="shared" ca="1" si="17"/>
        <v>2.6644912420035398</v>
      </c>
      <c r="DA27" s="29">
        <f t="shared" ca="1" si="17"/>
        <v>2.6644912420035398</v>
      </c>
      <c r="DB27" s="29">
        <f t="shared" ca="1" si="17"/>
        <v>2.6644912420035398</v>
      </c>
      <c r="DC27" s="29">
        <f t="shared" ca="1" si="17"/>
        <v>2.6644912420035398</v>
      </c>
      <c r="DD27" s="29">
        <f t="shared" ca="1" si="17"/>
        <v>2.6644912420035398</v>
      </c>
      <c r="DE27" s="29">
        <f t="shared" ca="1" si="17"/>
        <v>2.6644912420035398</v>
      </c>
      <c r="DF27" s="29">
        <f t="shared" ca="1" si="17"/>
        <v>2.6644912420035398</v>
      </c>
      <c r="DG27" s="29">
        <f t="shared" ca="1" si="17"/>
        <v>2.6644912420035398</v>
      </c>
      <c r="DH27" s="29">
        <f t="shared" ca="1" si="17"/>
        <v>2.6644912420035398</v>
      </c>
      <c r="DI27" s="29">
        <f t="shared" ca="1" si="17"/>
        <v>2.6644912420035398</v>
      </c>
      <c r="DJ27" s="29">
        <f t="shared" ca="1" si="17"/>
        <v>2.6644912420035398</v>
      </c>
      <c r="DK27" s="29">
        <f t="shared" ca="1" si="17"/>
        <v>2.6644912420035398</v>
      </c>
      <c r="DL27" s="29">
        <f t="shared" ca="1" si="17"/>
        <v>2.6644912420035398</v>
      </c>
      <c r="DM27" s="29">
        <f t="shared" ca="1" si="17"/>
        <v>2.6644912420035398</v>
      </c>
      <c r="DN27" s="29">
        <f t="shared" ca="1" si="17"/>
        <v>2.6644912420035398</v>
      </c>
      <c r="DO27" s="29">
        <f t="shared" ca="1" si="17"/>
        <v>2.6644912420035398</v>
      </c>
      <c r="DP27" s="29">
        <f t="shared" ca="1" si="17"/>
        <v>2.6644912420035398</v>
      </c>
      <c r="DQ27" s="29">
        <f t="shared" ca="1" si="17"/>
        <v>2.6644912420035398</v>
      </c>
      <c r="DR27" s="29">
        <f t="shared" ca="1" si="17"/>
        <v>2.6644912420035398</v>
      </c>
      <c r="DS27" s="29">
        <f t="shared" ca="1" si="17"/>
        <v>2.6644912420035398</v>
      </c>
      <c r="DT27" s="29">
        <f t="shared" ca="1" si="17"/>
        <v>2.6644912420035398</v>
      </c>
      <c r="DU27" s="29">
        <f t="shared" ca="1" si="17"/>
        <v>2.6644912420035398</v>
      </c>
      <c r="DV27" s="29">
        <f t="shared" ca="1" si="17"/>
        <v>2.6644912420035398</v>
      </c>
      <c r="DW27" s="29">
        <f t="shared" ca="1" si="17"/>
        <v>2.6644912420035398</v>
      </c>
      <c r="DX27" s="29">
        <f t="shared" ca="1" si="17"/>
        <v>2.6644912420035398</v>
      </c>
      <c r="DY27" s="29">
        <f t="shared" ca="1" si="17"/>
        <v>2.6644912420035398</v>
      </c>
      <c r="DZ27" s="29">
        <f t="shared" ca="1" si="17"/>
        <v>2.6644912420035398</v>
      </c>
      <c r="EA27" s="29">
        <f t="shared" ca="1" si="17"/>
        <v>2.6644912420035398</v>
      </c>
      <c r="EB27" s="29">
        <f t="shared" ca="1" si="17"/>
        <v>2.6644912420035398</v>
      </c>
      <c r="EC27" s="29">
        <f t="shared" ca="1" si="17"/>
        <v>2.6644912420035398</v>
      </c>
      <c r="ED27" s="29">
        <f t="shared" ca="1" si="17"/>
        <v>2.6644912420035398</v>
      </c>
      <c r="EE27" s="29">
        <f t="shared" ref="EE27:EJ27" ca="1" si="18">HLOOKUP("Methyl Amine",INDIRECT($C27),$D27, FALSE)</f>
        <v>2.6644912420035398</v>
      </c>
      <c r="EF27" s="29">
        <f t="shared" ca="1" si="18"/>
        <v>2.6644912420035398</v>
      </c>
      <c r="EG27" s="29">
        <f t="shared" ca="1" si="18"/>
        <v>2.6644912420035398</v>
      </c>
      <c r="EH27" s="29">
        <f t="shared" ca="1" si="18"/>
        <v>2.6644912420035398</v>
      </c>
      <c r="EI27" s="29">
        <f t="shared" ca="1" si="18"/>
        <v>2.6644912420035398</v>
      </c>
      <c r="EJ27" s="29">
        <f t="shared" ca="1" si="18"/>
        <v>2.6644912420035398</v>
      </c>
    </row>
    <row r="28" spans="1:140" x14ac:dyDescent="0.3">
      <c r="A28" t="s">
        <v>50</v>
      </c>
      <c r="B28" t="s">
        <v>52</v>
      </c>
      <c r="C28" s="25" t="str">
        <f>GREET_inputs!$L$5</f>
        <v>GREET_inputs!B2:G16</v>
      </c>
      <c r="D28">
        <v>13</v>
      </c>
      <c r="E28" t="s">
        <v>118</v>
      </c>
      <c r="F28" s="29">
        <f ca="1">HLOOKUP("Transport",INDIRECT($C28),$D28, FALSE)</f>
        <v>70.844848761849505</v>
      </c>
      <c r="G28" s="29">
        <f t="shared" ref="G28:BR28" ca="1" si="19">HLOOKUP("Transport",INDIRECT($C28),$D28, FALSE)</f>
        <v>70.844848761849505</v>
      </c>
      <c r="H28" s="29">
        <f t="shared" ca="1" si="19"/>
        <v>70.844848761849505</v>
      </c>
      <c r="I28" s="29">
        <f t="shared" ca="1" si="19"/>
        <v>70.844848761849505</v>
      </c>
      <c r="J28" s="29">
        <f t="shared" ca="1" si="19"/>
        <v>70.844848761849505</v>
      </c>
      <c r="K28" s="29">
        <f t="shared" ca="1" si="19"/>
        <v>70.844848761849505</v>
      </c>
      <c r="L28" s="29">
        <f t="shared" ca="1" si="19"/>
        <v>70.844848761849505</v>
      </c>
      <c r="M28" s="29">
        <f t="shared" ca="1" si="19"/>
        <v>70.844848761849505</v>
      </c>
      <c r="N28" s="29">
        <f t="shared" ca="1" si="19"/>
        <v>70.844848761849505</v>
      </c>
      <c r="O28" s="29">
        <f t="shared" ca="1" si="19"/>
        <v>70.844848761849505</v>
      </c>
      <c r="P28" s="29">
        <f t="shared" ca="1" si="19"/>
        <v>70.844848761849505</v>
      </c>
      <c r="Q28" s="29">
        <f t="shared" ca="1" si="19"/>
        <v>70.844848761849505</v>
      </c>
      <c r="R28" s="29">
        <f t="shared" ca="1" si="19"/>
        <v>70.844848761849505</v>
      </c>
      <c r="S28" s="29">
        <f t="shared" ca="1" si="19"/>
        <v>70.844848761849505</v>
      </c>
      <c r="T28" s="29">
        <f t="shared" ca="1" si="19"/>
        <v>70.844848761849505</v>
      </c>
      <c r="U28" s="29">
        <f t="shared" ca="1" si="19"/>
        <v>70.844848761849505</v>
      </c>
      <c r="V28" s="29">
        <f t="shared" ca="1" si="19"/>
        <v>70.844848761849505</v>
      </c>
      <c r="W28" s="29">
        <f t="shared" ca="1" si="19"/>
        <v>70.844848761849505</v>
      </c>
      <c r="X28" s="29">
        <f t="shared" ca="1" si="19"/>
        <v>70.844848761849505</v>
      </c>
      <c r="Y28" s="29">
        <f t="shared" ca="1" si="19"/>
        <v>70.844848761849505</v>
      </c>
      <c r="Z28" s="29">
        <f t="shared" ca="1" si="19"/>
        <v>70.844848761849505</v>
      </c>
      <c r="AA28" s="29">
        <f t="shared" ca="1" si="19"/>
        <v>70.844848761849505</v>
      </c>
      <c r="AB28" s="29">
        <f t="shared" ca="1" si="19"/>
        <v>70.844848761849505</v>
      </c>
      <c r="AC28" s="29">
        <f t="shared" ca="1" si="19"/>
        <v>70.844848761849505</v>
      </c>
      <c r="AD28" s="29">
        <f t="shared" ca="1" si="19"/>
        <v>70.844848761849505</v>
      </c>
      <c r="AE28" s="29">
        <f t="shared" ca="1" si="19"/>
        <v>70.844848761849505</v>
      </c>
      <c r="AF28" s="29">
        <f t="shared" ca="1" si="19"/>
        <v>70.844848761849505</v>
      </c>
      <c r="AG28" s="29">
        <f t="shared" ca="1" si="19"/>
        <v>70.844848761849505</v>
      </c>
      <c r="AH28" s="29">
        <f t="shared" ca="1" si="19"/>
        <v>70.844848761849505</v>
      </c>
      <c r="AI28" s="29">
        <f t="shared" ca="1" si="19"/>
        <v>70.844848761849505</v>
      </c>
      <c r="AJ28" s="29">
        <f t="shared" ca="1" si="19"/>
        <v>70.844848761849505</v>
      </c>
      <c r="AK28" s="29">
        <f t="shared" ca="1" si="19"/>
        <v>70.844848761849505</v>
      </c>
      <c r="AL28" s="29">
        <f t="shared" ca="1" si="19"/>
        <v>70.844848761849505</v>
      </c>
      <c r="AM28" s="29">
        <f t="shared" ca="1" si="19"/>
        <v>70.844848761849505</v>
      </c>
      <c r="AN28" s="29">
        <f t="shared" ca="1" si="19"/>
        <v>70.844848761849505</v>
      </c>
      <c r="AO28" s="29">
        <f t="shared" ca="1" si="19"/>
        <v>70.844848761849505</v>
      </c>
      <c r="AP28" s="29">
        <f t="shared" ca="1" si="19"/>
        <v>70.844848761849505</v>
      </c>
      <c r="AQ28" s="29">
        <f t="shared" ca="1" si="19"/>
        <v>70.844848761849505</v>
      </c>
      <c r="AR28" s="29">
        <f t="shared" ca="1" si="19"/>
        <v>70.844848761849505</v>
      </c>
      <c r="AS28" s="29">
        <f t="shared" ca="1" si="19"/>
        <v>70.844848761849505</v>
      </c>
      <c r="AT28" s="29">
        <f t="shared" ca="1" si="19"/>
        <v>70.844848761849505</v>
      </c>
      <c r="AU28" s="29">
        <f t="shared" ca="1" si="19"/>
        <v>70.844848761849505</v>
      </c>
      <c r="AV28" s="29">
        <f t="shared" ca="1" si="19"/>
        <v>70.844848761849505</v>
      </c>
      <c r="AW28" s="29">
        <f t="shared" ca="1" si="19"/>
        <v>70.844848761849505</v>
      </c>
      <c r="AX28" s="29">
        <f t="shared" ca="1" si="19"/>
        <v>70.844848761849505</v>
      </c>
      <c r="AY28" s="29">
        <f t="shared" ca="1" si="19"/>
        <v>70.844848761849505</v>
      </c>
      <c r="AZ28" s="29">
        <f t="shared" ca="1" si="19"/>
        <v>70.844848761849505</v>
      </c>
      <c r="BA28" s="29">
        <f t="shared" ca="1" si="19"/>
        <v>70.844848761849505</v>
      </c>
      <c r="BB28" s="29">
        <f t="shared" ca="1" si="19"/>
        <v>70.844848761849505</v>
      </c>
      <c r="BC28" s="29">
        <f t="shared" ca="1" si="19"/>
        <v>70.844848761849505</v>
      </c>
      <c r="BD28" s="29">
        <f t="shared" ca="1" si="19"/>
        <v>70.844848761849505</v>
      </c>
      <c r="BE28" s="29">
        <f t="shared" ca="1" si="19"/>
        <v>70.844848761849505</v>
      </c>
      <c r="BF28" s="29">
        <f t="shared" ca="1" si="19"/>
        <v>70.844848761849505</v>
      </c>
      <c r="BG28" s="29">
        <f t="shared" ca="1" si="19"/>
        <v>70.844848761849505</v>
      </c>
      <c r="BH28" s="29">
        <f t="shared" ca="1" si="19"/>
        <v>70.844848761849505</v>
      </c>
      <c r="BI28" s="29">
        <f t="shared" ca="1" si="19"/>
        <v>70.844848761849505</v>
      </c>
      <c r="BJ28" s="29">
        <f t="shared" ca="1" si="19"/>
        <v>70.844848761849505</v>
      </c>
      <c r="BK28" s="29">
        <f t="shared" ca="1" si="19"/>
        <v>70.844848761849505</v>
      </c>
      <c r="BL28" s="29">
        <f t="shared" ca="1" si="19"/>
        <v>70.844848761849505</v>
      </c>
      <c r="BM28" s="29">
        <f t="shared" ca="1" si="19"/>
        <v>70.844848761849505</v>
      </c>
      <c r="BN28" s="29">
        <f t="shared" ca="1" si="19"/>
        <v>70.844848761849505</v>
      </c>
      <c r="BO28" s="29">
        <f t="shared" ca="1" si="19"/>
        <v>70.844848761849505</v>
      </c>
      <c r="BP28" s="29">
        <f t="shared" ca="1" si="19"/>
        <v>70.844848761849505</v>
      </c>
      <c r="BQ28" s="29">
        <f t="shared" ca="1" si="19"/>
        <v>70.844848761849505</v>
      </c>
      <c r="BR28" s="29">
        <f t="shared" ca="1" si="19"/>
        <v>70.844848761849505</v>
      </c>
      <c r="BS28" s="29">
        <f t="shared" ref="BS28:ED28" ca="1" si="20">HLOOKUP("Transport",INDIRECT($C28),$D28, FALSE)</f>
        <v>70.844848761849505</v>
      </c>
      <c r="BT28" s="29">
        <f t="shared" ca="1" si="20"/>
        <v>70.844848761849505</v>
      </c>
      <c r="BU28" s="29">
        <f t="shared" ca="1" si="20"/>
        <v>70.844848761849505</v>
      </c>
      <c r="BV28" s="29">
        <f t="shared" ca="1" si="20"/>
        <v>70.844848761849505</v>
      </c>
      <c r="BW28" s="29">
        <f t="shared" ca="1" si="20"/>
        <v>70.844848761849505</v>
      </c>
      <c r="BX28" s="29">
        <f t="shared" ca="1" si="20"/>
        <v>70.844848761849505</v>
      </c>
      <c r="BY28" s="29">
        <f t="shared" ca="1" si="20"/>
        <v>70.844848761849505</v>
      </c>
      <c r="BZ28" s="29">
        <f t="shared" ca="1" si="20"/>
        <v>70.844848761849505</v>
      </c>
      <c r="CA28" s="29">
        <f t="shared" ca="1" si="20"/>
        <v>70.844848761849505</v>
      </c>
      <c r="CB28" s="29">
        <f t="shared" ca="1" si="20"/>
        <v>70.844848761849505</v>
      </c>
      <c r="CC28" s="29">
        <f t="shared" ca="1" si="20"/>
        <v>70.844848761849505</v>
      </c>
      <c r="CD28" s="29">
        <f t="shared" ca="1" si="20"/>
        <v>70.844848761849505</v>
      </c>
      <c r="CE28" s="29">
        <f t="shared" ca="1" si="20"/>
        <v>70.844848761849505</v>
      </c>
      <c r="CF28" s="29">
        <f t="shared" ca="1" si="20"/>
        <v>70.844848761849505</v>
      </c>
      <c r="CG28" s="29">
        <f t="shared" ca="1" si="20"/>
        <v>70.844848761849505</v>
      </c>
      <c r="CH28" s="29">
        <f t="shared" ca="1" si="20"/>
        <v>70.844848761849505</v>
      </c>
      <c r="CI28" s="29">
        <f t="shared" ca="1" si="20"/>
        <v>70.844848761849505</v>
      </c>
      <c r="CJ28" s="29">
        <f t="shared" ca="1" si="20"/>
        <v>70.844848761849505</v>
      </c>
      <c r="CK28" s="29">
        <f t="shared" ca="1" si="20"/>
        <v>70.844848761849505</v>
      </c>
      <c r="CL28" s="29">
        <f t="shared" ca="1" si="20"/>
        <v>70.844848761849505</v>
      </c>
      <c r="CM28" s="29">
        <f t="shared" ca="1" si="20"/>
        <v>70.844848761849505</v>
      </c>
      <c r="CN28" s="29">
        <f t="shared" ca="1" si="20"/>
        <v>70.844848761849505</v>
      </c>
      <c r="CO28" s="29">
        <f t="shared" ca="1" si="20"/>
        <v>70.844848761849505</v>
      </c>
      <c r="CP28" s="29">
        <f t="shared" ca="1" si="20"/>
        <v>70.844848761849505</v>
      </c>
      <c r="CQ28" s="29">
        <f t="shared" ca="1" si="20"/>
        <v>70.844848761849505</v>
      </c>
      <c r="CR28" s="29">
        <f t="shared" ca="1" si="20"/>
        <v>70.844848761849505</v>
      </c>
      <c r="CS28" s="29">
        <f t="shared" ca="1" si="20"/>
        <v>70.844848761849505</v>
      </c>
      <c r="CT28" s="29">
        <f t="shared" ca="1" si="20"/>
        <v>70.844848761849505</v>
      </c>
      <c r="CU28" s="29">
        <f t="shared" ca="1" si="20"/>
        <v>70.844848761849505</v>
      </c>
      <c r="CV28" s="29">
        <f t="shared" ca="1" si="20"/>
        <v>70.844848761849505</v>
      </c>
      <c r="CW28" s="29">
        <f t="shared" ca="1" si="20"/>
        <v>70.844848761849505</v>
      </c>
      <c r="CX28" s="29">
        <f t="shared" ca="1" si="20"/>
        <v>70.844848761849505</v>
      </c>
      <c r="CY28" s="29">
        <f t="shared" ca="1" si="20"/>
        <v>70.844848761849505</v>
      </c>
      <c r="CZ28" s="29">
        <f t="shared" ca="1" si="20"/>
        <v>70.844848761849505</v>
      </c>
      <c r="DA28" s="29">
        <f t="shared" ca="1" si="20"/>
        <v>70.844848761849505</v>
      </c>
      <c r="DB28" s="29">
        <f t="shared" ca="1" si="20"/>
        <v>70.844848761849505</v>
      </c>
      <c r="DC28" s="29">
        <f t="shared" ca="1" si="20"/>
        <v>70.844848761849505</v>
      </c>
      <c r="DD28" s="29">
        <f t="shared" ca="1" si="20"/>
        <v>70.844848761849505</v>
      </c>
      <c r="DE28" s="29">
        <f t="shared" ca="1" si="20"/>
        <v>70.844848761849505</v>
      </c>
      <c r="DF28" s="29">
        <f t="shared" ca="1" si="20"/>
        <v>70.844848761849505</v>
      </c>
      <c r="DG28" s="29">
        <f t="shared" ca="1" si="20"/>
        <v>70.844848761849505</v>
      </c>
      <c r="DH28" s="29">
        <f t="shared" ca="1" si="20"/>
        <v>70.844848761849505</v>
      </c>
      <c r="DI28" s="29">
        <f t="shared" ca="1" si="20"/>
        <v>70.844848761849505</v>
      </c>
      <c r="DJ28" s="29">
        <f t="shared" ca="1" si="20"/>
        <v>70.844848761849505</v>
      </c>
      <c r="DK28" s="29">
        <f t="shared" ca="1" si="20"/>
        <v>70.844848761849505</v>
      </c>
      <c r="DL28" s="29">
        <f t="shared" ca="1" si="20"/>
        <v>70.844848761849505</v>
      </c>
      <c r="DM28" s="29">
        <f t="shared" ca="1" si="20"/>
        <v>70.844848761849505</v>
      </c>
      <c r="DN28" s="29">
        <f t="shared" ca="1" si="20"/>
        <v>70.844848761849505</v>
      </c>
      <c r="DO28" s="29">
        <f t="shared" ca="1" si="20"/>
        <v>70.844848761849505</v>
      </c>
      <c r="DP28" s="29">
        <f t="shared" ca="1" si="20"/>
        <v>70.844848761849505</v>
      </c>
      <c r="DQ28" s="29">
        <f t="shared" ca="1" si="20"/>
        <v>70.844848761849505</v>
      </c>
      <c r="DR28" s="29">
        <f t="shared" ca="1" si="20"/>
        <v>70.844848761849505</v>
      </c>
      <c r="DS28" s="29">
        <f t="shared" ca="1" si="20"/>
        <v>70.844848761849505</v>
      </c>
      <c r="DT28" s="29">
        <f t="shared" ca="1" si="20"/>
        <v>70.844848761849505</v>
      </c>
      <c r="DU28" s="29">
        <f t="shared" ca="1" si="20"/>
        <v>70.844848761849505</v>
      </c>
      <c r="DV28" s="29">
        <f t="shared" ca="1" si="20"/>
        <v>70.844848761849505</v>
      </c>
      <c r="DW28" s="29">
        <f t="shared" ca="1" si="20"/>
        <v>70.844848761849505</v>
      </c>
      <c r="DX28" s="29">
        <f t="shared" ca="1" si="20"/>
        <v>70.844848761849505</v>
      </c>
      <c r="DY28" s="29">
        <f t="shared" ca="1" si="20"/>
        <v>70.844848761849505</v>
      </c>
      <c r="DZ28" s="29">
        <f t="shared" ca="1" si="20"/>
        <v>70.844848761849505</v>
      </c>
      <c r="EA28" s="29">
        <f t="shared" ca="1" si="20"/>
        <v>70.844848761849505</v>
      </c>
      <c r="EB28" s="29">
        <f t="shared" ca="1" si="20"/>
        <v>70.844848761849505</v>
      </c>
      <c r="EC28" s="29">
        <f t="shared" ca="1" si="20"/>
        <v>70.844848761849505</v>
      </c>
      <c r="ED28" s="29">
        <f t="shared" ca="1" si="20"/>
        <v>70.844848761849505</v>
      </c>
      <c r="EE28" s="29">
        <f t="shared" ref="EE28:EJ28" ca="1" si="21">HLOOKUP("Transport",INDIRECT($C28),$D28, FALSE)</f>
        <v>70.844848761849505</v>
      </c>
      <c r="EF28" s="29">
        <f t="shared" ca="1" si="21"/>
        <v>70.844848761849505</v>
      </c>
      <c r="EG28" s="29">
        <f t="shared" ca="1" si="21"/>
        <v>70.844848761849505</v>
      </c>
      <c r="EH28" s="29">
        <f t="shared" ca="1" si="21"/>
        <v>70.844848761849505</v>
      </c>
      <c r="EI28" s="29">
        <f t="shared" ca="1" si="21"/>
        <v>70.844848761849505</v>
      </c>
      <c r="EJ28" s="29">
        <f t="shared" ca="1" si="21"/>
        <v>70.844848761849505</v>
      </c>
    </row>
    <row r="29" spans="1:140" x14ac:dyDescent="0.3">
      <c r="C29" s="25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</row>
    <row r="30" spans="1:140" x14ac:dyDescent="0.3">
      <c r="B30" s="5" t="s">
        <v>123</v>
      </c>
      <c r="C30" s="27"/>
      <c r="D30" s="5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</row>
    <row r="31" spans="1:140" x14ac:dyDescent="0.3">
      <c r="A31" t="s">
        <v>356</v>
      </c>
      <c r="B31" t="s">
        <v>355</v>
      </c>
      <c r="C31" s="25" t="str">
        <f>GREET_inputs!$L$5</f>
        <v>GREET_inputs!B2:G16</v>
      </c>
      <c r="D31">
        <v>14</v>
      </c>
      <c r="E31" t="s">
        <v>120</v>
      </c>
      <c r="F31" s="29">
        <f ca="1">HLOOKUP(Model!F$3,INDIRECT($C31),$D31, FALSE)</f>
        <v>2.1113182235869443E-2</v>
      </c>
      <c r="G31" s="29">
        <f ca="1">HLOOKUP(Model!G$3,INDIRECT($C31),$D31, FALSE)</f>
        <v>2.1113182235869443E-2</v>
      </c>
      <c r="H31" s="29">
        <f ca="1">HLOOKUP(Model!H$3,INDIRECT($C31),$D31, FALSE)</f>
        <v>2.1113182235869443E-2</v>
      </c>
      <c r="I31" s="29">
        <f ca="1">HLOOKUP(Model!I$3,INDIRECT($C31),$D31, FALSE)</f>
        <v>2.1113182235869443E-2</v>
      </c>
      <c r="J31" s="29">
        <f ca="1">HLOOKUP(Model!J$3,INDIRECT($C31),$D31, FALSE)</f>
        <v>2.1113182235869443E-2</v>
      </c>
      <c r="K31" s="29">
        <f ca="1">HLOOKUP(Model!K$3,INDIRECT($C31),$D31, FALSE)</f>
        <v>2.1113182235869443E-2</v>
      </c>
      <c r="L31" s="29">
        <f ca="1">HLOOKUP(Model!L$3,INDIRECT($C31),$D31, FALSE)</f>
        <v>2.1113182235869443E-2</v>
      </c>
      <c r="M31" s="29">
        <f ca="1">HLOOKUP(Model!M$3,INDIRECT($C31),$D31, FALSE)</f>
        <v>2.1113182235869443E-2</v>
      </c>
      <c r="N31" s="29">
        <f ca="1">HLOOKUP(Model!N$3,INDIRECT($C31),$D31, FALSE)</f>
        <v>2.1113182235869443E-2</v>
      </c>
      <c r="O31" s="29">
        <f ca="1">HLOOKUP(Model!O$3,INDIRECT($C31),$D31, FALSE)</f>
        <v>2.1113182235869443E-2</v>
      </c>
      <c r="P31" s="29">
        <f ca="1">HLOOKUP(Model!P$3,INDIRECT($C31),$D31, FALSE)</f>
        <v>2.1113182235869443E-2</v>
      </c>
      <c r="Q31" s="29">
        <f ca="1">HLOOKUP(Model!Q$3,INDIRECT($C31),$D31, FALSE)</f>
        <v>2.1113182235869443E-2</v>
      </c>
      <c r="R31" s="29">
        <f ca="1">HLOOKUP(Model!R$3,INDIRECT($C31),$D31, FALSE)</f>
        <v>2.1113182235869443E-2</v>
      </c>
      <c r="S31" s="29">
        <f ca="1">HLOOKUP(Model!S$3,INDIRECT($C31),$D31, FALSE)</f>
        <v>2.1113182235869443E-2</v>
      </c>
      <c r="T31" s="29">
        <f ca="1">HLOOKUP(Model!T$3,INDIRECT($C31),$D31, FALSE)</f>
        <v>2.1113182235869443E-2</v>
      </c>
      <c r="U31" s="29">
        <f ca="1">HLOOKUP(Model!U$3,INDIRECT($C31),$D31, FALSE)</f>
        <v>2.1113182235869443E-2</v>
      </c>
      <c r="V31" s="29">
        <f ca="1">HLOOKUP(Model!V$3,INDIRECT($C31),$D31, FALSE)</f>
        <v>2.1113182235869443E-2</v>
      </c>
      <c r="W31" s="29">
        <f ca="1">HLOOKUP(Model!W$3,INDIRECT($C31),$D31, FALSE)</f>
        <v>2.1113182235869443E-2</v>
      </c>
      <c r="X31" s="29">
        <f ca="1">HLOOKUP(Model!X$3,INDIRECT($C31),$D31, FALSE)</f>
        <v>2.1113182235869443E-2</v>
      </c>
      <c r="Y31" s="29">
        <f ca="1">HLOOKUP(Model!Y$3,INDIRECT($C31),$D31, FALSE)</f>
        <v>2.1113182235869443E-2</v>
      </c>
      <c r="Z31" s="29">
        <f ca="1">HLOOKUP(Model!Z$3,INDIRECT($C31),$D31, FALSE)</f>
        <v>2.1113182235869443E-2</v>
      </c>
      <c r="AA31" s="29">
        <f ca="1">HLOOKUP(Model!AA$3,INDIRECT($C31),$D31, FALSE)</f>
        <v>2.1113182235869443E-2</v>
      </c>
      <c r="AB31" s="29">
        <f ca="1">HLOOKUP(Model!AB$3,INDIRECT($C31),$D31, FALSE)</f>
        <v>2.1113182235869443E-2</v>
      </c>
      <c r="AC31" s="29">
        <f ca="1">HLOOKUP(Model!AC$3,INDIRECT($C31),$D31, FALSE)</f>
        <v>2.1113182235869443E-2</v>
      </c>
      <c r="AD31" s="29">
        <f ca="1">HLOOKUP(Model!AD$3,INDIRECT($C31),$D31, FALSE)</f>
        <v>2.1113182235869443E-2</v>
      </c>
      <c r="AE31" s="29">
        <f ca="1">HLOOKUP(Model!AE$3,INDIRECT($C31),$D31, FALSE)</f>
        <v>2.1113182235869443E-2</v>
      </c>
      <c r="AF31" s="29">
        <f ca="1">HLOOKUP(Model!AF$3,INDIRECT($C31),$D31, FALSE)</f>
        <v>2.1113182235869443E-2</v>
      </c>
      <c r="AG31" s="29">
        <f ca="1">HLOOKUP(Model!AG$3,INDIRECT($C31),$D31, FALSE)</f>
        <v>2.1113182235869443E-2</v>
      </c>
      <c r="AH31" s="29">
        <f ca="1">HLOOKUP(Model!AH$3,INDIRECT($C31),$D31, FALSE)</f>
        <v>2.1113182235869443E-2</v>
      </c>
      <c r="AI31" s="29">
        <f ca="1">HLOOKUP(Model!AI$3,INDIRECT($C31),$D31, FALSE)</f>
        <v>2.1113182235869443E-2</v>
      </c>
      <c r="AJ31" s="29">
        <f ca="1">HLOOKUP(Model!AJ$3,INDIRECT($C31),$D31, FALSE)</f>
        <v>2.1113182235869443E-2</v>
      </c>
      <c r="AK31" s="29">
        <f ca="1">HLOOKUP(Model!AK$3,INDIRECT($C31),$D31, FALSE)</f>
        <v>2.1113182235869443E-2</v>
      </c>
      <c r="AL31" s="29">
        <f ca="1">HLOOKUP(Model!AL$3,INDIRECT($C31),$D31, FALSE)</f>
        <v>2.1113182235869443E-2</v>
      </c>
      <c r="AM31" s="29">
        <f ca="1">HLOOKUP(Model!AM$3,INDIRECT($C31),$D31, FALSE)</f>
        <v>2.1113182235869443E-2</v>
      </c>
      <c r="AN31" s="29">
        <f ca="1">HLOOKUP(Model!AN$3,INDIRECT($C31),$D31, FALSE)</f>
        <v>2.1113182235869443E-2</v>
      </c>
      <c r="AO31" s="29">
        <f ca="1">HLOOKUP(Model!AO$3,INDIRECT($C31),$D31, FALSE)</f>
        <v>2.1113182235869443E-2</v>
      </c>
      <c r="AP31" s="29">
        <f ca="1">HLOOKUP(Model!AP$3,INDIRECT($C31),$D31, FALSE)</f>
        <v>8.6846350760522606E-2</v>
      </c>
      <c r="AQ31" s="29">
        <f ca="1">HLOOKUP(Model!AQ$3,INDIRECT($C31),$D31, FALSE)</f>
        <v>8.6846350760522606E-2</v>
      </c>
      <c r="AR31" s="29">
        <f ca="1">HLOOKUP(Model!AR$3,INDIRECT($C31),$D31, FALSE)</f>
        <v>8.6846350760522606E-2</v>
      </c>
      <c r="AS31" s="29">
        <f ca="1">HLOOKUP(Model!AS$3,INDIRECT($C31),$D31, FALSE)</f>
        <v>8.6846350760522606E-2</v>
      </c>
      <c r="AT31" s="29">
        <f ca="1">HLOOKUP(Model!AT$3,INDIRECT($C31),$D31, FALSE)</f>
        <v>8.6846350760522606E-2</v>
      </c>
      <c r="AU31" s="29">
        <f ca="1">HLOOKUP(Model!AU$3,INDIRECT($C31),$D31, FALSE)</f>
        <v>8.6846350760522606E-2</v>
      </c>
      <c r="AV31" s="29">
        <f ca="1">HLOOKUP(Model!AV$3,INDIRECT($C31),$D31, FALSE)</f>
        <v>8.6846350760522606E-2</v>
      </c>
      <c r="AW31" s="29">
        <f ca="1">HLOOKUP(Model!AW$3,INDIRECT($C31),$D31, FALSE)</f>
        <v>8.6846350760522606E-2</v>
      </c>
      <c r="AX31" s="29">
        <f ca="1">HLOOKUP(Model!AX$3,INDIRECT($C31),$D31, FALSE)</f>
        <v>8.6846350760522606E-2</v>
      </c>
      <c r="AY31" s="29">
        <f ca="1">HLOOKUP(Model!AY$3,INDIRECT($C31),$D31, FALSE)</f>
        <v>4.0667570803885722E-2</v>
      </c>
      <c r="AZ31" s="29">
        <f ca="1">HLOOKUP(Model!AZ$3,INDIRECT($C31),$D31, FALSE)</f>
        <v>4.0667570803885722E-2</v>
      </c>
      <c r="BA31" s="29">
        <f ca="1">HLOOKUP(Model!BA$3,INDIRECT($C31),$D31, FALSE)</f>
        <v>4.0667570803885722E-2</v>
      </c>
      <c r="BB31" s="29">
        <f ca="1">HLOOKUP(Model!BB$3,INDIRECT($C31),$D31, FALSE)</f>
        <v>4.0667570803885722E-2</v>
      </c>
      <c r="BC31" s="29">
        <f ca="1">HLOOKUP(Model!BC$3,INDIRECT($C31),$D31, FALSE)</f>
        <v>4.0667570803885722E-2</v>
      </c>
      <c r="BD31" s="29">
        <f ca="1">HLOOKUP(Model!BD$3,INDIRECT($C31),$D31, FALSE)</f>
        <v>4.0667570803885722E-2</v>
      </c>
      <c r="BE31" s="29">
        <f ca="1">HLOOKUP(Model!BE$3,INDIRECT($C31),$D31, FALSE)</f>
        <v>4.0667570803885722E-2</v>
      </c>
      <c r="BF31" s="29">
        <f ca="1">HLOOKUP(Model!BF$3,INDIRECT($C31),$D31, FALSE)</f>
        <v>4.0667570803885722E-2</v>
      </c>
      <c r="BG31" s="29">
        <f ca="1">HLOOKUP(Model!BG$3,INDIRECT($C31),$D31, FALSE)</f>
        <v>4.0667570803885722E-2</v>
      </c>
      <c r="BH31" s="29">
        <f ca="1">HLOOKUP(Model!BH$3,INDIRECT($C31),$D31, FALSE)</f>
        <v>4.0667570803885722E-2</v>
      </c>
      <c r="BI31" s="29">
        <f ca="1">HLOOKUP(Model!BI$3,INDIRECT($C31),$D31, FALSE)</f>
        <v>4.0667570803885722E-2</v>
      </c>
      <c r="BJ31" s="29">
        <f ca="1">HLOOKUP(Model!BJ$3,INDIRECT($C31),$D31, FALSE)</f>
        <v>4.0667570803885722E-2</v>
      </c>
      <c r="BK31" s="29">
        <f ca="1">HLOOKUP(Model!BK$3,INDIRECT($C31),$D31, FALSE)</f>
        <v>4.0667570803885722E-2</v>
      </c>
      <c r="BL31" s="29">
        <f ca="1">HLOOKUP(Model!BL$3,INDIRECT($C31),$D31, FALSE)</f>
        <v>4.0667570803885722E-2</v>
      </c>
      <c r="BM31" s="29">
        <f ca="1">HLOOKUP(Model!BM$3,INDIRECT($C31),$D31, FALSE)</f>
        <v>4.0667570803885722E-2</v>
      </c>
      <c r="BN31" s="29">
        <f ca="1">HLOOKUP(Model!BN$3,INDIRECT($C31),$D31, FALSE)</f>
        <v>4.0667570803885722E-2</v>
      </c>
      <c r="BO31" s="29">
        <f ca="1">HLOOKUP(Model!BO$3,INDIRECT($C31),$D31, FALSE)</f>
        <v>4.0667570803885722E-2</v>
      </c>
      <c r="BP31" s="29">
        <f ca="1">HLOOKUP(Model!BP$3,INDIRECT($C31),$D31, FALSE)</f>
        <v>4.0667570803885722E-2</v>
      </c>
      <c r="BQ31" s="29">
        <f ca="1">HLOOKUP(Model!BQ$3,INDIRECT($C31),$D31, FALSE)</f>
        <v>4.0667570803885722E-2</v>
      </c>
      <c r="BR31" s="29">
        <f ca="1">HLOOKUP(Model!BR$3,INDIRECT($C31),$D31, FALSE)</f>
        <v>4.0667570803885722E-2</v>
      </c>
      <c r="BS31" s="29">
        <f ca="1">HLOOKUP(Model!BS$3,INDIRECT($C31),$D31, FALSE)</f>
        <v>4.0667570803885722E-2</v>
      </c>
      <c r="BT31" s="29">
        <f ca="1">HLOOKUP(Model!BT$3,INDIRECT($C31),$D31, FALSE)</f>
        <v>4.0667570803885722E-2</v>
      </c>
      <c r="BU31" s="29">
        <f ca="1">HLOOKUP(Model!BU$3,INDIRECT($C31),$D31, FALSE)</f>
        <v>4.0667570803885722E-2</v>
      </c>
      <c r="BV31" s="29">
        <f ca="1">HLOOKUP(Model!BV$3,INDIRECT($C31),$D31, FALSE)</f>
        <v>4.0667570803885722E-2</v>
      </c>
      <c r="BW31" s="29">
        <f ca="1">HLOOKUP(Model!BW$3,INDIRECT($C31),$D31, FALSE)</f>
        <v>4.0667570803885722E-2</v>
      </c>
      <c r="BX31" s="29">
        <f ca="1">HLOOKUP(Model!BX$3,INDIRECT($C31),$D31, FALSE)</f>
        <v>4.0667570803885722E-2</v>
      </c>
      <c r="BY31" s="29">
        <f ca="1">HLOOKUP(Model!BY$3,INDIRECT($C31),$D31, FALSE)</f>
        <v>4.0667570803885722E-2</v>
      </c>
      <c r="BZ31" s="29">
        <f ca="1">HLOOKUP(Model!BZ$3,INDIRECT($C31),$D31, FALSE)</f>
        <v>4.0667570803885722E-2</v>
      </c>
      <c r="CA31" s="29">
        <f ca="1">HLOOKUP(Model!CA$3,INDIRECT($C31),$D31, FALSE)</f>
        <v>4.0667570803885722E-2</v>
      </c>
      <c r="CB31" s="29">
        <f ca="1">HLOOKUP(Model!CB$3,INDIRECT($C31),$D31, FALSE)</f>
        <v>4.0667570803885722E-2</v>
      </c>
      <c r="CC31" s="29">
        <f ca="1">HLOOKUP(Model!CC$3,INDIRECT($C31),$D31, FALSE)</f>
        <v>4.0667570803885722E-2</v>
      </c>
      <c r="CD31" s="29">
        <f ca="1">HLOOKUP(Model!CD$3,INDIRECT($C31),$D31, FALSE)</f>
        <v>4.0667570803885722E-2</v>
      </c>
      <c r="CE31" s="29">
        <f ca="1">HLOOKUP(Model!CE$3,INDIRECT($C31),$D31, FALSE)</f>
        <v>4.0667570803885722E-2</v>
      </c>
      <c r="CF31" s="29">
        <f ca="1">HLOOKUP(Model!CF$3,INDIRECT($C31),$D31, FALSE)</f>
        <v>4.0667570803885722E-2</v>
      </c>
      <c r="CG31" s="29">
        <f ca="1">HLOOKUP(Model!CG$3,INDIRECT($C31),$D31, FALSE)</f>
        <v>4.0667570803885722E-2</v>
      </c>
      <c r="CH31" s="29">
        <f ca="1">HLOOKUP(Model!CH$3,INDIRECT($C31),$D31, FALSE)</f>
        <v>4.0667570803885722E-2</v>
      </c>
      <c r="CI31" s="29">
        <f ca="1">HLOOKUP(Model!CI$3,INDIRECT($C31),$D31, FALSE)</f>
        <v>4.0667570803885722E-2</v>
      </c>
      <c r="CJ31" s="29">
        <f ca="1">HLOOKUP(Model!CJ$3,INDIRECT($C31),$D31, FALSE)</f>
        <v>4.0667570803885722E-2</v>
      </c>
      <c r="CK31" s="29">
        <f ca="1">HLOOKUP(Model!CK$3,INDIRECT($C31),$D31, FALSE)</f>
        <v>4.0667570803885722E-2</v>
      </c>
      <c r="CL31" s="29">
        <f ca="1">HLOOKUP(Model!CL$3,INDIRECT($C31),$D31, FALSE)</f>
        <v>4.0667570803885722E-2</v>
      </c>
      <c r="CM31" s="29">
        <f ca="1">HLOOKUP(Model!CM$3,INDIRECT($C31),$D31, FALSE)</f>
        <v>4.0667570803885722E-2</v>
      </c>
      <c r="CN31" s="29">
        <f ca="1">HLOOKUP(Model!CN$3,INDIRECT($C31),$D31, FALSE)</f>
        <v>4.0667570803885722E-2</v>
      </c>
      <c r="CO31" s="29">
        <f ca="1">HLOOKUP(Model!CO$3,INDIRECT($C31),$D31, FALSE)</f>
        <v>4.0667570803885722E-2</v>
      </c>
      <c r="CP31" s="29">
        <f ca="1">HLOOKUP(Model!CP$3,INDIRECT($C31),$D31, FALSE)</f>
        <v>4.0667570803885722E-2</v>
      </c>
      <c r="CQ31" s="29">
        <f ca="1">HLOOKUP(Model!CQ$3,INDIRECT($C31),$D31, FALSE)</f>
        <v>4.0667570803885722E-2</v>
      </c>
      <c r="CR31" s="29">
        <f ca="1">HLOOKUP(Model!CR$3,INDIRECT($C31),$D31, FALSE)</f>
        <v>4.0667570803885722E-2</v>
      </c>
      <c r="CS31" s="29">
        <f ca="1">HLOOKUP(Model!CS$3,INDIRECT($C31),$D31, FALSE)</f>
        <v>3.0890376519877583E-2</v>
      </c>
      <c r="CT31" s="29">
        <f ca="1">HLOOKUP(Model!CT$3,INDIRECT($C31),$D31, FALSE)</f>
        <v>3.0890376519877583E-2</v>
      </c>
      <c r="CU31" s="29">
        <f ca="1">HLOOKUP(Model!CU$3,INDIRECT($C31),$D31, FALSE)</f>
        <v>3.0890376519877583E-2</v>
      </c>
      <c r="CV31" s="29">
        <f ca="1">HLOOKUP(Model!CV$3,INDIRECT($C31),$D31, FALSE)</f>
        <v>3.0890376519877583E-2</v>
      </c>
      <c r="CW31" s="29">
        <f ca="1">HLOOKUP(Model!CW$3,INDIRECT($C31),$D31, FALSE)</f>
        <v>3.0890376519877583E-2</v>
      </c>
      <c r="CX31" s="29">
        <f ca="1">HLOOKUP(Model!CX$3,INDIRECT($C31),$D31, FALSE)</f>
        <v>3.0890376519877583E-2</v>
      </c>
      <c r="CY31" s="29">
        <f ca="1">HLOOKUP(Model!CY$3,INDIRECT($C31),$D31, FALSE)</f>
        <v>3.0890376519877583E-2</v>
      </c>
      <c r="CZ31" s="29">
        <f ca="1">HLOOKUP(Model!CZ$3,INDIRECT($C31),$D31, FALSE)</f>
        <v>3.0890376519877583E-2</v>
      </c>
      <c r="DA31" s="29">
        <f ca="1">HLOOKUP(Model!DA$3,INDIRECT($C31),$D31, FALSE)</f>
        <v>3.0890376519877583E-2</v>
      </c>
      <c r="DB31" s="29">
        <f ca="1">HLOOKUP(Model!DB$3,INDIRECT($C31),$D31, FALSE)</f>
        <v>3.0890376519877583E-2</v>
      </c>
      <c r="DC31" s="29">
        <f ca="1">HLOOKUP(Model!DC$3,INDIRECT($C31),$D31, FALSE)</f>
        <v>3.0890376519877583E-2</v>
      </c>
      <c r="DD31" s="29">
        <f ca="1">HLOOKUP(Model!DD$3,INDIRECT($C31),$D31, FALSE)</f>
        <v>3.0890376519877583E-2</v>
      </c>
      <c r="DE31" s="29">
        <f ca="1">HLOOKUP(Model!DE$3,INDIRECT($C31),$D31, FALSE)</f>
        <v>3.0890376519877583E-2</v>
      </c>
      <c r="DF31" s="29">
        <f ca="1">HLOOKUP(Model!DF$3,INDIRECT($C31),$D31, FALSE)</f>
        <v>3.0890376519877583E-2</v>
      </c>
      <c r="DG31" s="29">
        <f ca="1">HLOOKUP(Model!DG$3,INDIRECT($C31),$D31, FALSE)</f>
        <v>3.0890376519877583E-2</v>
      </c>
      <c r="DH31" s="29">
        <f ca="1">HLOOKUP(Model!DH$3,INDIRECT($C31),$D31, FALSE)</f>
        <v>3.0890376519877583E-2</v>
      </c>
      <c r="DI31" s="29">
        <f ca="1">HLOOKUP(Model!DI$3,INDIRECT($C31),$D31, FALSE)</f>
        <v>3.0890376519877583E-2</v>
      </c>
      <c r="DJ31" s="29">
        <f ca="1">HLOOKUP(Model!DJ$3,INDIRECT($C31),$D31, FALSE)</f>
        <v>3.0890376519877583E-2</v>
      </c>
      <c r="DK31" s="29">
        <f ca="1">HLOOKUP(Model!DK$3,INDIRECT($C31),$D31, FALSE)</f>
        <v>3.0890376519877583E-2</v>
      </c>
      <c r="DL31" s="29">
        <f ca="1">HLOOKUP(Model!DL$3,INDIRECT($C31),$D31, FALSE)</f>
        <v>3.0890376519877583E-2</v>
      </c>
      <c r="DM31" s="29">
        <f ca="1">HLOOKUP(Model!DM$3,INDIRECT($C31),$D31, FALSE)</f>
        <v>3.0890376519877583E-2</v>
      </c>
      <c r="DN31" s="29">
        <f ca="1">HLOOKUP(Model!DN$3,INDIRECT($C31),$D31, FALSE)</f>
        <v>3.0890376519877583E-2</v>
      </c>
      <c r="DO31" s="29">
        <f ca="1">HLOOKUP(Model!DO$3,INDIRECT($C31),$D31, FALSE)</f>
        <v>3.0890376519877583E-2</v>
      </c>
      <c r="DP31" s="29">
        <f ca="1">HLOOKUP(Model!DP$3,INDIRECT($C31),$D31, FALSE)</f>
        <v>3.0890376519877583E-2</v>
      </c>
      <c r="DQ31" s="29">
        <f ca="1">HLOOKUP(Model!DQ$3,INDIRECT($C31),$D31, FALSE)</f>
        <v>3.0890376519877583E-2</v>
      </c>
      <c r="DR31" s="29">
        <f ca="1">HLOOKUP(Model!DR$3,INDIRECT($C31),$D31, FALSE)</f>
        <v>3.0890376519877583E-2</v>
      </c>
      <c r="DS31" s="29">
        <f ca="1">HLOOKUP(Model!DS$3,INDIRECT($C31),$D31, FALSE)</f>
        <v>3.0890376519877583E-2</v>
      </c>
      <c r="DT31" s="29">
        <f ca="1">HLOOKUP(Model!DT$3,INDIRECT($C31),$D31, FALSE)</f>
        <v>3.0890376519877583E-2</v>
      </c>
      <c r="DU31" s="29">
        <f ca="1">HLOOKUP(Model!DU$3,INDIRECT($C31),$D31, FALSE)</f>
        <v>3.0890376519877583E-2</v>
      </c>
      <c r="DV31" s="29">
        <f ca="1">HLOOKUP(Model!DV$3,INDIRECT($C31),$D31, FALSE)</f>
        <v>3.0890376519877583E-2</v>
      </c>
      <c r="DW31" s="29">
        <f ca="1">HLOOKUP(Model!DW$3,INDIRECT($C31),$D31, FALSE)</f>
        <v>3.0890376519877583E-2</v>
      </c>
      <c r="DX31" s="29">
        <f ca="1">HLOOKUP(Model!DX$3,INDIRECT($C31),$D31, FALSE)</f>
        <v>3.0890376519877583E-2</v>
      </c>
      <c r="DY31" s="29">
        <f ca="1">HLOOKUP(Model!DY$3,INDIRECT($C31),$D31, FALSE)</f>
        <v>3.0890376519877583E-2</v>
      </c>
      <c r="DZ31" s="29">
        <f ca="1">HLOOKUP(Model!DZ$3,INDIRECT($C31),$D31, FALSE)</f>
        <v>3.0890376519877583E-2</v>
      </c>
      <c r="EA31" s="29">
        <f ca="1">HLOOKUP(Model!EA$3,INDIRECT($C31),$D31, FALSE)</f>
        <v>3.0890376519877583E-2</v>
      </c>
      <c r="EB31" s="29">
        <f ca="1">HLOOKUP(Model!EB$3,INDIRECT($C31),$D31, FALSE)</f>
        <v>3.0890376519877583E-2</v>
      </c>
      <c r="EC31" s="29">
        <f ca="1">HLOOKUP(Model!EC$3,INDIRECT($C31),$D31, FALSE)</f>
        <v>3.0890376519877583E-2</v>
      </c>
      <c r="ED31" s="29">
        <f ca="1">HLOOKUP(Model!ED$3,INDIRECT($C31),$D31, FALSE)</f>
        <v>3.0890376519877583E-2</v>
      </c>
      <c r="EE31" s="29">
        <f ca="1">HLOOKUP(Model!EE$3,INDIRECT($C31),$D31, FALSE)</f>
        <v>3.0890376519877583E-2</v>
      </c>
      <c r="EF31" s="29">
        <f ca="1">HLOOKUP(Model!EF$3,INDIRECT($C31),$D31, FALSE)</f>
        <v>3.0890376519877583E-2</v>
      </c>
      <c r="EG31" s="29">
        <f ca="1">HLOOKUP(Model!EG$3,INDIRECT($C31),$D31, FALSE)</f>
        <v>3.0890376519877583E-2</v>
      </c>
      <c r="EH31" s="29">
        <f ca="1">HLOOKUP(Model!EH$3,INDIRECT($C31),$D31, FALSE)</f>
        <v>3.0890376519877583E-2</v>
      </c>
      <c r="EI31" s="29">
        <f ca="1">HLOOKUP(Model!EI$3,INDIRECT($C31),$D31, FALSE)</f>
        <v>3.0890376519877583E-2</v>
      </c>
      <c r="EJ31" s="29">
        <f ca="1">HLOOKUP(Model!EJ$3,INDIRECT($C31),$D31, FALSE)</f>
        <v>3.0890376519877583E-2</v>
      </c>
    </row>
    <row r="32" spans="1:140" x14ac:dyDescent="0.3">
      <c r="A32" t="s">
        <v>350</v>
      </c>
      <c r="B32" t="s">
        <v>352</v>
      </c>
      <c r="C32" s="25" t="str">
        <f>GREET_inputs!$L$6</f>
        <v>GREET_inputs!B20:H46</v>
      </c>
      <c r="D32">
        <v>26</v>
      </c>
      <c r="E32" t="s">
        <v>119</v>
      </c>
      <c r="F32" s="29">
        <f ca="1">HLOOKUP(Model!F$4,INDIRECT($C32),$D32, FALSE)</f>
        <v>-3.6</v>
      </c>
      <c r="G32" s="29">
        <f ca="1">HLOOKUP(Model!G$4,INDIRECT($C32),$D32, FALSE)</f>
        <v>-3.6</v>
      </c>
      <c r="H32" s="29">
        <f ca="1">HLOOKUP(Model!H$4,INDIRECT($C32),$D32, FALSE)</f>
        <v>-3.6</v>
      </c>
      <c r="I32" s="29">
        <f ca="1">HLOOKUP(Model!I$4,INDIRECT($C32),$D32, FALSE)</f>
        <v>-3.6</v>
      </c>
      <c r="J32" s="29">
        <f ca="1">HLOOKUP(Model!J$4,INDIRECT($C32),$D32, FALSE)</f>
        <v>-3.6</v>
      </c>
      <c r="K32" s="29">
        <f ca="1">HLOOKUP(Model!K$4,INDIRECT($C32),$D32, FALSE)</f>
        <v>-3.6</v>
      </c>
      <c r="L32" s="29">
        <f ca="1">HLOOKUP(Model!L$4,INDIRECT($C32),$D32, FALSE)</f>
        <v>-3.6</v>
      </c>
      <c r="M32" s="29">
        <f ca="1">HLOOKUP(Model!M$4,INDIRECT($C32),$D32, FALSE)</f>
        <v>-3.6</v>
      </c>
      <c r="N32" s="29">
        <f ca="1">HLOOKUP(Model!N$4,INDIRECT($C32),$D32, FALSE)</f>
        <v>-3.6</v>
      </c>
      <c r="O32" s="29">
        <f ca="1">HLOOKUP(Model!O$4,INDIRECT($C32),$D32, FALSE)</f>
        <v>-3.6</v>
      </c>
      <c r="P32" s="29">
        <f ca="1">HLOOKUP(Model!P$4,INDIRECT($C32),$D32, FALSE)</f>
        <v>-3.6</v>
      </c>
      <c r="Q32" s="29">
        <f ca="1">HLOOKUP(Model!Q$4,INDIRECT($C32),$D32, FALSE)</f>
        <v>-3.6</v>
      </c>
      <c r="R32" s="29">
        <f ca="1">HLOOKUP(Model!R$4,INDIRECT($C32),$D32, FALSE)</f>
        <v>-3.6</v>
      </c>
      <c r="S32" s="29">
        <f ca="1">HLOOKUP(Model!S$4,INDIRECT($C32),$D32, FALSE)</f>
        <v>-3.6</v>
      </c>
      <c r="T32" s="29">
        <f ca="1">HLOOKUP(Model!T$4,INDIRECT($C32),$D32, FALSE)</f>
        <v>-3.6</v>
      </c>
      <c r="U32" s="29">
        <f ca="1">HLOOKUP(Model!U$4,INDIRECT($C32),$D32, FALSE)</f>
        <v>-3.6</v>
      </c>
      <c r="V32" s="29">
        <f ca="1">HLOOKUP(Model!V$4,INDIRECT($C32),$D32, FALSE)</f>
        <v>-3.6</v>
      </c>
      <c r="W32" s="29">
        <f ca="1">HLOOKUP(Model!W$4,INDIRECT($C32),$D32, FALSE)</f>
        <v>-3.6</v>
      </c>
      <c r="X32" s="29">
        <f ca="1">HLOOKUP(Model!X$4,INDIRECT($C32),$D32, FALSE)</f>
        <v>-3.6</v>
      </c>
      <c r="Y32" s="29">
        <f ca="1">HLOOKUP(Model!Y$4,INDIRECT($C32),$D32, FALSE)</f>
        <v>-3.6</v>
      </c>
      <c r="Z32" s="29">
        <f ca="1">HLOOKUP(Model!Z$4,INDIRECT($C32),$D32, FALSE)</f>
        <v>-3.6</v>
      </c>
      <c r="AA32" s="29">
        <f ca="1">HLOOKUP(Model!AA$4,INDIRECT($C32),$D32, FALSE)</f>
        <v>-3.6</v>
      </c>
      <c r="AB32" s="29">
        <f ca="1">HLOOKUP(Model!AB$4,INDIRECT($C32),$D32, FALSE)</f>
        <v>-3.6</v>
      </c>
      <c r="AC32" s="29">
        <f ca="1">HLOOKUP(Model!AC$4,INDIRECT($C32),$D32, FALSE)</f>
        <v>-3.6</v>
      </c>
      <c r="AD32" s="29">
        <f ca="1">HLOOKUP(Model!AD$4,INDIRECT($C32),$D32, FALSE)</f>
        <v>-3.6</v>
      </c>
      <c r="AE32" s="29">
        <f ca="1">HLOOKUP(Model!AE$4,INDIRECT($C32),$D32, FALSE)</f>
        <v>-3.6</v>
      </c>
      <c r="AF32" s="29">
        <f ca="1">HLOOKUP(Model!AF$4,INDIRECT($C32),$D32, FALSE)</f>
        <v>-3.6</v>
      </c>
      <c r="AG32" s="29">
        <f ca="1">HLOOKUP(Model!AG$4,INDIRECT($C32),$D32, FALSE)</f>
        <v>-3.6</v>
      </c>
      <c r="AH32" s="29">
        <f ca="1">HLOOKUP(Model!AH$4,INDIRECT($C32),$D32, FALSE)</f>
        <v>-3.6</v>
      </c>
      <c r="AI32" s="29">
        <f ca="1">HLOOKUP(Model!AI$4,INDIRECT($C32),$D32, FALSE)</f>
        <v>-3.6</v>
      </c>
      <c r="AJ32" s="29">
        <f ca="1">HLOOKUP(Model!AJ$4,INDIRECT($C32),$D32, FALSE)</f>
        <v>-3.6</v>
      </c>
      <c r="AK32" s="29">
        <f ca="1">HLOOKUP(Model!AK$4,INDIRECT($C32),$D32, FALSE)</f>
        <v>-3.6</v>
      </c>
      <c r="AL32" s="29">
        <f ca="1">HLOOKUP(Model!AL$4,INDIRECT($C32),$D32, FALSE)</f>
        <v>-3.6</v>
      </c>
      <c r="AM32" s="29">
        <f ca="1">HLOOKUP(Model!AM$4,INDIRECT($C32),$D32, FALSE)</f>
        <v>-3.6</v>
      </c>
      <c r="AN32" s="29">
        <f ca="1">HLOOKUP(Model!AN$4,INDIRECT($C32),$D32, FALSE)</f>
        <v>-3.6</v>
      </c>
      <c r="AO32" s="29">
        <f ca="1">HLOOKUP(Model!AO$4,INDIRECT($C32),$D32, FALSE)</f>
        <v>-3.6</v>
      </c>
      <c r="AP32" s="29">
        <f ca="1">HLOOKUP(Model!AP$4,INDIRECT($C32),$D32, FALSE)</f>
        <v>-3.6</v>
      </c>
      <c r="AQ32" s="29">
        <f ca="1">HLOOKUP(Model!AQ$4,INDIRECT($C32),$D32, FALSE)</f>
        <v>-3.6</v>
      </c>
      <c r="AR32" s="29">
        <f ca="1">HLOOKUP(Model!AR$4,INDIRECT($C32),$D32, FALSE)</f>
        <v>-3.6</v>
      </c>
      <c r="AS32" s="29">
        <f ca="1">HLOOKUP(Model!AS$4,INDIRECT($C32),$D32, FALSE)</f>
        <v>-3.6</v>
      </c>
      <c r="AT32" s="29">
        <f ca="1">HLOOKUP(Model!AT$4,INDIRECT($C32),$D32, FALSE)</f>
        <v>-3.6</v>
      </c>
      <c r="AU32" s="29">
        <f ca="1">HLOOKUP(Model!AU$4,INDIRECT($C32),$D32, FALSE)</f>
        <v>-3.6</v>
      </c>
      <c r="AV32" s="29">
        <f ca="1">HLOOKUP(Model!AV$4,INDIRECT($C32),$D32, FALSE)</f>
        <v>-3.6</v>
      </c>
      <c r="AW32" s="29">
        <f ca="1">HLOOKUP(Model!AW$4,INDIRECT($C32),$D32, FALSE)</f>
        <v>-3.6</v>
      </c>
      <c r="AX32" s="29">
        <f ca="1">HLOOKUP(Model!AX$4,INDIRECT($C32),$D32, FALSE)</f>
        <v>-3.6</v>
      </c>
      <c r="AY32" s="29">
        <f ca="1">HLOOKUP(Model!AY$4,INDIRECT($C32),$D32, FALSE)</f>
        <v>-3.6</v>
      </c>
      <c r="AZ32" s="29">
        <f ca="1">HLOOKUP(Model!AZ$4,INDIRECT($C32),$D32, FALSE)</f>
        <v>-3.6</v>
      </c>
      <c r="BA32" s="29">
        <f ca="1">HLOOKUP(Model!BA$4,INDIRECT($C32),$D32, FALSE)</f>
        <v>-3.6</v>
      </c>
      <c r="BB32" s="29">
        <f ca="1">HLOOKUP(Model!BB$4,INDIRECT($C32),$D32, FALSE)</f>
        <v>-3.6</v>
      </c>
      <c r="BC32" s="29">
        <f ca="1">HLOOKUP(Model!BC$4,INDIRECT($C32),$D32, FALSE)</f>
        <v>-3.6</v>
      </c>
      <c r="BD32" s="29">
        <f ca="1">HLOOKUP(Model!BD$4,INDIRECT($C32),$D32, FALSE)</f>
        <v>-3.6</v>
      </c>
      <c r="BE32" s="29">
        <f ca="1">HLOOKUP(Model!BE$4,INDIRECT($C32),$D32, FALSE)</f>
        <v>-3.6</v>
      </c>
      <c r="BF32" s="29">
        <f ca="1">HLOOKUP(Model!BF$4,INDIRECT($C32),$D32, FALSE)</f>
        <v>-3.6</v>
      </c>
      <c r="BG32" s="29">
        <f ca="1">HLOOKUP(Model!BG$4,INDIRECT($C32),$D32, FALSE)</f>
        <v>-3.6</v>
      </c>
      <c r="BH32" s="29">
        <f ca="1">HLOOKUP(Model!BH$4,INDIRECT($C32),$D32, FALSE)</f>
        <v>-3.6</v>
      </c>
      <c r="BI32" s="29">
        <f ca="1">HLOOKUP(Model!BI$4,INDIRECT($C32),$D32, FALSE)</f>
        <v>-3.6</v>
      </c>
      <c r="BJ32" s="29">
        <f ca="1">HLOOKUP(Model!BJ$4,INDIRECT($C32),$D32, FALSE)</f>
        <v>-3.6</v>
      </c>
      <c r="BK32" s="29">
        <f ca="1">HLOOKUP(Model!BK$4,INDIRECT($C32),$D32, FALSE)</f>
        <v>-3.6</v>
      </c>
      <c r="BL32" s="29">
        <f ca="1">HLOOKUP(Model!BL$4,INDIRECT($C32),$D32, FALSE)</f>
        <v>-3.6</v>
      </c>
      <c r="BM32" s="29">
        <f ca="1">HLOOKUP(Model!BM$4,INDIRECT($C32),$D32, FALSE)</f>
        <v>-3.6</v>
      </c>
      <c r="BN32" s="29">
        <f ca="1">HLOOKUP(Model!BN$4,INDIRECT($C32),$D32, FALSE)</f>
        <v>-3.6</v>
      </c>
      <c r="BO32" s="29">
        <f ca="1">HLOOKUP(Model!BO$4,INDIRECT($C32),$D32, FALSE)</f>
        <v>-3.6</v>
      </c>
      <c r="BP32" s="29">
        <f ca="1">HLOOKUP(Model!BP$4,INDIRECT($C32),$D32, FALSE)</f>
        <v>-3.6</v>
      </c>
      <c r="BQ32" s="29">
        <f ca="1">HLOOKUP(Model!BQ$4,INDIRECT($C32),$D32, FALSE)</f>
        <v>-3.6</v>
      </c>
      <c r="BR32" s="29">
        <f ca="1">HLOOKUP(Model!BR$4,INDIRECT($C32),$D32, FALSE)</f>
        <v>-3.6</v>
      </c>
      <c r="BS32" s="29">
        <f ca="1">HLOOKUP(Model!BS$4,INDIRECT($C32),$D32, FALSE)</f>
        <v>-3.6</v>
      </c>
      <c r="BT32" s="29">
        <f ca="1">HLOOKUP(Model!BT$4,INDIRECT($C32),$D32, FALSE)</f>
        <v>-3.6</v>
      </c>
      <c r="BU32" s="29">
        <f ca="1">HLOOKUP(Model!BU$4,INDIRECT($C32),$D32, FALSE)</f>
        <v>-3.6</v>
      </c>
      <c r="BV32" s="29">
        <f ca="1">HLOOKUP(Model!BV$4,INDIRECT($C32),$D32, FALSE)</f>
        <v>-3.6</v>
      </c>
      <c r="BW32" s="29">
        <f ca="1">HLOOKUP(Model!BW$4,INDIRECT($C32),$D32, FALSE)</f>
        <v>-3.6</v>
      </c>
      <c r="BX32" s="29">
        <f ca="1">HLOOKUP(Model!BX$4,INDIRECT($C32),$D32, FALSE)</f>
        <v>-3.6</v>
      </c>
      <c r="BY32" s="29">
        <f ca="1">HLOOKUP(Model!BY$4,INDIRECT($C32),$D32, FALSE)</f>
        <v>-3.6</v>
      </c>
      <c r="BZ32" s="29">
        <f ca="1">HLOOKUP(Model!BZ$4,INDIRECT($C32),$D32, FALSE)</f>
        <v>-3.6</v>
      </c>
      <c r="CA32" s="29">
        <f ca="1">HLOOKUP(Model!CA$4,INDIRECT($C32),$D32, FALSE)</f>
        <v>-3.6</v>
      </c>
      <c r="CB32" s="29">
        <f ca="1">HLOOKUP(Model!CB$4,INDIRECT($C32),$D32, FALSE)</f>
        <v>-3.6</v>
      </c>
      <c r="CC32" s="29">
        <f ca="1">HLOOKUP(Model!CC$4,INDIRECT($C32),$D32, FALSE)</f>
        <v>-3.6</v>
      </c>
      <c r="CD32" s="29">
        <f ca="1">HLOOKUP(Model!CD$4,INDIRECT($C32),$D32, FALSE)</f>
        <v>-3.6</v>
      </c>
      <c r="CE32" s="29">
        <f ca="1">HLOOKUP(Model!CE$4,INDIRECT($C32),$D32, FALSE)</f>
        <v>-3.6</v>
      </c>
      <c r="CF32" s="29">
        <f ca="1">HLOOKUP(Model!CF$4,INDIRECT($C32),$D32, FALSE)</f>
        <v>-3.6</v>
      </c>
      <c r="CG32" s="29">
        <f ca="1">HLOOKUP(Model!CG$4,INDIRECT($C32),$D32, FALSE)</f>
        <v>-3.6</v>
      </c>
      <c r="CH32" s="29">
        <f ca="1">HLOOKUP(Model!CH$4,INDIRECT($C32),$D32, FALSE)</f>
        <v>-3.6</v>
      </c>
      <c r="CI32" s="29">
        <f ca="1">HLOOKUP(Model!CI$4,INDIRECT($C32),$D32, FALSE)</f>
        <v>-3.6</v>
      </c>
      <c r="CJ32" s="29">
        <f ca="1">HLOOKUP(Model!CJ$4,INDIRECT($C32),$D32, FALSE)</f>
        <v>-3.6</v>
      </c>
      <c r="CK32" s="29">
        <f ca="1">HLOOKUP(Model!CK$4,INDIRECT($C32),$D32, FALSE)</f>
        <v>-3.6</v>
      </c>
      <c r="CL32" s="29">
        <f ca="1">HLOOKUP(Model!CL$4,INDIRECT($C32),$D32, FALSE)</f>
        <v>-3.6</v>
      </c>
      <c r="CM32" s="29">
        <f ca="1">HLOOKUP(Model!CM$4,INDIRECT($C32),$D32, FALSE)</f>
        <v>-3.6</v>
      </c>
      <c r="CN32" s="29">
        <f ca="1">HLOOKUP(Model!CN$4,INDIRECT($C32),$D32, FALSE)</f>
        <v>-3.6</v>
      </c>
      <c r="CO32" s="29">
        <f ca="1">HLOOKUP(Model!CO$4,INDIRECT($C32),$D32, FALSE)</f>
        <v>-3.6</v>
      </c>
      <c r="CP32" s="29">
        <f ca="1">HLOOKUP(Model!CP$4,INDIRECT($C32),$D32, FALSE)</f>
        <v>-3.6</v>
      </c>
      <c r="CQ32" s="29">
        <f ca="1">HLOOKUP(Model!CQ$4,INDIRECT($C32),$D32, FALSE)</f>
        <v>-3.6</v>
      </c>
      <c r="CR32" s="29">
        <f ca="1">HLOOKUP(Model!CR$4,INDIRECT($C32),$D32, FALSE)</f>
        <v>-3.6</v>
      </c>
      <c r="CS32" s="29">
        <f ca="1">HLOOKUP(Model!CS$4,INDIRECT($C32),$D32, FALSE)</f>
        <v>-3.6</v>
      </c>
      <c r="CT32" s="29">
        <f ca="1">HLOOKUP(Model!CT$4,INDIRECT($C32),$D32, FALSE)</f>
        <v>-3.6</v>
      </c>
      <c r="CU32" s="29">
        <f ca="1">HLOOKUP(Model!CU$4,INDIRECT($C32),$D32, FALSE)</f>
        <v>-3.6</v>
      </c>
      <c r="CV32" s="29">
        <f ca="1">HLOOKUP(Model!CV$4,INDIRECT($C32),$D32, FALSE)</f>
        <v>-3.6</v>
      </c>
      <c r="CW32" s="29">
        <f ca="1">HLOOKUP(Model!CW$4,INDIRECT($C32),$D32, FALSE)</f>
        <v>-3.6</v>
      </c>
      <c r="CX32" s="29">
        <f ca="1">HLOOKUP(Model!CX$4,INDIRECT($C32),$D32, FALSE)</f>
        <v>-3.6</v>
      </c>
      <c r="CY32" s="29">
        <f ca="1">HLOOKUP(Model!CY$4,INDIRECT($C32),$D32, FALSE)</f>
        <v>-3.6</v>
      </c>
      <c r="CZ32" s="29">
        <f ca="1">HLOOKUP(Model!CZ$4,INDIRECT($C32),$D32, FALSE)</f>
        <v>-3.6</v>
      </c>
      <c r="DA32" s="29">
        <f ca="1">HLOOKUP(Model!DA$4,INDIRECT($C32),$D32, FALSE)</f>
        <v>-3.6</v>
      </c>
      <c r="DB32" s="29">
        <f ca="1">HLOOKUP(Model!DB$4,INDIRECT($C32),$D32, FALSE)</f>
        <v>-3.6</v>
      </c>
      <c r="DC32" s="29">
        <f ca="1">HLOOKUP(Model!DC$4,INDIRECT($C32),$D32, FALSE)</f>
        <v>-3.6</v>
      </c>
      <c r="DD32" s="29">
        <f ca="1">HLOOKUP(Model!DD$4,INDIRECT($C32),$D32, FALSE)</f>
        <v>-3.6</v>
      </c>
      <c r="DE32" s="29">
        <f ca="1">HLOOKUP(Model!DE$4,INDIRECT($C32),$D32, FALSE)</f>
        <v>-3.6</v>
      </c>
      <c r="DF32" s="29">
        <f ca="1">HLOOKUP(Model!DF$4,INDIRECT($C32),$D32, FALSE)</f>
        <v>-3.6</v>
      </c>
      <c r="DG32" s="29">
        <f ca="1">HLOOKUP(Model!DG$4,INDIRECT($C32),$D32, FALSE)</f>
        <v>-3.6</v>
      </c>
      <c r="DH32" s="29">
        <f ca="1">HLOOKUP(Model!DH$4,INDIRECT($C32),$D32, FALSE)</f>
        <v>-3.6</v>
      </c>
      <c r="DI32" s="29">
        <f ca="1">HLOOKUP(Model!DI$4,INDIRECT($C32),$D32, FALSE)</f>
        <v>-3.6</v>
      </c>
      <c r="DJ32" s="29">
        <f ca="1">HLOOKUP(Model!DJ$4,INDIRECT($C32),$D32, FALSE)</f>
        <v>-3.6</v>
      </c>
      <c r="DK32" s="29">
        <f ca="1">HLOOKUP(Model!DK$4,INDIRECT($C32),$D32, FALSE)</f>
        <v>-3.6</v>
      </c>
      <c r="DL32" s="29">
        <f ca="1">HLOOKUP(Model!DL$4,INDIRECT($C32),$D32, FALSE)</f>
        <v>-3.6</v>
      </c>
      <c r="DM32" s="29">
        <f ca="1">HLOOKUP(Model!DM$4,INDIRECT($C32),$D32, FALSE)</f>
        <v>-3.6</v>
      </c>
      <c r="DN32" s="29">
        <f ca="1">HLOOKUP(Model!DN$4,INDIRECT($C32),$D32, FALSE)</f>
        <v>-3.6</v>
      </c>
      <c r="DO32" s="29">
        <f ca="1">HLOOKUP(Model!DO$4,INDIRECT($C32),$D32, FALSE)</f>
        <v>-3.6</v>
      </c>
      <c r="DP32" s="29">
        <f ca="1">HLOOKUP(Model!DP$4,INDIRECT($C32),$D32, FALSE)</f>
        <v>-3.6</v>
      </c>
      <c r="DQ32" s="29">
        <f ca="1">HLOOKUP(Model!DQ$4,INDIRECT($C32),$D32, FALSE)</f>
        <v>-3.6</v>
      </c>
      <c r="DR32" s="29">
        <f ca="1">HLOOKUP(Model!DR$4,INDIRECT($C32),$D32, FALSE)</f>
        <v>-3.6</v>
      </c>
      <c r="DS32" s="29">
        <f ca="1">HLOOKUP(Model!DS$4,INDIRECT($C32),$D32, FALSE)</f>
        <v>-3.6</v>
      </c>
      <c r="DT32" s="29">
        <f ca="1">HLOOKUP(Model!DT$4,INDIRECT($C32),$D32, FALSE)</f>
        <v>-3.6</v>
      </c>
      <c r="DU32" s="29">
        <f ca="1">HLOOKUP(Model!DU$4,INDIRECT($C32),$D32, FALSE)</f>
        <v>-3.6</v>
      </c>
      <c r="DV32" s="29">
        <f ca="1">HLOOKUP(Model!DV$4,INDIRECT($C32),$D32, FALSE)</f>
        <v>-3.6</v>
      </c>
      <c r="DW32" s="29">
        <f ca="1">HLOOKUP(Model!DW$4,INDIRECT($C32),$D32, FALSE)</f>
        <v>-3.6</v>
      </c>
      <c r="DX32" s="29">
        <f ca="1">HLOOKUP(Model!DX$4,INDIRECT($C32),$D32, FALSE)</f>
        <v>-3.6</v>
      </c>
      <c r="DY32" s="29">
        <f ca="1">HLOOKUP(Model!DY$4,INDIRECT($C32),$D32, FALSE)</f>
        <v>-3.6</v>
      </c>
      <c r="DZ32" s="29">
        <f ca="1">HLOOKUP(Model!DZ$4,INDIRECT($C32),$D32, FALSE)</f>
        <v>-3.6</v>
      </c>
      <c r="EA32" s="29">
        <f ca="1">HLOOKUP(Model!EA$4,INDIRECT($C32),$D32, FALSE)</f>
        <v>-3.6</v>
      </c>
      <c r="EB32" s="29">
        <f ca="1">HLOOKUP(Model!EB$4,INDIRECT($C32),$D32, FALSE)</f>
        <v>-3.6</v>
      </c>
      <c r="EC32" s="29">
        <f ca="1">HLOOKUP(Model!EC$4,INDIRECT($C32),$D32, FALSE)</f>
        <v>-3.6</v>
      </c>
      <c r="ED32" s="29">
        <f ca="1">HLOOKUP(Model!ED$4,INDIRECT($C32),$D32, FALSE)</f>
        <v>-3.6</v>
      </c>
      <c r="EE32" s="29">
        <f ca="1">HLOOKUP(Model!EE$4,INDIRECT($C32),$D32, FALSE)</f>
        <v>-3.6</v>
      </c>
      <c r="EF32" s="29">
        <f ca="1">HLOOKUP(Model!EF$4,INDIRECT($C32),$D32, FALSE)</f>
        <v>-3.6</v>
      </c>
      <c r="EG32" s="29">
        <f ca="1">HLOOKUP(Model!EG$4,INDIRECT($C32),$D32, FALSE)</f>
        <v>-3.6</v>
      </c>
      <c r="EH32" s="29">
        <f ca="1">HLOOKUP(Model!EH$4,INDIRECT($C32),$D32, FALSE)</f>
        <v>-3.6</v>
      </c>
      <c r="EI32" s="29">
        <f ca="1">HLOOKUP(Model!EI$4,INDIRECT($C32),$D32, FALSE)</f>
        <v>-3.6</v>
      </c>
      <c r="EJ32" s="29">
        <f ca="1">HLOOKUP(Model!EJ$4,INDIRECT($C32),$D32, FALSE)</f>
        <v>-3.6</v>
      </c>
    </row>
    <row r="33" spans="1:140" x14ac:dyDescent="0.3">
      <c r="A33" t="s">
        <v>74</v>
      </c>
      <c r="B33" t="s">
        <v>53</v>
      </c>
      <c r="C33" s="25" t="str">
        <f>GREET_inputs!$L$5</f>
        <v>GREET_inputs!B2:G16</v>
      </c>
      <c r="D33">
        <v>14</v>
      </c>
      <c r="E33" t="s">
        <v>121</v>
      </c>
      <c r="F33" s="29">
        <f ca="1">HLOOKUP("Methyl Amine",INDIRECT($C33),$D33, FALSE)</f>
        <v>6.7500416447102835E-2</v>
      </c>
      <c r="G33" s="29">
        <f t="shared" ref="G33:BR33" ca="1" si="22">HLOOKUP("Methyl Amine",INDIRECT($C33),$D33, FALSE)</f>
        <v>6.7500416447102835E-2</v>
      </c>
      <c r="H33" s="29">
        <f t="shared" ca="1" si="22"/>
        <v>6.7500416447102835E-2</v>
      </c>
      <c r="I33" s="29">
        <f t="shared" ca="1" si="22"/>
        <v>6.7500416447102835E-2</v>
      </c>
      <c r="J33" s="29">
        <f t="shared" ca="1" si="22"/>
        <v>6.7500416447102835E-2</v>
      </c>
      <c r="K33" s="29">
        <f t="shared" ca="1" si="22"/>
        <v>6.7500416447102835E-2</v>
      </c>
      <c r="L33" s="29">
        <f t="shared" ca="1" si="22"/>
        <v>6.7500416447102835E-2</v>
      </c>
      <c r="M33" s="29">
        <f t="shared" ca="1" si="22"/>
        <v>6.7500416447102835E-2</v>
      </c>
      <c r="N33" s="29">
        <f t="shared" ca="1" si="22"/>
        <v>6.7500416447102835E-2</v>
      </c>
      <c r="O33" s="29">
        <f t="shared" ca="1" si="22"/>
        <v>6.7500416447102835E-2</v>
      </c>
      <c r="P33" s="29">
        <f t="shared" ca="1" si="22"/>
        <v>6.7500416447102835E-2</v>
      </c>
      <c r="Q33" s="29">
        <f t="shared" ca="1" si="22"/>
        <v>6.7500416447102835E-2</v>
      </c>
      <c r="R33" s="29">
        <f t="shared" ca="1" si="22"/>
        <v>6.7500416447102835E-2</v>
      </c>
      <c r="S33" s="29">
        <f t="shared" ca="1" si="22"/>
        <v>6.7500416447102835E-2</v>
      </c>
      <c r="T33" s="29">
        <f t="shared" ca="1" si="22"/>
        <v>6.7500416447102835E-2</v>
      </c>
      <c r="U33" s="29">
        <f t="shared" ca="1" si="22"/>
        <v>6.7500416447102835E-2</v>
      </c>
      <c r="V33" s="29">
        <f t="shared" ca="1" si="22"/>
        <v>6.7500416447102835E-2</v>
      </c>
      <c r="W33" s="29">
        <f t="shared" ca="1" si="22"/>
        <v>6.7500416447102835E-2</v>
      </c>
      <c r="X33" s="29">
        <f t="shared" ca="1" si="22"/>
        <v>6.7500416447102835E-2</v>
      </c>
      <c r="Y33" s="29">
        <f t="shared" ca="1" si="22"/>
        <v>6.7500416447102835E-2</v>
      </c>
      <c r="Z33" s="29">
        <f t="shared" ca="1" si="22"/>
        <v>6.7500416447102835E-2</v>
      </c>
      <c r="AA33" s="29">
        <f t="shared" ca="1" si="22"/>
        <v>6.7500416447102835E-2</v>
      </c>
      <c r="AB33" s="29">
        <f t="shared" ca="1" si="22"/>
        <v>6.7500416447102835E-2</v>
      </c>
      <c r="AC33" s="29">
        <f t="shared" ca="1" si="22"/>
        <v>6.7500416447102835E-2</v>
      </c>
      <c r="AD33" s="29">
        <f t="shared" ca="1" si="22"/>
        <v>6.7500416447102835E-2</v>
      </c>
      <c r="AE33" s="29">
        <f t="shared" ca="1" si="22"/>
        <v>6.7500416447102835E-2</v>
      </c>
      <c r="AF33" s="29">
        <f t="shared" ca="1" si="22"/>
        <v>6.7500416447102835E-2</v>
      </c>
      <c r="AG33" s="29">
        <f t="shared" ca="1" si="22"/>
        <v>6.7500416447102835E-2</v>
      </c>
      <c r="AH33" s="29">
        <f t="shared" ca="1" si="22"/>
        <v>6.7500416447102835E-2</v>
      </c>
      <c r="AI33" s="29">
        <f t="shared" ca="1" si="22"/>
        <v>6.7500416447102835E-2</v>
      </c>
      <c r="AJ33" s="29">
        <f t="shared" ca="1" si="22"/>
        <v>6.7500416447102835E-2</v>
      </c>
      <c r="AK33" s="29">
        <f t="shared" ca="1" si="22"/>
        <v>6.7500416447102835E-2</v>
      </c>
      <c r="AL33" s="29">
        <f t="shared" ca="1" si="22"/>
        <v>6.7500416447102835E-2</v>
      </c>
      <c r="AM33" s="29">
        <f t="shared" ca="1" si="22"/>
        <v>6.7500416447102835E-2</v>
      </c>
      <c r="AN33" s="29">
        <f t="shared" ca="1" si="22"/>
        <v>6.7500416447102835E-2</v>
      </c>
      <c r="AO33" s="29">
        <f t="shared" ca="1" si="22"/>
        <v>6.7500416447102835E-2</v>
      </c>
      <c r="AP33" s="29">
        <f t="shared" ca="1" si="22"/>
        <v>6.7500416447102835E-2</v>
      </c>
      <c r="AQ33" s="29">
        <f t="shared" ca="1" si="22"/>
        <v>6.7500416447102835E-2</v>
      </c>
      <c r="AR33" s="29">
        <f t="shared" ca="1" si="22"/>
        <v>6.7500416447102835E-2</v>
      </c>
      <c r="AS33" s="29">
        <f t="shared" ca="1" si="22"/>
        <v>6.7500416447102835E-2</v>
      </c>
      <c r="AT33" s="29">
        <f t="shared" ca="1" si="22"/>
        <v>6.7500416447102835E-2</v>
      </c>
      <c r="AU33" s="29">
        <f t="shared" ca="1" si="22"/>
        <v>6.7500416447102835E-2</v>
      </c>
      <c r="AV33" s="29">
        <f t="shared" ca="1" si="22"/>
        <v>6.7500416447102835E-2</v>
      </c>
      <c r="AW33" s="29">
        <f t="shared" ca="1" si="22"/>
        <v>6.7500416447102835E-2</v>
      </c>
      <c r="AX33" s="29">
        <f t="shared" ca="1" si="22"/>
        <v>6.7500416447102835E-2</v>
      </c>
      <c r="AY33" s="29">
        <f t="shared" ca="1" si="22"/>
        <v>6.7500416447102835E-2</v>
      </c>
      <c r="AZ33" s="29">
        <f t="shared" ca="1" si="22"/>
        <v>6.7500416447102835E-2</v>
      </c>
      <c r="BA33" s="29">
        <f t="shared" ca="1" si="22"/>
        <v>6.7500416447102835E-2</v>
      </c>
      <c r="BB33" s="29">
        <f t="shared" ca="1" si="22"/>
        <v>6.7500416447102835E-2</v>
      </c>
      <c r="BC33" s="29">
        <f t="shared" ca="1" si="22"/>
        <v>6.7500416447102835E-2</v>
      </c>
      <c r="BD33" s="29">
        <f t="shared" ca="1" si="22"/>
        <v>6.7500416447102835E-2</v>
      </c>
      <c r="BE33" s="29">
        <f t="shared" ca="1" si="22"/>
        <v>6.7500416447102835E-2</v>
      </c>
      <c r="BF33" s="29">
        <f t="shared" ca="1" si="22"/>
        <v>6.7500416447102835E-2</v>
      </c>
      <c r="BG33" s="29">
        <f t="shared" ca="1" si="22"/>
        <v>6.7500416447102835E-2</v>
      </c>
      <c r="BH33" s="29">
        <f t="shared" ca="1" si="22"/>
        <v>6.7500416447102835E-2</v>
      </c>
      <c r="BI33" s="29">
        <f t="shared" ca="1" si="22"/>
        <v>6.7500416447102835E-2</v>
      </c>
      <c r="BJ33" s="29">
        <f t="shared" ca="1" si="22"/>
        <v>6.7500416447102835E-2</v>
      </c>
      <c r="BK33" s="29">
        <f t="shared" ca="1" si="22"/>
        <v>6.7500416447102835E-2</v>
      </c>
      <c r="BL33" s="29">
        <f t="shared" ca="1" si="22"/>
        <v>6.7500416447102835E-2</v>
      </c>
      <c r="BM33" s="29">
        <f t="shared" ca="1" si="22"/>
        <v>6.7500416447102835E-2</v>
      </c>
      <c r="BN33" s="29">
        <f t="shared" ca="1" si="22"/>
        <v>6.7500416447102835E-2</v>
      </c>
      <c r="BO33" s="29">
        <f t="shared" ca="1" si="22"/>
        <v>6.7500416447102835E-2</v>
      </c>
      <c r="BP33" s="29">
        <f t="shared" ca="1" si="22"/>
        <v>6.7500416447102835E-2</v>
      </c>
      <c r="BQ33" s="29">
        <f t="shared" ca="1" si="22"/>
        <v>6.7500416447102835E-2</v>
      </c>
      <c r="BR33" s="29">
        <f t="shared" ca="1" si="22"/>
        <v>6.7500416447102835E-2</v>
      </c>
      <c r="BS33" s="29">
        <f t="shared" ref="BS33:ED33" ca="1" si="23">HLOOKUP("Methyl Amine",INDIRECT($C33),$D33, FALSE)</f>
        <v>6.7500416447102835E-2</v>
      </c>
      <c r="BT33" s="29">
        <f t="shared" ca="1" si="23"/>
        <v>6.7500416447102835E-2</v>
      </c>
      <c r="BU33" s="29">
        <f t="shared" ca="1" si="23"/>
        <v>6.7500416447102835E-2</v>
      </c>
      <c r="BV33" s="29">
        <f t="shared" ca="1" si="23"/>
        <v>6.7500416447102835E-2</v>
      </c>
      <c r="BW33" s="29">
        <f t="shared" ca="1" si="23"/>
        <v>6.7500416447102835E-2</v>
      </c>
      <c r="BX33" s="29">
        <f t="shared" ca="1" si="23"/>
        <v>6.7500416447102835E-2</v>
      </c>
      <c r="BY33" s="29">
        <f t="shared" ca="1" si="23"/>
        <v>6.7500416447102835E-2</v>
      </c>
      <c r="BZ33" s="29">
        <f t="shared" ca="1" si="23"/>
        <v>6.7500416447102835E-2</v>
      </c>
      <c r="CA33" s="29">
        <f t="shared" ca="1" si="23"/>
        <v>6.7500416447102835E-2</v>
      </c>
      <c r="CB33" s="29">
        <f t="shared" ca="1" si="23"/>
        <v>6.7500416447102835E-2</v>
      </c>
      <c r="CC33" s="29">
        <f t="shared" ca="1" si="23"/>
        <v>6.7500416447102835E-2</v>
      </c>
      <c r="CD33" s="29">
        <f t="shared" ca="1" si="23"/>
        <v>6.7500416447102835E-2</v>
      </c>
      <c r="CE33" s="29">
        <f t="shared" ca="1" si="23"/>
        <v>6.7500416447102835E-2</v>
      </c>
      <c r="CF33" s="29">
        <f t="shared" ca="1" si="23"/>
        <v>6.7500416447102835E-2</v>
      </c>
      <c r="CG33" s="29">
        <f t="shared" ca="1" si="23"/>
        <v>6.7500416447102835E-2</v>
      </c>
      <c r="CH33" s="29">
        <f t="shared" ca="1" si="23"/>
        <v>6.7500416447102835E-2</v>
      </c>
      <c r="CI33" s="29">
        <f t="shared" ca="1" si="23"/>
        <v>6.7500416447102835E-2</v>
      </c>
      <c r="CJ33" s="29">
        <f t="shared" ca="1" si="23"/>
        <v>6.7500416447102835E-2</v>
      </c>
      <c r="CK33" s="29">
        <f t="shared" ca="1" si="23"/>
        <v>6.7500416447102835E-2</v>
      </c>
      <c r="CL33" s="29">
        <f t="shared" ca="1" si="23"/>
        <v>6.7500416447102835E-2</v>
      </c>
      <c r="CM33" s="29">
        <f t="shared" ca="1" si="23"/>
        <v>6.7500416447102835E-2</v>
      </c>
      <c r="CN33" s="29">
        <f t="shared" ca="1" si="23"/>
        <v>6.7500416447102835E-2</v>
      </c>
      <c r="CO33" s="29">
        <f t="shared" ca="1" si="23"/>
        <v>6.7500416447102835E-2</v>
      </c>
      <c r="CP33" s="29">
        <f t="shared" ca="1" si="23"/>
        <v>6.7500416447102835E-2</v>
      </c>
      <c r="CQ33" s="29">
        <f t="shared" ca="1" si="23"/>
        <v>6.7500416447102835E-2</v>
      </c>
      <c r="CR33" s="29">
        <f t="shared" ca="1" si="23"/>
        <v>6.7500416447102835E-2</v>
      </c>
      <c r="CS33" s="29">
        <f t="shared" ca="1" si="23"/>
        <v>6.7500416447102835E-2</v>
      </c>
      <c r="CT33" s="29">
        <f t="shared" ca="1" si="23"/>
        <v>6.7500416447102835E-2</v>
      </c>
      <c r="CU33" s="29">
        <f t="shared" ca="1" si="23"/>
        <v>6.7500416447102835E-2</v>
      </c>
      <c r="CV33" s="29">
        <f t="shared" ca="1" si="23"/>
        <v>6.7500416447102835E-2</v>
      </c>
      <c r="CW33" s="29">
        <f t="shared" ca="1" si="23"/>
        <v>6.7500416447102835E-2</v>
      </c>
      <c r="CX33" s="29">
        <f t="shared" ca="1" si="23"/>
        <v>6.7500416447102835E-2</v>
      </c>
      <c r="CY33" s="29">
        <f t="shared" ca="1" si="23"/>
        <v>6.7500416447102835E-2</v>
      </c>
      <c r="CZ33" s="29">
        <f t="shared" ca="1" si="23"/>
        <v>6.7500416447102835E-2</v>
      </c>
      <c r="DA33" s="29">
        <f t="shared" ca="1" si="23"/>
        <v>6.7500416447102835E-2</v>
      </c>
      <c r="DB33" s="29">
        <f t="shared" ca="1" si="23"/>
        <v>6.7500416447102835E-2</v>
      </c>
      <c r="DC33" s="29">
        <f t="shared" ca="1" si="23"/>
        <v>6.7500416447102835E-2</v>
      </c>
      <c r="DD33" s="29">
        <f t="shared" ca="1" si="23"/>
        <v>6.7500416447102835E-2</v>
      </c>
      <c r="DE33" s="29">
        <f t="shared" ca="1" si="23"/>
        <v>6.7500416447102835E-2</v>
      </c>
      <c r="DF33" s="29">
        <f t="shared" ca="1" si="23"/>
        <v>6.7500416447102835E-2</v>
      </c>
      <c r="DG33" s="29">
        <f t="shared" ca="1" si="23"/>
        <v>6.7500416447102835E-2</v>
      </c>
      <c r="DH33" s="29">
        <f t="shared" ca="1" si="23"/>
        <v>6.7500416447102835E-2</v>
      </c>
      <c r="DI33" s="29">
        <f t="shared" ca="1" si="23"/>
        <v>6.7500416447102835E-2</v>
      </c>
      <c r="DJ33" s="29">
        <f t="shared" ca="1" si="23"/>
        <v>6.7500416447102835E-2</v>
      </c>
      <c r="DK33" s="29">
        <f t="shared" ca="1" si="23"/>
        <v>6.7500416447102835E-2</v>
      </c>
      <c r="DL33" s="29">
        <f t="shared" ca="1" si="23"/>
        <v>6.7500416447102835E-2</v>
      </c>
      <c r="DM33" s="29">
        <f t="shared" ca="1" si="23"/>
        <v>6.7500416447102835E-2</v>
      </c>
      <c r="DN33" s="29">
        <f t="shared" ca="1" si="23"/>
        <v>6.7500416447102835E-2</v>
      </c>
      <c r="DO33" s="29">
        <f t="shared" ca="1" si="23"/>
        <v>6.7500416447102835E-2</v>
      </c>
      <c r="DP33" s="29">
        <f t="shared" ca="1" si="23"/>
        <v>6.7500416447102835E-2</v>
      </c>
      <c r="DQ33" s="29">
        <f t="shared" ca="1" si="23"/>
        <v>6.7500416447102835E-2</v>
      </c>
      <c r="DR33" s="29">
        <f t="shared" ca="1" si="23"/>
        <v>6.7500416447102835E-2</v>
      </c>
      <c r="DS33" s="29">
        <f t="shared" ca="1" si="23"/>
        <v>6.7500416447102835E-2</v>
      </c>
      <c r="DT33" s="29">
        <f t="shared" ca="1" si="23"/>
        <v>6.7500416447102835E-2</v>
      </c>
      <c r="DU33" s="29">
        <f t="shared" ca="1" si="23"/>
        <v>6.7500416447102835E-2</v>
      </c>
      <c r="DV33" s="29">
        <f t="shared" ca="1" si="23"/>
        <v>6.7500416447102835E-2</v>
      </c>
      <c r="DW33" s="29">
        <f t="shared" ca="1" si="23"/>
        <v>6.7500416447102835E-2</v>
      </c>
      <c r="DX33" s="29">
        <f t="shared" ca="1" si="23"/>
        <v>6.7500416447102835E-2</v>
      </c>
      <c r="DY33" s="29">
        <f t="shared" ca="1" si="23"/>
        <v>6.7500416447102835E-2</v>
      </c>
      <c r="DZ33" s="29">
        <f t="shared" ca="1" si="23"/>
        <v>6.7500416447102835E-2</v>
      </c>
      <c r="EA33" s="29">
        <f t="shared" ca="1" si="23"/>
        <v>6.7500416447102835E-2</v>
      </c>
      <c r="EB33" s="29">
        <f t="shared" ca="1" si="23"/>
        <v>6.7500416447102835E-2</v>
      </c>
      <c r="EC33" s="29">
        <f t="shared" ca="1" si="23"/>
        <v>6.7500416447102835E-2</v>
      </c>
      <c r="ED33" s="29">
        <f t="shared" ca="1" si="23"/>
        <v>6.7500416447102835E-2</v>
      </c>
      <c r="EE33" s="29">
        <f t="shared" ref="EE33:EJ33" ca="1" si="24">HLOOKUP("Methyl Amine",INDIRECT($C33),$D33, FALSE)</f>
        <v>6.7500416447102835E-2</v>
      </c>
      <c r="EF33" s="29">
        <f t="shared" ca="1" si="24"/>
        <v>6.7500416447102835E-2</v>
      </c>
      <c r="EG33" s="29">
        <f t="shared" ca="1" si="24"/>
        <v>6.7500416447102835E-2</v>
      </c>
      <c r="EH33" s="29">
        <f t="shared" ca="1" si="24"/>
        <v>6.7500416447102835E-2</v>
      </c>
      <c r="EI33" s="29">
        <f t="shared" ca="1" si="24"/>
        <v>6.7500416447102835E-2</v>
      </c>
      <c r="EJ33" s="29">
        <f t="shared" ca="1" si="24"/>
        <v>6.7500416447102835E-2</v>
      </c>
    </row>
    <row r="34" spans="1:140" x14ac:dyDescent="0.3">
      <c r="A34" t="s">
        <v>75</v>
      </c>
      <c r="B34" t="s">
        <v>52</v>
      </c>
      <c r="C34" s="25" t="str">
        <f>GREET_inputs!$L$5</f>
        <v>GREET_inputs!B2:G16</v>
      </c>
      <c r="D34">
        <v>14</v>
      </c>
      <c r="E34" t="s">
        <v>122</v>
      </c>
      <c r="F34" s="29">
        <f ca="1">HLOOKUP("Transport",INDIRECT($C34),$D34, FALSE)</f>
        <v>0.92422485137314048</v>
      </c>
      <c r="G34" s="29">
        <f t="shared" ref="G34:BR34" ca="1" si="25">HLOOKUP("Transport",INDIRECT($C34),$D34, FALSE)</f>
        <v>0.92422485137314048</v>
      </c>
      <c r="H34" s="29">
        <f t="shared" ca="1" si="25"/>
        <v>0.92422485137314048</v>
      </c>
      <c r="I34" s="29">
        <f t="shared" ca="1" si="25"/>
        <v>0.92422485137314048</v>
      </c>
      <c r="J34" s="29">
        <f t="shared" ca="1" si="25"/>
        <v>0.92422485137314048</v>
      </c>
      <c r="K34" s="29">
        <f t="shared" ca="1" si="25"/>
        <v>0.92422485137314048</v>
      </c>
      <c r="L34" s="29">
        <f t="shared" ca="1" si="25"/>
        <v>0.92422485137314048</v>
      </c>
      <c r="M34" s="29">
        <f t="shared" ca="1" si="25"/>
        <v>0.92422485137314048</v>
      </c>
      <c r="N34" s="29">
        <f t="shared" ca="1" si="25"/>
        <v>0.92422485137314048</v>
      </c>
      <c r="O34" s="29">
        <f t="shared" ca="1" si="25"/>
        <v>0.92422485137314048</v>
      </c>
      <c r="P34" s="29">
        <f t="shared" ca="1" si="25"/>
        <v>0.92422485137314048</v>
      </c>
      <c r="Q34" s="29">
        <f t="shared" ca="1" si="25"/>
        <v>0.92422485137314048</v>
      </c>
      <c r="R34" s="29">
        <f t="shared" ca="1" si="25"/>
        <v>0.92422485137314048</v>
      </c>
      <c r="S34" s="29">
        <f t="shared" ca="1" si="25"/>
        <v>0.92422485137314048</v>
      </c>
      <c r="T34" s="29">
        <f t="shared" ca="1" si="25"/>
        <v>0.92422485137314048</v>
      </c>
      <c r="U34" s="29">
        <f t="shared" ca="1" si="25"/>
        <v>0.92422485137314048</v>
      </c>
      <c r="V34" s="29">
        <f t="shared" ca="1" si="25"/>
        <v>0.92422485137314048</v>
      </c>
      <c r="W34" s="29">
        <f t="shared" ca="1" si="25"/>
        <v>0.92422485137314048</v>
      </c>
      <c r="X34" s="29">
        <f t="shared" ca="1" si="25"/>
        <v>0.92422485137314048</v>
      </c>
      <c r="Y34" s="29">
        <f t="shared" ca="1" si="25"/>
        <v>0.92422485137314048</v>
      </c>
      <c r="Z34" s="29">
        <f t="shared" ca="1" si="25"/>
        <v>0.92422485137314048</v>
      </c>
      <c r="AA34" s="29">
        <f t="shared" ca="1" si="25"/>
        <v>0.92422485137314048</v>
      </c>
      <c r="AB34" s="29">
        <f t="shared" ca="1" si="25"/>
        <v>0.92422485137314048</v>
      </c>
      <c r="AC34" s="29">
        <f t="shared" ca="1" si="25"/>
        <v>0.92422485137314048</v>
      </c>
      <c r="AD34" s="29">
        <f t="shared" ca="1" si="25"/>
        <v>0.92422485137314048</v>
      </c>
      <c r="AE34" s="29">
        <f t="shared" ca="1" si="25"/>
        <v>0.92422485137314048</v>
      </c>
      <c r="AF34" s="29">
        <f t="shared" ca="1" si="25"/>
        <v>0.92422485137314048</v>
      </c>
      <c r="AG34" s="29">
        <f t="shared" ca="1" si="25"/>
        <v>0.92422485137314048</v>
      </c>
      <c r="AH34" s="29">
        <f t="shared" ca="1" si="25"/>
        <v>0.92422485137314048</v>
      </c>
      <c r="AI34" s="29">
        <f t="shared" ca="1" si="25"/>
        <v>0.92422485137314048</v>
      </c>
      <c r="AJ34" s="29">
        <f t="shared" ca="1" si="25"/>
        <v>0.92422485137314048</v>
      </c>
      <c r="AK34" s="29">
        <f t="shared" ca="1" si="25"/>
        <v>0.92422485137314048</v>
      </c>
      <c r="AL34" s="29">
        <f t="shared" ca="1" si="25"/>
        <v>0.92422485137314048</v>
      </c>
      <c r="AM34" s="29">
        <f t="shared" ca="1" si="25"/>
        <v>0.92422485137314048</v>
      </c>
      <c r="AN34" s="29">
        <f t="shared" ca="1" si="25"/>
        <v>0.92422485137314048</v>
      </c>
      <c r="AO34" s="29">
        <f t="shared" ca="1" si="25"/>
        <v>0.92422485137314048</v>
      </c>
      <c r="AP34" s="29">
        <f t="shared" ca="1" si="25"/>
        <v>0.92422485137314048</v>
      </c>
      <c r="AQ34" s="29">
        <f t="shared" ca="1" si="25"/>
        <v>0.92422485137314048</v>
      </c>
      <c r="AR34" s="29">
        <f t="shared" ca="1" si="25"/>
        <v>0.92422485137314048</v>
      </c>
      <c r="AS34" s="29">
        <f t="shared" ca="1" si="25"/>
        <v>0.92422485137314048</v>
      </c>
      <c r="AT34" s="29">
        <f t="shared" ca="1" si="25"/>
        <v>0.92422485137314048</v>
      </c>
      <c r="AU34" s="29">
        <f t="shared" ca="1" si="25"/>
        <v>0.92422485137314048</v>
      </c>
      <c r="AV34" s="29">
        <f t="shared" ca="1" si="25"/>
        <v>0.92422485137314048</v>
      </c>
      <c r="AW34" s="29">
        <f t="shared" ca="1" si="25"/>
        <v>0.92422485137314048</v>
      </c>
      <c r="AX34" s="29">
        <f t="shared" ca="1" si="25"/>
        <v>0.92422485137314048</v>
      </c>
      <c r="AY34" s="29">
        <f t="shared" ca="1" si="25"/>
        <v>0.92422485137314048</v>
      </c>
      <c r="AZ34" s="29">
        <f t="shared" ca="1" si="25"/>
        <v>0.92422485137314048</v>
      </c>
      <c r="BA34" s="29">
        <f t="shared" ca="1" si="25"/>
        <v>0.92422485137314048</v>
      </c>
      <c r="BB34" s="29">
        <f t="shared" ca="1" si="25"/>
        <v>0.92422485137314048</v>
      </c>
      <c r="BC34" s="29">
        <f t="shared" ca="1" si="25"/>
        <v>0.92422485137314048</v>
      </c>
      <c r="BD34" s="29">
        <f t="shared" ca="1" si="25"/>
        <v>0.92422485137314048</v>
      </c>
      <c r="BE34" s="29">
        <f t="shared" ca="1" si="25"/>
        <v>0.92422485137314048</v>
      </c>
      <c r="BF34" s="29">
        <f t="shared" ca="1" si="25"/>
        <v>0.92422485137314048</v>
      </c>
      <c r="BG34" s="29">
        <f t="shared" ca="1" si="25"/>
        <v>0.92422485137314048</v>
      </c>
      <c r="BH34" s="29">
        <f t="shared" ca="1" si="25"/>
        <v>0.92422485137314048</v>
      </c>
      <c r="BI34" s="29">
        <f t="shared" ca="1" si="25"/>
        <v>0.92422485137314048</v>
      </c>
      <c r="BJ34" s="29">
        <f t="shared" ca="1" si="25"/>
        <v>0.92422485137314048</v>
      </c>
      <c r="BK34" s="29">
        <f t="shared" ca="1" si="25"/>
        <v>0.92422485137314048</v>
      </c>
      <c r="BL34" s="29">
        <f t="shared" ca="1" si="25"/>
        <v>0.92422485137314048</v>
      </c>
      <c r="BM34" s="29">
        <f t="shared" ca="1" si="25"/>
        <v>0.92422485137314048</v>
      </c>
      <c r="BN34" s="29">
        <f t="shared" ca="1" si="25"/>
        <v>0.92422485137314048</v>
      </c>
      <c r="BO34" s="29">
        <f t="shared" ca="1" si="25"/>
        <v>0.92422485137314048</v>
      </c>
      <c r="BP34" s="29">
        <f t="shared" ca="1" si="25"/>
        <v>0.92422485137314048</v>
      </c>
      <c r="BQ34" s="29">
        <f t="shared" ca="1" si="25"/>
        <v>0.92422485137314048</v>
      </c>
      <c r="BR34" s="29">
        <f t="shared" ca="1" si="25"/>
        <v>0.92422485137314048</v>
      </c>
      <c r="BS34" s="29">
        <f t="shared" ref="BS34:ED34" ca="1" si="26">HLOOKUP("Transport",INDIRECT($C34),$D34, FALSE)</f>
        <v>0.92422485137314048</v>
      </c>
      <c r="BT34" s="29">
        <f t="shared" ca="1" si="26"/>
        <v>0.92422485137314048</v>
      </c>
      <c r="BU34" s="29">
        <f t="shared" ca="1" si="26"/>
        <v>0.92422485137314048</v>
      </c>
      <c r="BV34" s="29">
        <f t="shared" ca="1" si="26"/>
        <v>0.92422485137314048</v>
      </c>
      <c r="BW34" s="29">
        <f t="shared" ca="1" si="26"/>
        <v>0.92422485137314048</v>
      </c>
      <c r="BX34" s="29">
        <f t="shared" ca="1" si="26"/>
        <v>0.92422485137314048</v>
      </c>
      <c r="BY34" s="29">
        <f t="shared" ca="1" si="26"/>
        <v>0.92422485137314048</v>
      </c>
      <c r="BZ34" s="29">
        <f t="shared" ca="1" si="26"/>
        <v>0.92422485137314048</v>
      </c>
      <c r="CA34" s="29">
        <f t="shared" ca="1" si="26"/>
        <v>0.92422485137314048</v>
      </c>
      <c r="CB34" s="29">
        <f t="shared" ca="1" si="26"/>
        <v>0.92422485137314048</v>
      </c>
      <c r="CC34" s="29">
        <f t="shared" ca="1" si="26"/>
        <v>0.92422485137314048</v>
      </c>
      <c r="CD34" s="29">
        <f t="shared" ca="1" si="26"/>
        <v>0.92422485137314048</v>
      </c>
      <c r="CE34" s="29">
        <f t="shared" ca="1" si="26"/>
        <v>0.92422485137314048</v>
      </c>
      <c r="CF34" s="29">
        <f t="shared" ca="1" si="26"/>
        <v>0.92422485137314048</v>
      </c>
      <c r="CG34" s="29">
        <f t="shared" ca="1" si="26"/>
        <v>0.92422485137314048</v>
      </c>
      <c r="CH34" s="29">
        <f t="shared" ca="1" si="26"/>
        <v>0.92422485137314048</v>
      </c>
      <c r="CI34" s="29">
        <f t="shared" ca="1" si="26"/>
        <v>0.92422485137314048</v>
      </c>
      <c r="CJ34" s="29">
        <f t="shared" ca="1" si="26"/>
        <v>0.92422485137314048</v>
      </c>
      <c r="CK34" s="29">
        <f t="shared" ca="1" si="26"/>
        <v>0.92422485137314048</v>
      </c>
      <c r="CL34" s="29">
        <f t="shared" ca="1" si="26"/>
        <v>0.92422485137314048</v>
      </c>
      <c r="CM34" s="29">
        <f t="shared" ca="1" si="26"/>
        <v>0.92422485137314048</v>
      </c>
      <c r="CN34" s="29">
        <f t="shared" ca="1" si="26"/>
        <v>0.92422485137314048</v>
      </c>
      <c r="CO34" s="29">
        <f t="shared" ca="1" si="26"/>
        <v>0.92422485137314048</v>
      </c>
      <c r="CP34" s="29">
        <f t="shared" ca="1" si="26"/>
        <v>0.92422485137314048</v>
      </c>
      <c r="CQ34" s="29">
        <f t="shared" ca="1" si="26"/>
        <v>0.92422485137314048</v>
      </c>
      <c r="CR34" s="29">
        <f t="shared" ca="1" si="26"/>
        <v>0.92422485137314048</v>
      </c>
      <c r="CS34" s="29">
        <f t="shared" ca="1" si="26"/>
        <v>0.92422485137314048</v>
      </c>
      <c r="CT34" s="29">
        <f t="shared" ca="1" si="26"/>
        <v>0.92422485137314048</v>
      </c>
      <c r="CU34" s="29">
        <f t="shared" ca="1" si="26"/>
        <v>0.92422485137314048</v>
      </c>
      <c r="CV34" s="29">
        <f t="shared" ca="1" si="26"/>
        <v>0.92422485137314048</v>
      </c>
      <c r="CW34" s="29">
        <f t="shared" ca="1" si="26"/>
        <v>0.92422485137314048</v>
      </c>
      <c r="CX34" s="29">
        <f t="shared" ca="1" si="26"/>
        <v>0.92422485137314048</v>
      </c>
      <c r="CY34" s="29">
        <f t="shared" ca="1" si="26"/>
        <v>0.92422485137314048</v>
      </c>
      <c r="CZ34" s="29">
        <f t="shared" ca="1" si="26"/>
        <v>0.92422485137314048</v>
      </c>
      <c r="DA34" s="29">
        <f t="shared" ca="1" si="26"/>
        <v>0.92422485137314048</v>
      </c>
      <c r="DB34" s="29">
        <f t="shared" ca="1" si="26"/>
        <v>0.92422485137314048</v>
      </c>
      <c r="DC34" s="29">
        <f t="shared" ca="1" si="26"/>
        <v>0.92422485137314048</v>
      </c>
      <c r="DD34" s="29">
        <f t="shared" ca="1" si="26"/>
        <v>0.92422485137314048</v>
      </c>
      <c r="DE34" s="29">
        <f t="shared" ca="1" si="26"/>
        <v>0.92422485137314048</v>
      </c>
      <c r="DF34" s="29">
        <f t="shared" ca="1" si="26"/>
        <v>0.92422485137314048</v>
      </c>
      <c r="DG34" s="29">
        <f t="shared" ca="1" si="26"/>
        <v>0.92422485137314048</v>
      </c>
      <c r="DH34" s="29">
        <f t="shared" ca="1" si="26"/>
        <v>0.92422485137314048</v>
      </c>
      <c r="DI34" s="29">
        <f t="shared" ca="1" si="26"/>
        <v>0.92422485137314048</v>
      </c>
      <c r="DJ34" s="29">
        <f t="shared" ca="1" si="26"/>
        <v>0.92422485137314048</v>
      </c>
      <c r="DK34" s="29">
        <f t="shared" ca="1" si="26"/>
        <v>0.92422485137314048</v>
      </c>
      <c r="DL34" s="29">
        <f t="shared" ca="1" si="26"/>
        <v>0.92422485137314048</v>
      </c>
      <c r="DM34" s="29">
        <f t="shared" ca="1" si="26"/>
        <v>0.92422485137314048</v>
      </c>
      <c r="DN34" s="29">
        <f t="shared" ca="1" si="26"/>
        <v>0.92422485137314048</v>
      </c>
      <c r="DO34" s="29">
        <f t="shared" ca="1" si="26"/>
        <v>0.92422485137314048</v>
      </c>
      <c r="DP34" s="29">
        <f t="shared" ca="1" si="26"/>
        <v>0.92422485137314048</v>
      </c>
      <c r="DQ34" s="29">
        <f t="shared" ca="1" si="26"/>
        <v>0.92422485137314048</v>
      </c>
      <c r="DR34" s="29">
        <f t="shared" ca="1" si="26"/>
        <v>0.92422485137314048</v>
      </c>
      <c r="DS34" s="29">
        <f t="shared" ca="1" si="26"/>
        <v>0.92422485137314048</v>
      </c>
      <c r="DT34" s="29">
        <f t="shared" ca="1" si="26"/>
        <v>0.92422485137314048</v>
      </c>
      <c r="DU34" s="29">
        <f t="shared" ca="1" si="26"/>
        <v>0.92422485137314048</v>
      </c>
      <c r="DV34" s="29">
        <f t="shared" ca="1" si="26"/>
        <v>0.92422485137314048</v>
      </c>
      <c r="DW34" s="29">
        <f t="shared" ca="1" si="26"/>
        <v>0.92422485137314048</v>
      </c>
      <c r="DX34" s="29">
        <f t="shared" ca="1" si="26"/>
        <v>0.92422485137314048</v>
      </c>
      <c r="DY34" s="29">
        <f t="shared" ca="1" si="26"/>
        <v>0.92422485137314048</v>
      </c>
      <c r="DZ34" s="29">
        <f t="shared" ca="1" si="26"/>
        <v>0.92422485137314048</v>
      </c>
      <c r="EA34" s="29">
        <f t="shared" ca="1" si="26"/>
        <v>0.92422485137314048</v>
      </c>
      <c r="EB34" s="29">
        <f t="shared" ca="1" si="26"/>
        <v>0.92422485137314048</v>
      </c>
      <c r="EC34" s="29">
        <f t="shared" ca="1" si="26"/>
        <v>0.92422485137314048</v>
      </c>
      <c r="ED34" s="29">
        <f t="shared" ca="1" si="26"/>
        <v>0.92422485137314048</v>
      </c>
      <c r="EE34" s="29">
        <f t="shared" ref="EE34:EJ34" ca="1" si="27">HLOOKUP("Transport",INDIRECT($C34),$D34, FALSE)</f>
        <v>0.92422485137314048</v>
      </c>
      <c r="EF34" s="29">
        <f t="shared" ca="1" si="27"/>
        <v>0.92422485137314048</v>
      </c>
      <c r="EG34" s="29">
        <f t="shared" ca="1" si="27"/>
        <v>0.92422485137314048</v>
      </c>
      <c r="EH34" s="29">
        <f t="shared" ca="1" si="27"/>
        <v>0.92422485137314048</v>
      </c>
      <c r="EI34" s="29">
        <f t="shared" ca="1" si="27"/>
        <v>0.92422485137314048</v>
      </c>
      <c r="EJ34" s="29">
        <f t="shared" ca="1" si="27"/>
        <v>0.92422485137314048</v>
      </c>
    </row>
    <row r="35" spans="1:140" x14ac:dyDescent="0.3">
      <c r="C35" s="25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</row>
    <row r="36" spans="1:140" x14ac:dyDescent="0.3">
      <c r="B36" s="5" t="s">
        <v>363</v>
      </c>
      <c r="C36" s="27"/>
      <c r="D36" s="5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</row>
    <row r="37" spans="1:140" x14ac:dyDescent="0.3">
      <c r="A37" t="s">
        <v>357</v>
      </c>
      <c r="B37" t="s">
        <v>355</v>
      </c>
      <c r="C37" s="25" t="str">
        <f>GREET_inputs!$L$5</f>
        <v>GREET_inputs!B2:G16</v>
      </c>
      <c r="D37">
        <v>15</v>
      </c>
      <c r="E37" t="s">
        <v>108</v>
      </c>
      <c r="F37" s="29">
        <f ca="1">HLOOKUP(Model!F$3,INDIRECT($C37),$D37, FALSE)</f>
        <v>13.9159466887701</v>
      </c>
      <c r="G37" s="29">
        <f ca="1">HLOOKUP(Model!G$3,INDIRECT($C37),$D37, FALSE)</f>
        <v>13.9159466887701</v>
      </c>
      <c r="H37" s="29">
        <f ca="1">HLOOKUP(Model!H$3,INDIRECT($C37),$D37, FALSE)</f>
        <v>13.9159466887701</v>
      </c>
      <c r="I37" s="29">
        <f ca="1">HLOOKUP(Model!I$3,INDIRECT($C37),$D37, FALSE)</f>
        <v>13.9159466887701</v>
      </c>
      <c r="J37" s="29">
        <f ca="1">HLOOKUP(Model!J$3,INDIRECT($C37),$D37, FALSE)</f>
        <v>13.9159466887701</v>
      </c>
      <c r="K37" s="29">
        <f ca="1">HLOOKUP(Model!K$3,INDIRECT($C37),$D37, FALSE)</f>
        <v>13.9159466887701</v>
      </c>
      <c r="L37" s="29">
        <f ca="1">HLOOKUP(Model!L$3,INDIRECT($C37),$D37, FALSE)</f>
        <v>13.9159466887701</v>
      </c>
      <c r="M37" s="29">
        <f ca="1">HLOOKUP(Model!M$3,INDIRECT($C37),$D37, FALSE)</f>
        <v>13.9159466887701</v>
      </c>
      <c r="N37" s="29">
        <f ca="1">HLOOKUP(Model!N$3,INDIRECT($C37),$D37, FALSE)</f>
        <v>13.9159466887701</v>
      </c>
      <c r="O37" s="29">
        <f ca="1">HLOOKUP(Model!O$3,INDIRECT($C37),$D37, FALSE)</f>
        <v>13.9159466887701</v>
      </c>
      <c r="P37" s="29">
        <f ca="1">HLOOKUP(Model!P$3,INDIRECT($C37),$D37, FALSE)</f>
        <v>13.9159466887701</v>
      </c>
      <c r="Q37" s="29">
        <f ca="1">HLOOKUP(Model!Q$3,INDIRECT($C37),$D37, FALSE)</f>
        <v>13.9159466887701</v>
      </c>
      <c r="R37" s="29">
        <f ca="1">HLOOKUP(Model!R$3,INDIRECT($C37),$D37, FALSE)</f>
        <v>13.9159466887701</v>
      </c>
      <c r="S37" s="29">
        <f ca="1">HLOOKUP(Model!S$3,INDIRECT($C37),$D37, FALSE)</f>
        <v>13.9159466887701</v>
      </c>
      <c r="T37" s="29">
        <f ca="1">HLOOKUP(Model!T$3,INDIRECT($C37),$D37, FALSE)</f>
        <v>13.9159466887701</v>
      </c>
      <c r="U37" s="29">
        <f ca="1">HLOOKUP(Model!U$3,INDIRECT($C37),$D37, FALSE)</f>
        <v>13.9159466887701</v>
      </c>
      <c r="V37" s="29">
        <f ca="1">HLOOKUP(Model!V$3,INDIRECT($C37),$D37, FALSE)</f>
        <v>13.9159466887701</v>
      </c>
      <c r="W37" s="29">
        <f ca="1">HLOOKUP(Model!W$3,INDIRECT($C37),$D37, FALSE)</f>
        <v>13.9159466887701</v>
      </c>
      <c r="X37" s="29">
        <f ca="1">HLOOKUP(Model!X$3,INDIRECT($C37),$D37, FALSE)</f>
        <v>13.9159466887701</v>
      </c>
      <c r="Y37" s="29">
        <f ca="1">HLOOKUP(Model!Y$3,INDIRECT($C37),$D37, FALSE)</f>
        <v>13.9159466887701</v>
      </c>
      <c r="Z37" s="29">
        <f ca="1">HLOOKUP(Model!Z$3,INDIRECT($C37),$D37, FALSE)</f>
        <v>13.9159466887701</v>
      </c>
      <c r="AA37" s="29">
        <f ca="1">HLOOKUP(Model!AA$3,INDIRECT($C37),$D37, FALSE)</f>
        <v>13.9159466887701</v>
      </c>
      <c r="AB37" s="29">
        <f ca="1">HLOOKUP(Model!AB$3,INDIRECT($C37),$D37, FALSE)</f>
        <v>13.9159466887701</v>
      </c>
      <c r="AC37" s="29">
        <f ca="1">HLOOKUP(Model!AC$3,INDIRECT($C37),$D37, FALSE)</f>
        <v>13.9159466887701</v>
      </c>
      <c r="AD37" s="29">
        <f ca="1">HLOOKUP(Model!AD$3,INDIRECT($C37),$D37, FALSE)</f>
        <v>13.9159466887701</v>
      </c>
      <c r="AE37" s="29">
        <f ca="1">HLOOKUP(Model!AE$3,INDIRECT($C37),$D37, FALSE)</f>
        <v>13.9159466887701</v>
      </c>
      <c r="AF37" s="29">
        <f ca="1">HLOOKUP(Model!AF$3,INDIRECT($C37),$D37, FALSE)</f>
        <v>13.9159466887701</v>
      </c>
      <c r="AG37" s="29">
        <f ca="1">HLOOKUP(Model!AG$3,INDIRECT($C37),$D37, FALSE)</f>
        <v>13.9159466887701</v>
      </c>
      <c r="AH37" s="29">
        <f ca="1">HLOOKUP(Model!AH$3,INDIRECT($C37),$D37, FALSE)</f>
        <v>13.9159466887701</v>
      </c>
      <c r="AI37" s="29">
        <f ca="1">HLOOKUP(Model!AI$3,INDIRECT($C37),$D37, FALSE)</f>
        <v>13.9159466887701</v>
      </c>
      <c r="AJ37" s="29">
        <f ca="1">HLOOKUP(Model!AJ$3,INDIRECT($C37),$D37, FALSE)</f>
        <v>13.9159466887701</v>
      </c>
      <c r="AK37" s="29">
        <f ca="1">HLOOKUP(Model!AK$3,INDIRECT($C37),$D37, FALSE)</f>
        <v>13.9159466887701</v>
      </c>
      <c r="AL37" s="29">
        <f ca="1">HLOOKUP(Model!AL$3,INDIRECT($C37),$D37, FALSE)</f>
        <v>13.9159466887701</v>
      </c>
      <c r="AM37" s="29">
        <f ca="1">HLOOKUP(Model!AM$3,INDIRECT($C37),$D37, FALSE)</f>
        <v>13.9159466887701</v>
      </c>
      <c r="AN37" s="29">
        <f ca="1">HLOOKUP(Model!AN$3,INDIRECT($C37),$D37, FALSE)</f>
        <v>13.9159466887701</v>
      </c>
      <c r="AO37" s="29">
        <f ca="1">HLOOKUP(Model!AO$3,INDIRECT($C37),$D37, FALSE)</f>
        <v>13.9159466887701</v>
      </c>
      <c r="AP37" s="29">
        <f ca="1">HLOOKUP(Model!AP$3,INDIRECT($C37),$D37, FALSE)</f>
        <v>11.2238641553171</v>
      </c>
      <c r="AQ37" s="29">
        <f ca="1">HLOOKUP(Model!AQ$3,INDIRECT($C37),$D37, FALSE)</f>
        <v>11.2238641553171</v>
      </c>
      <c r="AR37" s="29">
        <f ca="1">HLOOKUP(Model!AR$3,INDIRECT($C37),$D37, FALSE)</f>
        <v>11.2238641553171</v>
      </c>
      <c r="AS37" s="29">
        <f ca="1">HLOOKUP(Model!AS$3,INDIRECT($C37),$D37, FALSE)</f>
        <v>11.2238641553171</v>
      </c>
      <c r="AT37" s="29">
        <f ca="1">HLOOKUP(Model!AT$3,INDIRECT($C37),$D37, FALSE)</f>
        <v>11.2238641553171</v>
      </c>
      <c r="AU37" s="29">
        <f ca="1">HLOOKUP(Model!AU$3,INDIRECT($C37),$D37, FALSE)</f>
        <v>11.2238641553171</v>
      </c>
      <c r="AV37" s="29">
        <f ca="1">HLOOKUP(Model!AV$3,INDIRECT($C37),$D37, FALSE)</f>
        <v>11.2238641553171</v>
      </c>
      <c r="AW37" s="29">
        <f ca="1">HLOOKUP(Model!AW$3,INDIRECT($C37),$D37, FALSE)</f>
        <v>11.2238641553171</v>
      </c>
      <c r="AX37" s="29">
        <f ca="1">HLOOKUP(Model!AX$3,INDIRECT($C37),$D37, FALSE)</f>
        <v>11.2238641553171</v>
      </c>
      <c r="AY37" s="29">
        <f ca="1">HLOOKUP(Model!AY$3,INDIRECT($C37),$D37, FALSE)</f>
        <v>11.2388004938935</v>
      </c>
      <c r="AZ37" s="29">
        <f ca="1">HLOOKUP(Model!AZ$3,INDIRECT($C37),$D37, FALSE)</f>
        <v>11.2388004938935</v>
      </c>
      <c r="BA37" s="29">
        <f ca="1">HLOOKUP(Model!BA$3,INDIRECT($C37),$D37, FALSE)</f>
        <v>11.2388004938935</v>
      </c>
      <c r="BB37" s="29">
        <f ca="1">HLOOKUP(Model!BB$3,INDIRECT($C37),$D37, FALSE)</f>
        <v>11.2388004938935</v>
      </c>
      <c r="BC37" s="29">
        <f ca="1">HLOOKUP(Model!BC$3,INDIRECT($C37),$D37, FALSE)</f>
        <v>11.2388004938935</v>
      </c>
      <c r="BD37" s="29">
        <f ca="1">HLOOKUP(Model!BD$3,INDIRECT($C37),$D37, FALSE)</f>
        <v>11.2388004938935</v>
      </c>
      <c r="BE37" s="29">
        <f ca="1">HLOOKUP(Model!BE$3,INDIRECT($C37),$D37, FALSE)</f>
        <v>11.2388004938935</v>
      </c>
      <c r="BF37" s="29">
        <f ca="1">HLOOKUP(Model!BF$3,INDIRECT($C37),$D37, FALSE)</f>
        <v>11.2388004938935</v>
      </c>
      <c r="BG37" s="29">
        <f ca="1">HLOOKUP(Model!BG$3,INDIRECT($C37),$D37, FALSE)</f>
        <v>11.2388004938935</v>
      </c>
      <c r="BH37" s="29">
        <f ca="1">HLOOKUP(Model!BH$3,INDIRECT($C37),$D37, FALSE)</f>
        <v>11.2388004938935</v>
      </c>
      <c r="BI37" s="29">
        <f ca="1">HLOOKUP(Model!BI$3,INDIRECT($C37),$D37, FALSE)</f>
        <v>11.2388004938935</v>
      </c>
      <c r="BJ37" s="29">
        <f ca="1">HLOOKUP(Model!BJ$3,INDIRECT($C37),$D37, FALSE)</f>
        <v>11.2388004938935</v>
      </c>
      <c r="BK37" s="29">
        <f ca="1">HLOOKUP(Model!BK$3,INDIRECT($C37),$D37, FALSE)</f>
        <v>11.2388004938935</v>
      </c>
      <c r="BL37" s="29">
        <f ca="1">HLOOKUP(Model!BL$3,INDIRECT($C37),$D37, FALSE)</f>
        <v>11.2388004938935</v>
      </c>
      <c r="BM37" s="29">
        <f ca="1">HLOOKUP(Model!BM$3,INDIRECT($C37),$D37, FALSE)</f>
        <v>11.2388004938935</v>
      </c>
      <c r="BN37" s="29">
        <f ca="1">HLOOKUP(Model!BN$3,INDIRECT($C37),$D37, FALSE)</f>
        <v>11.2388004938935</v>
      </c>
      <c r="BO37" s="29">
        <f ca="1">HLOOKUP(Model!BO$3,INDIRECT($C37),$D37, FALSE)</f>
        <v>11.2388004938935</v>
      </c>
      <c r="BP37" s="29">
        <f ca="1">HLOOKUP(Model!BP$3,INDIRECT($C37),$D37, FALSE)</f>
        <v>11.2388004938935</v>
      </c>
      <c r="BQ37" s="29">
        <f ca="1">HLOOKUP(Model!BQ$3,INDIRECT($C37),$D37, FALSE)</f>
        <v>11.2388004938935</v>
      </c>
      <c r="BR37" s="29">
        <f ca="1">HLOOKUP(Model!BR$3,INDIRECT($C37),$D37, FALSE)</f>
        <v>11.2388004938935</v>
      </c>
      <c r="BS37" s="29">
        <f ca="1">HLOOKUP(Model!BS$3,INDIRECT($C37),$D37, FALSE)</f>
        <v>11.2388004938935</v>
      </c>
      <c r="BT37" s="29">
        <f ca="1">HLOOKUP(Model!BT$3,INDIRECT($C37),$D37, FALSE)</f>
        <v>11.2388004938935</v>
      </c>
      <c r="BU37" s="29">
        <f ca="1">HLOOKUP(Model!BU$3,INDIRECT($C37),$D37, FALSE)</f>
        <v>11.2388004938935</v>
      </c>
      <c r="BV37" s="29">
        <f ca="1">HLOOKUP(Model!BV$3,INDIRECT($C37),$D37, FALSE)</f>
        <v>11.2388004938935</v>
      </c>
      <c r="BW37" s="29">
        <f ca="1">HLOOKUP(Model!BW$3,INDIRECT($C37),$D37, FALSE)</f>
        <v>11.2388004938935</v>
      </c>
      <c r="BX37" s="29">
        <f ca="1">HLOOKUP(Model!BX$3,INDIRECT($C37),$D37, FALSE)</f>
        <v>11.2388004938935</v>
      </c>
      <c r="BY37" s="29">
        <f ca="1">HLOOKUP(Model!BY$3,INDIRECT($C37),$D37, FALSE)</f>
        <v>11.2388004938935</v>
      </c>
      <c r="BZ37" s="29">
        <f ca="1">HLOOKUP(Model!BZ$3,INDIRECT($C37),$D37, FALSE)</f>
        <v>11.2388004938935</v>
      </c>
      <c r="CA37" s="29">
        <f ca="1">HLOOKUP(Model!CA$3,INDIRECT($C37),$D37, FALSE)</f>
        <v>11.2388004938935</v>
      </c>
      <c r="CB37" s="29">
        <f ca="1">HLOOKUP(Model!CB$3,INDIRECT($C37),$D37, FALSE)</f>
        <v>11.2388004938935</v>
      </c>
      <c r="CC37" s="29">
        <f ca="1">HLOOKUP(Model!CC$3,INDIRECT($C37),$D37, FALSE)</f>
        <v>11.2388004938935</v>
      </c>
      <c r="CD37" s="29">
        <f ca="1">HLOOKUP(Model!CD$3,INDIRECT($C37),$D37, FALSE)</f>
        <v>11.2388004938935</v>
      </c>
      <c r="CE37" s="29">
        <f ca="1">HLOOKUP(Model!CE$3,INDIRECT($C37),$D37, FALSE)</f>
        <v>11.2388004938935</v>
      </c>
      <c r="CF37" s="29">
        <f ca="1">HLOOKUP(Model!CF$3,INDIRECT($C37),$D37, FALSE)</f>
        <v>11.2388004938935</v>
      </c>
      <c r="CG37" s="29">
        <f ca="1">HLOOKUP(Model!CG$3,INDIRECT($C37),$D37, FALSE)</f>
        <v>11.2388004938935</v>
      </c>
      <c r="CH37" s="29">
        <f ca="1">HLOOKUP(Model!CH$3,INDIRECT($C37),$D37, FALSE)</f>
        <v>11.2388004938935</v>
      </c>
      <c r="CI37" s="29">
        <f ca="1">HLOOKUP(Model!CI$3,INDIRECT($C37),$D37, FALSE)</f>
        <v>11.2388004938935</v>
      </c>
      <c r="CJ37" s="29">
        <f ca="1">HLOOKUP(Model!CJ$3,INDIRECT($C37),$D37, FALSE)</f>
        <v>11.2388004938935</v>
      </c>
      <c r="CK37" s="29">
        <f ca="1">HLOOKUP(Model!CK$3,INDIRECT($C37),$D37, FALSE)</f>
        <v>11.2388004938935</v>
      </c>
      <c r="CL37" s="29">
        <f ca="1">HLOOKUP(Model!CL$3,INDIRECT($C37),$D37, FALSE)</f>
        <v>11.2388004938935</v>
      </c>
      <c r="CM37" s="29">
        <f ca="1">HLOOKUP(Model!CM$3,INDIRECT($C37),$D37, FALSE)</f>
        <v>11.2388004938935</v>
      </c>
      <c r="CN37" s="29">
        <f ca="1">HLOOKUP(Model!CN$3,INDIRECT($C37),$D37, FALSE)</f>
        <v>11.2388004938935</v>
      </c>
      <c r="CO37" s="29">
        <f ca="1">HLOOKUP(Model!CO$3,INDIRECT($C37),$D37, FALSE)</f>
        <v>11.2388004938935</v>
      </c>
      <c r="CP37" s="29">
        <f ca="1">HLOOKUP(Model!CP$3,INDIRECT($C37),$D37, FALSE)</f>
        <v>11.2388004938935</v>
      </c>
      <c r="CQ37" s="29">
        <f ca="1">HLOOKUP(Model!CQ$3,INDIRECT($C37),$D37, FALSE)</f>
        <v>11.2388004938935</v>
      </c>
      <c r="CR37" s="29">
        <f ca="1">HLOOKUP(Model!CR$3,INDIRECT($C37),$D37, FALSE)</f>
        <v>11.2388004938935</v>
      </c>
      <c r="CS37" s="29">
        <f ca="1">HLOOKUP(Model!CS$3,INDIRECT($C37),$D37, FALSE)</f>
        <v>12.577373591331799</v>
      </c>
      <c r="CT37" s="29">
        <f ca="1">HLOOKUP(Model!CT$3,INDIRECT($C37),$D37, FALSE)</f>
        <v>12.577373591331799</v>
      </c>
      <c r="CU37" s="29">
        <f ca="1">HLOOKUP(Model!CU$3,INDIRECT($C37),$D37, FALSE)</f>
        <v>12.577373591331799</v>
      </c>
      <c r="CV37" s="29">
        <f ca="1">HLOOKUP(Model!CV$3,INDIRECT($C37),$D37, FALSE)</f>
        <v>12.577373591331799</v>
      </c>
      <c r="CW37" s="29">
        <f ca="1">HLOOKUP(Model!CW$3,INDIRECT($C37),$D37, FALSE)</f>
        <v>12.577373591331799</v>
      </c>
      <c r="CX37" s="29">
        <f ca="1">HLOOKUP(Model!CX$3,INDIRECT($C37),$D37, FALSE)</f>
        <v>12.577373591331799</v>
      </c>
      <c r="CY37" s="29">
        <f ca="1">HLOOKUP(Model!CY$3,INDIRECT($C37),$D37, FALSE)</f>
        <v>12.577373591331799</v>
      </c>
      <c r="CZ37" s="29">
        <f ca="1">HLOOKUP(Model!CZ$3,INDIRECT($C37),$D37, FALSE)</f>
        <v>12.577373591331799</v>
      </c>
      <c r="DA37" s="29">
        <f ca="1">HLOOKUP(Model!DA$3,INDIRECT($C37),$D37, FALSE)</f>
        <v>12.577373591331799</v>
      </c>
      <c r="DB37" s="29">
        <f ca="1">HLOOKUP(Model!DB$3,INDIRECT($C37),$D37, FALSE)</f>
        <v>12.577373591331799</v>
      </c>
      <c r="DC37" s="29">
        <f ca="1">HLOOKUP(Model!DC$3,INDIRECT($C37),$D37, FALSE)</f>
        <v>12.577373591331799</v>
      </c>
      <c r="DD37" s="29">
        <f ca="1">HLOOKUP(Model!DD$3,INDIRECT($C37),$D37, FALSE)</f>
        <v>12.577373591331799</v>
      </c>
      <c r="DE37" s="29">
        <f ca="1">HLOOKUP(Model!DE$3,INDIRECT($C37),$D37, FALSE)</f>
        <v>12.577373591331799</v>
      </c>
      <c r="DF37" s="29">
        <f ca="1">HLOOKUP(Model!DF$3,INDIRECT($C37),$D37, FALSE)</f>
        <v>12.577373591331799</v>
      </c>
      <c r="DG37" s="29">
        <f ca="1">HLOOKUP(Model!DG$3,INDIRECT($C37),$D37, FALSE)</f>
        <v>12.577373591331799</v>
      </c>
      <c r="DH37" s="29">
        <f ca="1">HLOOKUP(Model!DH$3,INDIRECT($C37),$D37, FALSE)</f>
        <v>12.577373591331799</v>
      </c>
      <c r="DI37" s="29">
        <f ca="1">HLOOKUP(Model!DI$3,INDIRECT($C37),$D37, FALSE)</f>
        <v>12.577373591331799</v>
      </c>
      <c r="DJ37" s="29">
        <f ca="1">HLOOKUP(Model!DJ$3,INDIRECT($C37),$D37, FALSE)</f>
        <v>12.577373591331799</v>
      </c>
      <c r="DK37" s="29">
        <f ca="1">HLOOKUP(Model!DK$3,INDIRECT($C37),$D37, FALSE)</f>
        <v>12.577373591331799</v>
      </c>
      <c r="DL37" s="29">
        <f ca="1">HLOOKUP(Model!DL$3,INDIRECT($C37),$D37, FALSE)</f>
        <v>12.577373591331799</v>
      </c>
      <c r="DM37" s="29">
        <f ca="1">HLOOKUP(Model!DM$3,INDIRECT($C37),$D37, FALSE)</f>
        <v>12.577373591331799</v>
      </c>
      <c r="DN37" s="29">
        <f ca="1">HLOOKUP(Model!DN$3,INDIRECT($C37),$D37, FALSE)</f>
        <v>12.577373591331799</v>
      </c>
      <c r="DO37" s="29">
        <f ca="1">HLOOKUP(Model!DO$3,INDIRECT($C37),$D37, FALSE)</f>
        <v>12.577373591331799</v>
      </c>
      <c r="DP37" s="29">
        <f ca="1">HLOOKUP(Model!DP$3,INDIRECT($C37),$D37, FALSE)</f>
        <v>12.577373591331799</v>
      </c>
      <c r="DQ37" s="29">
        <f ca="1">HLOOKUP(Model!DQ$3,INDIRECT($C37),$D37, FALSE)</f>
        <v>12.577373591331799</v>
      </c>
      <c r="DR37" s="29">
        <f ca="1">HLOOKUP(Model!DR$3,INDIRECT($C37),$D37, FALSE)</f>
        <v>12.577373591331799</v>
      </c>
      <c r="DS37" s="29">
        <f ca="1">HLOOKUP(Model!DS$3,INDIRECT($C37),$D37, FALSE)</f>
        <v>12.577373591331799</v>
      </c>
      <c r="DT37" s="29">
        <f ca="1">HLOOKUP(Model!DT$3,INDIRECT($C37),$D37, FALSE)</f>
        <v>12.577373591331799</v>
      </c>
      <c r="DU37" s="29">
        <f ca="1">HLOOKUP(Model!DU$3,INDIRECT($C37),$D37, FALSE)</f>
        <v>12.577373591331799</v>
      </c>
      <c r="DV37" s="29">
        <f ca="1">HLOOKUP(Model!DV$3,INDIRECT($C37),$D37, FALSE)</f>
        <v>12.577373591331799</v>
      </c>
      <c r="DW37" s="29">
        <f ca="1">HLOOKUP(Model!DW$3,INDIRECT($C37),$D37, FALSE)</f>
        <v>12.577373591331799</v>
      </c>
      <c r="DX37" s="29">
        <f ca="1">HLOOKUP(Model!DX$3,INDIRECT($C37),$D37, FALSE)</f>
        <v>12.577373591331799</v>
      </c>
      <c r="DY37" s="29">
        <f ca="1">HLOOKUP(Model!DY$3,INDIRECT($C37),$D37, FALSE)</f>
        <v>12.577373591331799</v>
      </c>
      <c r="DZ37" s="29">
        <f ca="1">HLOOKUP(Model!DZ$3,INDIRECT($C37),$D37, FALSE)</f>
        <v>12.577373591331799</v>
      </c>
      <c r="EA37" s="29">
        <f ca="1">HLOOKUP(Model!EA$3,INDIRECT($C37),$D37, FALSE)</f>
        <v>12.577373591331799</v>
      </c>
      <c r="EB37" s="29">
        <f ca="1">HLOOKUP(Model!EB$3,INDIRECT($C37),$D37, FALSE)</f>
        <v>12.577373591331799</v>
      </c>
      <c r="EC37" s="29">
        <f ca="1">HLOOKUP(Model!EC$3,INDIRECT($C37),$D37, FALSE)</f>
        <v>12.577373591331799</v>
      </c>
      <c r="ED37" s="29">
        <f ca="1">HLOOKUP(Model!ED$3,INDIRECT($C37),$D37, FALSE)</f>
        <v>12.577373591331799</v>
      </c>
      <c r="EE37" s="29">
        <f ca="1">HLOOKUP(Model!EE$3,INDIRECT($C37),$D37, FALSE)</f>
        <v>12.577373591331799</v>
      </c>
      <c r="EF37" s="29">
        <f ca="1">HLOOKUP(Model!EF$3,INDIRECT($C37),$D37, FALSE)</f>
        <v>12.577373591331799</v>
      </c>
      <c r="EG37" s="29">
        <f ca="1">HLOOKUP(Model!EG$3,INDIRECT($C37),$D37, FALSE)</f>
        <v>12.577373591331799</v>
      </c>
      <c r="EH37" s="29">
        <f ca="1">HLOOKUP(Model!EH$3,INDIRECT($C37),$D37, FALSE)</f>
        <v>12.577373591331799</v>
      </c>
      <c r="EI37" s="29">
        <f ca="1">HLOOKUP(Model!EI$3,INDIRECT($C37),$D37, FALSE)</f>
        <v>12.577373591331799</v>
      </c>
      <c r="EJ37" s="29">
        <f ca="1">HLOOKUP(Model!EJ$3,INDIRECT($C37),$D37, FALSE)</f>
        <v>12.577373591331799</v>
      </c>
    </row>
    <row r="38" spans="1:140" x14ac:dyDescent="0.3">
      <c r="A38" t="s">
        <v>351</v>
      </c>
      <c r="B38" t="s">
        <v>352</v>
      </c>
      <c r="C38" s="25" t="str">
        <f>GREET_inputs!$L$6</f>
        <v>GREET_inputs!B20:H46</v>
      </c>
      <c r="D38">
        <v>27</v>
      </c>
      <c r="E38" t="s">
        <v>59</v>
      </c>
      <c r="F38" s="29">
        <f ca="1">HLOOKUP(Model!F$4,INDIRECT($C38),$D38, FALSE)</f>
        <v>1522.4662233091501</v>
      </c>
      <c r="G38" s="29">
        <f ca="1">HLOOKUP(Model!G$4,INDIRECT($C38),$D38, FALSE)</f>
        <v>1522.4662233091501</v>
      </c>
      <c r="H38" s="29">
        <f ca="1">HLOOKUP(Model!H$4,INDIRECT($C38),$D38, FALSE)</f>
        <v>1522.4662233091501</v>
      </c>
      <c r="I38" s="29">
        <f ca="1">HLOOKUP(Model!I$4,INDIRECT($C38),$D38, FALSE)</f>
        <v>1522.4662233091501</v>
      </c>
      <c r="J38" s="29">
        <f ca="1">HLOOKUP(Model!J$4,INDIRECT($C38),$D38, FALSE)</f>
        <v>1522.4662233091501</v>
      </c>
      <c r="K38" s="29">
        <f ca="1">HLOOKUP(Model!K$4,INDIRECT($C38),$D38, FALSE)</f>
        <v>1522.4662233091501</v>
      </c>
      <c r="L38" s="29">
        <f ca="1">HLOOKUP(Model!L$4,INDIRECT($C38),$D38, FALSE)</f>
        <v>1522.4662233091501</v>
      </c>
      <c r="M38" s="29">
        <f ca="1">HLOOKUP(Model!M$4,INDIRECT($C38),$D38, FALSE)</f>
        <v>1522.4662233091501</v>
      </c>
      <c r="N38" s="29">
        <f ca="1">HLOOKUP(Model!N$4,INDIRECT($C38),$D38, FALSE)</f>
        <v>1522.4662233091501</v>
      </c>
      <c r="O38" s="29">
        <f ca="1">HLOOKUP(Model!O$4,INDIRECT($C38),$D38, FALSE)</f>
        <v>1522.4662233091501</v>
      </c>
      <c r="P38" s="29">
        <f ca="1">HLOOKUP(Model!P$4,INDIRECT($C38),$D38, FALSE)</f>
        <v>1522.4662233091501</v>
      </c>
      <c r="Q38" s="29">
        <f ca="1">HLOOKUP(Model!Q$4,INDIRECT($C38),$D38, FALSE)</f>
        <v>1522.4662233091501</v>
      </c>
      <c r="R38" s="29">
        <f ca="1">HLOOKUP(Model!R$4,INDIRECT($C38),$D38, FALSE)</f>
        <v>1522.4662233091501</v>
      </c>
      <c r="S38" s="29">
        <f ca="1">HLOOKUP(Model!S$4,INDIRECT($C38),$D38, FALSE)</f>
        <v>1522.4662233091501</v>
      </c>
      <c r="T38" s="29">
        <f ca="1">HLOOKUP(Model!T$4,INDIRECT($C38),$D38, FALSE)</f>
        <v>1522.4662233091501</v>
      </c>
      <c r="U38" s="29">
        <f ca="1">HLOOKUP(Model!U$4,INDIRECT($C38),$D38, FALSE)</f>
        <v>1522.4662233091501</v>
      </c>
      <c r="V38" s="29">
        <f ca="1">HLOOKUP(Model!V$4,INDIRECT($C38),$D38, FALSE)</f>
        <v>1522.4662233091501</v>
      </c>
      <c r="W38" s="29">
        <f ca="1">HLOOKUP(Model!W$4,INDIRECT($C38),$D38, FALSE)</f>
        <v>1522.4662233091501</v>
      </c>
      <c r="X38" s="29">
        <f ca="1">HLOOKUP(Model!X$4,INDIRECT($C38),$D38, FALSE)</f>
        <v>1522.4662233091501</v>
      </c>
      <c r="Y38" s="29">
        <f ca="1">HLOOKUP(Model!Y$4,INDIRECT($C38),$D38, FALSE)</f>
        <v>1522.4662233091501</v>
      </c>
      <c r="Z38" s="29">
        <f ca="1">HLOOKUP(Model!Z$4,INDIRECT($C38),$D38, FALSE)</f>
        <v>1522.4662233091501</v>
      </c>
      <c r="AA38" s="29">
        <f ca="1">HLOOKUP(Model!AA$4,INDIRECT($C38),$D38, FALSE)</f>
        <v>1522.4662233091501</v>
      </c>
      <c r="AB38" s="29">
        <f ca="1">HLOOKUP(Model!AB$4,INDIRECT($C38),$D38, FALSE)</f>
        <v>1522.4662233091501</v>
      </c>
      <c r="AC38" s="29">
        <f ca="1">HLOOKUP(Model!AC$4,INDIRECT($C38),$D38, FALSE)</f>
        <v>1522.4662233091501</v>
      </c>
      <c r="AD38" s="29">
        <f ca="1">HLOOKUP(Model!AD$4,INDIRECT($C38),$D38, FALSE)</f>
        <v>1522.4662233091501</v>
      </c>
      <c r="AE38" s="29">
        <f ca="1">HLOOKUP(Model!AE$4,INDIRECT($C38),$D38, FALSE)</f>
        <v>1377.8901613675901</v>
      </c>
      <c r="AF38" s="29">
        <f ca="1">HLOOKUP(Model!AF$4,INDIRECT($C38),$D38, FALSE)</f>
        <v>1377.8901613675901</v>
      </c>
      <c r="AG38" s="29">
        <f ca="1">HLOOKUP(Model!AG$4,INDIRECT($C38),$D38, FALSE)</f>
        <v>1377.8901613675901</v>
      </c>
      <c r="AH38" s="29">
        <f ca="1">HLOOKUP(Model!AH$4,INDIRECT($C38),$D38, FALSE)</f>
        <v>1377.8901613675901</v>
      </c>
      <c r="AI38" s="29">
        <f ca="1">HLOOKUP(Model!AI$4,INDIRECT($C38),$D38, FALSE)</f>
        <v>1377.8901613675901</v>
      </c>
      <c r="AJ38" s="29">
        <f ca="1">HLOOKUP(Model!AJ$4,INDIRECT($C38),$D38, FALSE)</f>
        <v>1377.8901613675901</v>
      </c>
      <c r="AK38" s="29">
        <f ca="1">HLOOKUP(Model!AK$4,INDIRECT($C38),$D38, FALSE)</f>
        <v>1377.8901613675901</v>
      </c>
      <c r="AL38" s="29">
        <f ca="1">HLOOKUP(Model!AL$4,INDIRECT($C38),$D38, FALSE)</f>
        <v>1377.8901613675901</v>
      </c>
      <c r="AM38" s="29">
        <f ca="1">HLOOKUP(Model!AM$4,INDIRECT($C38),$D38, FALSE)</f>
        <v>1377.8901613675901</v>
      </c>
      <c r="AN38" s="29">
        <f ca="1">HLOOKUP(Model!AN$4,INDIRECT($C38),$D38, FALSE)</f>
        <v>1377.8901613675901</v>
      </c>
      <c r="AO38" s="29">
        <f ca="1">HLOOKUP(Model!AO$4,INDIRECT($C38),$D38, FALSE)</f>
        <v>1377.8901613675901</v>
      </c>
      <c r="AP38" s="29">
        <f ca="1">HLOOKUP(Model!AP$4,INDIRECT($C38),$D38, FALSE)</f>
        <v>601.19297771985805</v>
      </c>
      <c r="AQ38" s="29">
        <f ca="1">HLOOKUP(Model!AQ$4,INDIRECT($C38),$D38, FALSE)</f>
        <v>601.19297771985805</v>
      </c>
      <c r="AR38" s="29">
        <f ca="1">HLOOKUP(Model!AR$4,INDIRECT($C38),$D38, FALSE)</f>
        <v>601.19297771985805</v>
      </c>
      <c r="AS38" s="29">
        <f ca="1">HLOOKUP(Model!AS$4,INDIRECT($C38),$D38, FALSE)</f>
        <v>601.19297771985805</v>
      </c>
      <c r="AT38" s="29">
        <f ca="1">HLOOKUP(Model!AT$4,INDIRECT($C38),$D38, FALSE)</f>
        <v>601.19297771985805</v>
      </c>
      <c r="AU38" s="29">
        <f ca="1">HLOOKUP(Model!AU$4,INDIRECT($C38),$D38, FALSE)</f>
        <v>601.19297771985805</v>
      </c>
      <c r="AV38" s="29">
        <f ca="1">HLOOKUP(Model!AV$4,INDIRECT($C38),$D38, FALSE)</f>
        <v>601.19297771985805</v>
      </c>
      <c r="AW38" s="29">
        <f ca="1">HLOOKUP(Model!AW$4,INDIRECT($C38),$D38, FALSE)</f>
        <v>601.19297771985805</v>
      </c>
      <c r="AX38" s="29">
        <f ca="1">HLOOKUP(Model!AX$4,INDIRECT($C38),$D38, FALSE)</f>
        <v>601.19297771985805</v>
      </c>
      <c r="AY38" s="29">
        <f ca="1">HLOOKUP(Model!AY$4,INDIRECT($C38),$D38, FALSE)</f>
        <v>1514.1650124918599</v>
      </c>
      <c r="AZ38" s="29">
        <f ca="1">HLOOKUP(Model!AZ$4,INDIRECT($C38),$D38, FALSE)</f>
        <v>1514.1650124918599</v>
      </c>
      <c r="BA38" s="29">
        <f ca="1">HLOOKUP(Model!BA$4,INDIRECT($C38),$D38, FALSE)</f>
        <v>1514.1650124918599</v>
      </c>
      <c r="BB38" s="29">
        <f ca="1">HLOOKUP(Model!BB$4,INDIRECT($C38),$D38, FALSE)</f>
        <v>1514.1650124918599</v>
      </c>
      <c r="BC38" s="29">
        <f ca="1">HLOOKUP(Model!BC$4,INDIRECT($C38),$D38, FALSE)</f>
        <v>1514.1650124918599</v>
      </c>
      <c r="BD38" s="29">
        <f ca="1">HLOOKUP(Model!BD$4,INDIRECT($C38),$D38, FALSE)</f>
        <v>1514.1650124918599</v>
      </c>
      <c r="BE38" s="29">
        <f ca="1">HLOOKUP(Model!BE$4,INDIRECT($C38),$D38, FALSE)</f>
        <v>1514.1650124918599</v>
      </c>
      <c r="BF38" s="29">
        <f ca="1">HLOOKUP(Model!BF$4,INDIRECT($C38),$D38, FALSE)</f>
        <v>1514.1650124918599</v>
      </c>
      <c r="BG38" s="29">
        <f ca="1">HLOOKUP(Model!BG$4,INDIRECT($C38),$D38, FALSE)</f>
        <v>1514.1650124918599</v>
      </c>
      <c r="BH38" s="29">
        <f ca="1">HLOOKUP(Model!BH$4,INDIRECT($C38),$D38, FALSE)</f>
        <v>1514.1650124918599</v>
      </c>
      <c r="BI38" s="29">
        <f ca="1">HLOOKUP(Model!BI$4,INDIRECT($C38),$D38, FALSE)</f>
        <v>1514.1650124918599</v>
      </c>
      <c r="BJ38" s="29">
        <f ca="1">HLOOKUP(Model!BJ$4,INDIRECT($C38),$D38, FALSE)</f>
        <v>1514.1650124918599</v>
      </c>
      <c r="BK38" s="29">
        <f ca="1">HLOOKUP(Model!BK$4,INDIRECT($C38),$D38, FALSE)</f>
        <v>1514.1650124918599</v>
      </c>
      <c r="BL38" s="29">
        <f ca="1">HLOOKUP(Model!BL$4,INDIRECT($C38),$D38, FALSE)</f>
        <v>1514.1650124918599</v>
      </c>
      <c r="BM38" s="29">
        <f ca="1">HLOOKUP(Model!BM$4,INDIRECT($C38),$D38, FALSE)</f>
        <v>1514.1650124918599</v>
      </c>
      <c r="BN38" s="29">
        <f ca="1">HLOOKUP(Model!BN$4,INDIRECT($C38),$D38, FALSE)</f>
        <v>1514.1650124918599</v>
      </c>
      <c r="BO38" s="29">
        <f ca="1">HLOOKUP(Model!BO$4,INDIRECT($C38),$D38, FALSE)</f>
        <v>1514.1650124918599</v>
      </c>
      <c r="BP38" s="29">
        <f ca="1">HLOOKUP(Model!BP$4,INDIRECT($C38),$D38, FALSE)</f>
        <v>1514.1650124918599</v>
      </c>
      <c r="BQ38" s="29">
        <f ca="1">HLOOKUP(Model!BQ$4,INDIRECT($C38),$D38, FALSE)</f>
        <v>1514.1650124918599</v>
      </c>
      <c r="BR38" s="29">
        <f ca="1">HLOOKUP(Model!BR$4,INDIRECT($C38),$D38, FALSE)</f>
        <v>1514.1650124918599</v>
      </c>
      <c r="BS38" s="29">
        <f ca="1">HLOOKUP(Model!BS$4,INDIRECT($C38),$D38, FALSE)</f>
        <v>1514.1650124918599</v>
      </c>
      <c r="BT38" s="29">
        <f ca="1">HLOOKUP(Model!BT$4,INDIRECT($C38),$D38, FALSE)</f>
        <v>1514.1650124918599</v>
      </c>
      <c r="BU38" s="29">
        <f ca="1">HLOOKUP(Model!BU$4,INDIRECT($C38),$D38, FALSE)</f>
        <v>1514.1650124918599</v>
      </c>
      <c r="BV38" s="29">
        <f ca="1">HLOOKUP(Model!BV$4,INDIRECT($C38),$D38, FALSE)</f>
        <v>1514.1650124918599</v>
      </c>
      <c r="BW38" s="29">
        <f ca="1">HLOOKUP(Model!BW$4,INDIRECT($C38),$D38, FALSE)</f>
        <v>1514.1650124918599</v>
      </c>
      <c r="BX38" s="29">
        <f ca="1">HLOOKUP(Model!BX$4,INDIRECT($C38),$D38, FALSE)</f>
        <v>1514.1650124918599</v>
      </c>
      <c r="BY38" s="29">
        <f ca="1">HLOOKUP(Model!BY$4,INDIRECT($C38),$D38, FALSE)</f>
        <v>1514.1650124918599</v>
      </c>
      <c r="BZ38" s="29">
        <f ca="1">HLOOKUP(Model!BZ$4,INDIRECT($C38),$D38, FALSE)</f>
        <v>1377.8901613675901</v>
      </c>
      <c r="CA38" s="29">
        <f ca="1">HLOOKUP(Model!CA$4,INDIRECT($C38),$D38, FALSE)</f>
        <v>1377.8901613675901</v>
      </c>
      <c r="CB38" s="29">
        <f ca="1">HLOOKUP(Model!CB$4,INDIRECT($C38),$D38, FALSE)</f>
        <v>1377.8901613675901</v>
      </c>
      <c r="CC38" s="29">
        <f ca="1">HLOOKUP(Model!CC$4,INDIRECT($C38),$D38, FALSE)</f>
        <v>1377.8901613675901</v>
      </c>
      <c r="CD38" s="29">
        <f ca="1">HLOOKUP(Model!CD$4,INDIRECT($C38),$D38, FALSE)</f>
        <v>1377.8901613675901</v>
      </c>
      <c r="CE38" s="29">
        <f ca="1">HLOOKUP(Model!CE$4,INDIRECT($C38),$D38, FALSE)</f>
        <v>1377.8901613675901</v>
      </c>
      <c r="CF38" s="29">
        <f ca="1">HLOOKUP(Model!CF$4,INDIRECT($C38),$D38, FALSE)</f>
        <v>1377.8901613675901</v>
      </c>
      <c r="CG38" s="29">
        <f ca="1">HLOOKUP(Model!CG$4,INDIRECT($C38),$D38, FALSE)</f>
        <v>1377.8901613675901</v>
      </c>
      <c r="CH38" s="29">
        <f ca="1">HLOOKUP(Model!CH$4,INDIRECT($C38),$D38, FALSE)</f>
        <v>1377.8901613675901</v>
      </c>
      <c r="CI38" s="29">
        <f ca="1">HLOOKUP(Model!CI$4,INDIRECT($C38),$D38, FALSE)</f>
        <v>1377.8901613675901</v>
      </c>
      <c r="CJ38" s="29">
        <f ca="1">HLOOKUP(Model!CJ$4,INDIRECT($C38),$D38, FALSE)</f>
        <v>1377.8901613675901</v>
      </c>
      <c r="CK38" s="29">
        <f ca="1">HLOOKUP(Model!CK$4,INDIRECT($C38),$D38, FALSE)</f>
        <v>1377.8901613675901</v>
      </c>
      <c r="CL38" s="29">
        <f ca="1">HLOOKUP(Model!CL$4,INDIRECT($C38),$D38, FALSE)</f>
        <v>1377.8901613675901</v>
      </c>
      <c r="CM38" s="29">
        <f ca="1">HLOOKUP(Model!CM$4,INDIRECT($C38),$D38, FALSE)</f>
        <v>1377.8901613675901</v>
      </c>
      <c r="CN38" s="29">
        <f ca="1">HLOOKUP(Model!CN$4,INDIRECT($C38),$D38, FALSE)</f>
        <v>1377.8901613675901</v>
      </c>
      <c r="CO38" s="29">
        <f ca="1">HLOOKUP(Model!CO$4,INDIRECT($C38),$D38, FALSE)</f>
        <v>1377.8901613675901</v>
      </c>
      <c r="CP38" s="29">
        <f ca="1">HLOOKUP(Model!CP$4,INDIRECT($C38),$D38, FALSE)</f>
        <v>1377.8901613675901</v>
      </c>
      <c r="CQ38" s="29">
        <f ca="1">HLOOKUP(Model!CQ$4,INDIRECT($C38),$D38, FALSE)</f>
        <v>1377.8901613675901</v>
      </c>
      <c r="CR38" s="29">
        <f ca="1">HLOOKUP(Model!CR$4,INDIRECT($C38),$D38, FALSE)</f>
        <v>1377.8901613675901</v>
      </c>
      <c r="CS38" s="29">
        <f ca="1">HLOOKUP(Model!CS$4,INDIRECT($C38),$D38, FALSE)</f>
        <v>1518.315617900505</v>
      </c>
      <c r="CT38" s="29">
        <f ca="1">HLOOKUP(Model!CT$4,INDIRECT($C38),$D38, FALSE)</f>
        <v>1518.315617900505</v>
      </c>
      <c r="CU38" s="29">
        <f ca="1">HLOOKUP(Model!CU$4,INDIRECT($C38),$D38, FALSE)</f>
        <v>1518.315617900505</v>
      </c>
      <c r="CV38" s="29">
        <f ca="1">HLOOKUP(Model!CV$4,INDIRECT($C38),$D38, FALSE)</f>
        <v>1518.315617900505</v>
      </c>
      <c r="CW38" s="29">
        <f ca="1">HLOOKUP(Model!CW$4,INDIRECT($C38),$D38, FALSE)</f>
        <v>1518.315617900505</v>
      </c>
      <c r="CX38" s="29">
        <f ca="1">HLOOKUP(Model!CX$4,INDIRECT($C38),$D38, FALSE)</f>
        <v>1518.315617900505</v>
      </c>
      <c r="CY38" s="29">
        <f ca="1">HLOOKUP(Model!CY$4,INDIRECT($C38),$D38, FALSE)</f>
        <v>1518.315617900505</v>
      </c>
      <c r="CZ38" s="29">
        <f ca="1">HLOOKUP(Model!CZ$4,INDIRECT($C38),$D38, FALSE)</f>
        <v>1518.315617900505</v>
      </c>
      <c r="DA38" s="29">
        <f ca="1">HLOOKUP(Model!DA$4,INDIRECT($C38),$D38, FALSE)</f>
        <v>1518.315617900505</v>
      </c>
      <c r="DB38" s="29">
        <f ca="1">HLOOKUP(Model!DB$4,INDIRECT($C38),$D38, FALSE)</f>
        <v>1518.315617900505</v>
      </c>
      <c r="DC38" s="29">
        <f ca="1">HLOOKUP(Model!DC$4,INDIRECT($C38),$D38, FALSE)</f>
        <v>1518.315617900505</v>
      </c>
      <c r="DD38" s="29">
        <f ca="1">HLOOKUP(Model!DD$4,INDIRECT($C38),$D38, FALSE)</f>
        <v>1518.315617900505</v>
      </c>
      <c r="DE38" s="29">
        <f ca="1">HLOOKUP(Model!DE$4,INDIRECT($C38),$D38, FALSE)</f>
        <v>1518.315617900505</v>
      </c>
      <c r="DF38" s="29">
        <f ca="1">HLOOKUP(Model!DF$4,INDIRECT($C38),$D38, FALSE)</f>
        <v>1518.315617900505</v>
      </c>
      <c r="DG38" s="29">
        <f ca="1">HLOOKUP(Model!DG$4,INDIRECT($C38),$D38, FALSE)</f>
        <v>1518.315617900505</v>
      </c>
      <c r="DH38" s="29">
        <f ca="1">HLOOKUP(Model!DH$4,INDIRECT($C38),$D38, FALSE)</f>
        <v>1518.315617900505</v>
      </c>
      <c r="DI38" s="29">
        <f ca="1">HLOOKUP(Model!DI$4,INDIRECT($C38),$D38, FALSE)</f>
        <v>1518.315617900505</v>
      </c>
      <c r="DJ38" s="29">
        <f ca="1">HLOOKUP(Model!DJ$4,INDIRECT($C38),$D38, FALSE)</f>
        <v>1518.315617900505</v>
      </c>
      <c r="DK38" s="29">
        <f ca="1">HLOOKUP(Model!DK$4,INDIRECT($C38),$D38, FALSE)</f>
        <v>1518.315617900505</v>
      </c>
      <c r="DL38" s="29">
        <f ca="1">HLOOKUP(Model!DL$4,INDIRECT($C38),$D38, FALSE)</f>
        <v>1518.315617900505</v>
      </c>
      <c r="DM38" s="29">
        <f ca="1">HLOOKUP(Model!DM$4,INDIRECT($C38),$D38, FALSE)</f>
        <v>1518.315617900505</v>
      </c>
      <c r="DN38" s="29">
        <f ca="1">HLOOKUP(Model!DN$4,INDIRECT($C38),$D38, FALSE)</f>
        <v>1518.315617900505</v>
      </c>
      <c r="DO38" s="29">
        <f ca="1">HLOOKUP(Model!DO$4,INDIRECT($C38),$D38, FALSE)</f>
        <v>1518.315617900505</v>
      </c>
      <c r="DP38" s="29">
        <f ca="1">HLOOKUP(Model!DP$4,INDIRECT($C38),$D38, FALSE)</f>
        <v>1518.315617900505</v>
      </c>
      <c r="DQ38" s="29">
        <f ca="1">HLOOKUP(Model!DQ$4,INDIRECT($C38),$D38, FALSE)</f>
        <v>1518.315617900505</v>
      </c>
      <c r="DR38" s="29">
        <f ca="1">HLOOKUP(Model!DR$4,INDIRECT($C38),$D38, FALSE)</f>
        <v>1377.8901613675901</v>
      </c>
      <c r="DS38" s="29">
        <f ca="1">HLOOKUP(Model!DS$4,INDIRECT($C38),$D38, FALSE)</f>
        <v>1377.8901613675901</v>
      </c>
      <c r="DT38" s="29">
        <f ca="1">HLOOKUP(Model!DT$4,INDIRECT($C38),$D38, FALSE)</f>
        <v>1377.8901613675901</v>
      </c>
      <c r="DU38" s="29">
        <f ca="1">HLOOKUP(Model!DU$4,INDIRECT($C38),$D38, FALSE)</f>
        <v>1377.8901613675901</v>
      </c>
      <c r="DV38" s="29">
        <f ca="1">HLOOKUP(Model!DV$4,INDIRECT($C38),$D38, FALSE)</f>
        <v>1377.8901613675901</v>
      </c>
      <c r="DW38" s="29">
        <f ca="1">HLOOKUP(Model!DW$4,INDIRECT($C38),$D38, FALSE)</f>
        <v>1377.8901613675901</v>
      </c>
      <c r="DX38" s="29">
        <f ca="1">HLOOKUP(Model!DX$4,INDIRECT($C38),$D38, FALSE)</f>
        <v>1377.8901613675901</v>
      </c>
      <c r="DY38" s="29">
        <f ca="1">HLOOKUP(Model!DY$4,INDIRECT($C38),$D38, FALSE)</f>
        <v>1377.8901613675901</v>
      </c>
      <c r="DZ38" s="29">
        <f ca="1">HLOOKUP(Model!DZ$4,INDIRECT($C38),$D38, FALSE)</f>
        <v>1377.8901613675901</v>
      </c>
      <c r="EA38" s="29">
        <f ca="1">HLOOKUP(Model!EA$4,INDIRECT($C38),$D38, FALSE)</f>
        <v>1377.8901613675901</v>
      </c>
      <c r="EB38" s="29">
        <f ca="1">HLOOKUP(Model!EB$4,INDIRECT($C38),$D38, FALSE)</f>
        <v>1377.8901613675901</v>
      </c>
      <c r="EC38" s="29">
        <f ca="1">HLOOKUP(Model!EC$4,INDIRECT($C38),$D38, FALSE)</f>
        <v>1377.8901613675901</v>
      </c>
      <c r="ED38" s="29">
        <f ca="1">HLOOKUP(Model!ED$4,INDIRECT($C38),$D38, FALSE)</f>
        <v>1377.8901613675901</v>
      </c>
      <c r="EE38" s="29">
        <f ca="1">HLOOKUP(Model!EE$4,INDIRECT($C38),$D38, FALSE)</f>
        <v>1377.8901613675901</v>
      </c>
      <c r="EF38" s="29">
        <f ca="1">HLOOKUP(Model!EF$4,INDIRECT($C38),$D38, FALSE)</f>
        <v>1377.8901613675901</v>
      </c>
      <c r="EG38" s="29">
        <f ca="1">HLOOKUP(Model!EG$4,INDIRECT($C38),$D38, FALSE)</f>
        <v>1377.8901613675901</v>
      </c>
      <c r="EH38" s="29">
        <f ca="1">HLOOKUP(Model!EH$4,INDIRECT($C38),$D38, FALSE)</f>
        <v>1377.8901613675901</v>
      </c>
      <c r="EI38" s="29">
        <f ca="1">HLOOKUP(Model!EI$4,INDIRECT($C38),$D38, FALSE)</f>
        <v>1377.8901613675901</v>
      </c>
      <c r="EJ38" s="29">
        <f ca="1">HLOOKUP(Model!EJ$4,INDIRECT($C38),$D38, FALSE)</f>
        <v>1377.8901613675901</v>
      </c>
    </row>
    <row r="39" spans="1:140" x14ac:dyDescent="0.3">
      <c r="A39" t="s">
        <v>88</v>
      </c>
      <c r="B39" t="s">
        <v>53</v>
      </c>
      <c r="C39" s="25" t="str">
        <f>GREET_inputs!$L$5</f>
        <v>GREET_inputs!B2:G16</v>
      </c>
      <c r="D39">
        <v>15</v>
      </c>
      <c r="E39" t="s">
        <v>56</v>
      </c>
      <c r="F39" s="29">
        <f ca="1">HLOOKUP("Methyl Amine",INDIRECT($C39),$D39, FALSE)</f>
        <v>2.2037181242587098</v>
      </c>
      <c r="G39" s="29">
        <f t="shared" ref="G39:BR39" ca="1" si="28">HLOOKUP("Methyl Amine",INDIRECT($C39),$D39, FALSE)</f>
        <v>2.2037181242587098</v>
      </c>
      <c r="H39" s="29">
        <f t="shared" ca="1" si="28"/>
        <v>2.2037181242587098</v>
      </c>
      <c r="I39" s="29">
        <f t="shared" ca="1" si="28"/>
        <v>2.2037181242587098</v>
      </c>
      <c r="J39" s="29">
        <f t="shared" ca="1" si="28"/>
        <v>2.2037181242587098</v>
      </c>
      <c r="K39" s="29">
        <f t="shared" ca="1" si="28"/>
        <v>2.2037181242587098</v>
      </c>
      <c r="L39" s="29">
        <f t="shared" ca="1" si="28"/>
        <v>2.2037181242587098</v>
      </c>
      <c r="M39" s="29">
        <f t="shared" ca="1" si="28"/>
        <v>2.2037181242587098</v>
      </c>
      <c r="N39" s="29">
        <f t="shared" ca="1" si="28"/>
        <v>2.2037181242587098</v>
      </c>
      <c r="O39" s="29">
        <f t="shared" ca="1" si="28"/>
        <v>2.2037181242587098</v>
      </c>
      <c r="P39" s="29">
        <f t="shared" ca="1" si="28"/>
        <v>2.2037181242587098</v>
      </c>
      <c r="Q39" s="29">
        <f t="shared" ca="1" si="28"/>
        <v>2.2037181242587098</v>
      </c>
      <c r="R39" s="29">
        <f t="shared" ca="1" si="28"/>
        <v>2.2037181242587098</v>
      </c>
      <c r="S39" s="29">
        <f t="shared" ca="1" si="28"/>
        <v>2.2037181242587098</v>
      </c>
      <c r="T39" s="29">
        <f t="shared" ca="1" si="28"/>
        <v>2.2037181242587098</v>
      </c>
      <c r="U39" s="29">
        <f t="shared" ca="1" si="28"/>
        <v>2.2037181242587098</v>
      </c>
      <c r="V39" s="29">
        <f t="shared" ca="1" si="28"/>
        <v>2.2037181242587098</v>
      </c>
      <c r="W39" s="29">
        <f t="shared" ca="1" si="28"/>
        <v>2.2037181242587098</v>
      </c>
      <c r="X39" s="29">
        <f t="shared" ca="1" si="28"/>
        <v>2.2037181242587098</v>
      </c>
      <c r="Y39" s="29">
        <f t="shared" ca="1" si="28"/>
        <v>2.2037181242587098</v>
      </c>
      <c r="Z39" s="29">
        <f t="shared" ca="1" si="28"/>
        <v>2.2037181242587098</v>
      </c>
      <c r="AA39" s="29">
        <f t="shared" ca="1" si="28"/>
        <v>2.2037181242587098</v>
      </c>
      <c r="AB39" s="29">
        <f t="shared" ca="1" si="28"/>
        <v>2.2037181242587098</v>
      </c>
      <c r="AC39" s="29">
        <f t="shared" ca="1" si="28"/>
        <v>2.2037181242587098</v>
      </c>
      <c r="AD39" s="29">
        <f t="shared" ca="1" si="28"/>
        <v>2.2037181242587098</v>
      </c>
      <c r="AE39" s="29">
        <f t="shared" ca="1" si="28"/>
        <v>2.2037181242587098</v>
      </c>
      <c r="AF39" s="29">
        <f t="shared" ca="1" si="28"/>
        <v>2.2037181242587098</v>
      </c>
      <c r="AG39" s="29">
        <f t="shared" ca="1" si="28"/>
        <v>2.2037181242587098</v>
      </c>
      <c r="AH39" s="29">
        <f t="shared" ca="1" si="28"/>
        <v>2.2037181242587098</v>
      </c>
      <c r="AI39" s="29">
        <f t="shared" ca="1" si="28"/>
        <v>2.2037181242587098</v>
      </c>
      <c r="AJ39" s="29">
        <f t="shared" ca="1" si="28"/>
        <v>2.2037181242587098</v>
      </c>
      <c r="AK39" s="29">
        <f t="shared" ca="1" si="28"/>
        <v>2.2037181242587098</v>
      </c>
      <c r="AL39" s="29">
        <f t="shared" ca="1" si="28"/>
        <v>2.2037181242587098</v>
      </c>
      <c r="AM39" s="29">
        <f t="shared" ca="1" si="28"/>
        <v>2.2037181242587098</v>
      </c>
      <c r="AN39" s="29">
        <f t="shared" ca="1" si="28"/>
        <v>2.2037181242587098</v>
      </c>
      <c r="AO39" s="29">
        <f t="shared" ca="1" si="28"/>
        <v>2.2037181242587098</v>
      </c>
      <c r="AP39" s="29">
        <f t="shared" ca="1" si="28"/>
        <v>2.2037181242587098</v>
      </c>
      <c r="AQ39" s="29">
        <f t="shared" ca="1" si="28"/>
        <v>2.2037181242587098</v>
      </c>
      <c r="AR39" s="29">
        <f t="shared" ca="1" si="28"/>
        <v>2.2037181242587098</v>
      </c>
      <c r="AS39" s="29">
        <f t="shared" ca="1" si="28"/>
        <v>2.2037181242587098</v>
      </c>
      <c r="AT39" s="29">
        <f t="shared" ca="1" si="28"/>
        <v>2.2037181242587098</v>
      </c>
      <c r="AU39" s="29">
        <f t="shared" ca="1" si="28"/>
        <v>2.2037181242587098</v>
      </c>
      <c r="AV39" s="29">
        <f t="shared" ca="1" si="28"/>
        <v>2.2037181242587098</v>
      </c>
      <c r="AW39" s="29">
        <f t="shared" ca="1" si="28"/>
        <v>2.2037181242587098</v>
      </c>
      <c r="AX39" s="29">
        <f t="shared" ca="1" si="28"/>
        <v>2.2037181242587098</v>
      </c>
      <c r="AY39" s="29">
        <f t="shared" ca="1" si="28"/>
        <v>2.2037181242587098</v>
      </c>
      <c r="AZ39" s="29">
        <f t="shared" ca="1" si="28"/>
        <v>2.2037181242587098</v>
      </c>
      <c r="BA39" s="29">
        <f t="shared" ca="1" si="28"/>
        <v>2.2037181242587098</v>
      </c>
      <c r="BB39" s="29">
        <f t="shared" ca="1" si="28"/>
        <v>2.2037181242587098</v>
      </c>
      <c r="BC39" s="29">
        <f t="shared" ca="1" si="28"/>
        <v>2.2037181242587098</v>
      </c>
      <c r="BD39" s="29">
        <f t="shared" ca="1" si="28"/>
        <v>2.2037181242587098</v>
      </c>
      <c r="BE39" s="29">
        <f t="shared" ca="1" si="28"/>
        <v>2.2037181242587098</v>
      </c>
      <c r="BF39" s="29">
        <f t="shared" ca="1" si="28"/>
        <v>2.2037181242587098</v>
      </c>
      <c r="BG39" s="29">
        <f t="shared" ca="1" si="28"/>
        <v>2.2037181242587098</v>
      </c>
      <c r="BH39" s="29">
        <f t="shared" ca="1" si="28"/>
        <v>2.2037181242587098</v>
      </c>
      <c r="BI39" s="29">
        <f t="shared" ca="1" si="28"/>
        <v>2.2037181242587098</v>
      </c>
      <c r="BJ39" s="29">
        <f t="shared" ca="1" si="28"/>
        <v>2.2037181242587098</v>
      </c>
      <c r="BK39" s="29">
        <f t="shared" ca="1" si="28"/>
        <v>2.2037181242587098</v>
      </c>
      <c r="BL39" s="29">
        <f t="shared" ca="1" si="28"/>
        <v>2.2037181242587098</v>
      </c>
      <c r="BM39" s="29">
        <f t="shared" ca="1" si="28"/>
        <v>2.2037181242587098</v>
      </c>
      <c r="BN39" s="29">
        <f t="shared" ca="1" si="28"/>
        <v>2.2037181242587098</v>
      </c>
      <c r="BO39" s="29">
        <f t="shared" ca="1" si="28"/>
        <v>2.2037181242587098</v>
      </c>
      <c r="BP39" s="29">
        <f t="shared" ca="1" si="28"/>
        <v>2.2037181242587098</v>
      </c>
      <c r="BQ39" s="29">
        <f t="shared" ca="1" si="28"/>
        <v>2.2037181242587098</v>
      </c>
      <c r="BR39" s="29">
        <f t="shared" ca="1" si="28"/>
        <v>2.2037181242587098</v>
      </c>
      <c r="BS39" s="29">
        <f t="shared" ref="BS39:ED39" ca="1" si="29">HLOOKUP("Methyl Amine",INDIRECT($C39),$D39, FALSE)</f>
        <v>2.2037181242587098</v>
      </c>
      <c r="BT39" s="29">
        <f t="shared" ca="1" si="29"/>
        <v>2.2037181242587098</v>
      </c>
      <c r="BU39" s="29">
        <f t="shared" ca="1" si="29"/>
        <v>2.2037181242587098</v>
      </c>
      <c r="BV39" s="29">
        <f t="shared" ca="1" si="29"/>
        <v>2.2037181242587098</v>
      </c>
      <c r="BW39" s="29">
        <f t="shared" ca="1" si="29"/>
        <v>2.2037181242587098</v>
      </c>
      <c r="BX39" s="29">
        <f t="shared" ca="1" si="29"/>
        <v>2.2037181242587098</v>
      </c>
      <c r="BY39" s="29">
        <f t="shared" ca="1" si="29"/>
        <v>2.2037181242587098</v>
      </c>
      <c r="BZ39" s="29">
        <f t="shared" ca="1" si="29"/>
        <v>2.2037181242587098</v>
      </c>
      <c r="CA39" s="29">
        <f t="shared" ca="1" si="29"/>
        <v>2.2037181242587098</v>
      </c>
      <c r="CB39" s="29">
        <f t="shared" ca="1" si="29"/>
        <v>2.2037181242587098</v>
      </c>
      <c r="CC39" s="29">
        <f t="shared" ca="1" si="29"/>
        <v>2.2037181242587098</v>
      </c>
      <c r="CD39" s="29">
        <f t="shared" ca="1" si="29"/>
        <v>2.2037181242587098</v>
      </c>
      <c r="CE39" s="29">
        <f t="shared" ca="1" si="29"/>
        <v>2.2037181242587098</v>
      </c>
      <c r="CF39" s="29">
        <f t="shared" ca="1" si="29"/>
        <v>2.2037181242587098</v>
      </c>
      <c r="CG39" s="29">
        <f t="shared" ca="1" si="29"/>
        <v>2.2037181242587098</v>
      </c>
      <c r="CH39" s="29">
        <f t="shared" ca="1" si="29"/>
        <v>2.2037181242587098</v>
      </c>
      <c r="CI39" s="29">
        <f t="shared" ca="1" si="29"/>
        <v>2.2037181242587098</v>
      </c>
      <c r="CJ39" s="29">
        <f t="shared" ca="1" si="29"/>
        <v>2.2037181242587098</v>
      </c>
      <c r="CK39" s="29">
        <f t="shared" ca="1" si="29"/>
        <v>2.2037181242587098</v>
      </c>
      <c r="CL39" s="29">
        <f t="shared" ca="1" si="29"/>
        <v>2.2037181242587098</v>
      </c>
      <c r="CM39" s="29">
        <f t="shared" ca="1" si="29"/>
        <v>2.2037181242587098</v>
      </c>
      <c r="CN39" s="29">
        <f t="shared" ca="1" si="29"/>
        <v>2.2037181242587098</v>
      </c>
      <c r="CO39" s="29">
        <f t="shared" ca="1" si="29"/>
        <v>2.2037181242587098</v>
      </c>
      <c r="CP39" s="29">
        <f t="shared" ca="1" si="29"/>
        <v>2.2037181242587098</v>
      </c>
      <c r="CQ39" s="29">
        <f t="shared" ca="1" si="29"/>
        <v>2.2037181242587098</v>
      </c>
      <c r="CR39" s="29">
        <f t="shared" ca="1" si="29"/>
        <v>2.2037181242587098</v>
      </c>
      <c r="CS39" s="29">
        <f t="shared" ca="1" si="29"/>
        <v>2.2037181242587098</v>
      </c>
      <c r="CT39" s="29">
        <f t="shared" ca="1" si="29"/>
        <v>2.2037181242587098</v>
      </c>
      <c r="CU39" s="29">
        <f t="shared" ca="1" si="29"/>
        <v>2.2037181242587098</v>
      </c>
      <c r="CV39" s="29">
        <f t="shared" ca="1" si="29"/>
        <v>2.2037181242587098</v>
      </c>
      <c r="CW39" s="29">
        <f t="shared" ca="1" si="29"/>
        <v>2.2037181242587098</v>
      </c>
      <c r="CX39" s="29">
        <f t="shared" ca="1" si="29"/>
        <v>2.2037181242587098</v>
      </c>
      <c r="CY39" s="29">
        <f t="shared" ca="1" si="29"/>
        <v>2.2037181242587098</v>
      </c>
      <c r="CZ39" s="29">
        <f t="shared" ca="1" si="29"/>
        <v>2.2037181242587098</v>
      </c>
      <c r="DA39" s="29">
        <f t="shared" ca="1" si="29"/>
        <v>2.2037181242587098</v>
      </c>
      <c r="DB39" s="29">
        <f t="shared" ca="1" si="29"/>
        <v>2.2037181242587098</v>
      </c>
      <c r="DC39" s="29">
        <f t="shared" ca="1" si="29"/>
        <v>2.2037181242587098</v>
      </c>
      <c r="DD39" s="29">
        <f t="shared" ca="1" si="29"/>
        <v>2.2037181242587098</v>
      </c>
      <c r="DE39" s="29">
        <f t="shared" ca="1" si="29"/>
        <v>2.2037181242587098</v>
      </c>
      <c r="DF39" s="29">
        <f t="shared" ca="1" si="29"/>
        <v>2.2037181242587098</v>
      </c>
      <c r="DG39" s="29">
        <f t="shared" ca="1" si="29"/>
        <v>2.2037181242587098</v>
      </c>
      <c r="DH39" s="29">
        <f t="shared" ca="1" si="29"/>
        <v>2.2037181242587098</v>
      </c>
      <c r="DI39" s="29">
        <f t="shared" ca="1" si="29"/>
        <v>2.2037181242587098</v>
      </c>
      <c r="DJ39" s="29">
        <f t="shared" ca="1" si="29"/>
        <v>2.2037181242587098</v>
      </c>
      <c r="DK39" s="29">
        <f t="shared" ca="1" si="29"/>
        <v>2.2037181242587098</v>
      </c>
      <c r="DL39" s="29">
        <f t="shared" ca="1" si="29"/>
        <v>2.2037181242587098</v>
      </c>
      <c r="DM39" s="29">
        <f t="shared" ca="1" si="29"/>
        <v>2.2037181242587098</v>
      </c>
      <c r="DN39" s="29">
        <f t="shared" ca="1" si="29"/>
        <v>2.2037181242587098</v>
      </c>
      <c r="DO39" s="29">
        <f t="shared" ca="1" si="29"/>
        <v>2.2037181242587098</v>
      </c>
      <c r="DP39" s="29">
        <f t="shared" ca="1" si="29"/>
        <v>2.2037181242587098</v>
      </c>
      <c r="DQ39" s="29">
        <f t="shared" ca="1" si="29"/>
        <v>2.2037181242587098</v>
      </c>
      <c r="DR39" s="29">
        <f t="shared" ca="1" si="29"/>
        <v>2.2037181242587098</v>
      </c>
      <c r="DS39" s="29">
        <f t="shared" ca="1" si="29"/>
        <v>2.2037181242587098</v>
      </c>
      <c r="DT39" s="29">
        <f t="shared" ca="1" si="29"/>
        <v>2.2037181242587098</v>
      </c>
      <c r="DU39" s="29">
        <f t="shared" ca="1" si="29"/>
        <v>2.2037181242587098</v>
      </c>
      <c r="DV39" s="29">
        <f t="shared" ca="1" si="29"/>
        <v>2.2037181242587098</v>
      </c>
      <c r="DW39" s="29">
        <f t="shared" ca="1" si="29"/>
        <v>2.2037181242587098</v>
      </c>
      <c r="DX39" s="29">
        <f t="shared" ca="1" si="29"/>
        <v>2.2037181242587098</v>
      </c>
      <c r="DY39" s="29">
        <f t="shared" ca="1" si="29"/>
        <v>2.2037181242587098</v>
      </c>
      <c r="DZ39" s="29">
        <f t="shared" ca="1" si="29"/>
        <v>2.2037181242587098</v>
      </c>
      <c r="EA39" s="29">
        <f t="shared" ca="1" si="29"/>
        <v>2.2037181242587098</v>
      </c>
      <c r="EB39" s="29">
        <f t="shared" ca="1" si="29"/>
        <v>2.2037181242587098</v>
      </c>
      <c r="EC39" s="29">
        <f t="shared" ca="1" si="29"/>
        <v>2.2037181242587098</v>
      </c>
      <c r="ED39" s="29">
        <f t="shared" ca="1" si="29"/>
        <v>2.2037181242587098</v>
      </c>
      <c r="EE39" s="29">
        <f t="shared" ref="EE39:EJ39" ca="1" si="30">HLOOKUP("Methyl Amine",INDIRECT($C39),$D39, FALSE)</f>
        <v>2.2037181242587098</v>
      </c>
      <c r="EF39" s="29">
        <f t="shared" ca="1" si="30"/>
        <v>2.2037181242587098</v>
      </c>
      <c r="EG39" s="29">
        <f t="shared" ca="1" si="30"/>
        <v>2.2037181242587098</v>
      </c>
      <c r="EH39" s="29">
        <f t="shared" ca="1" si="30"/>
        <v>2.2037181242587098</v>
      </c>
      <c r="EI39" s="29">
        <f t="shared" ca="1" si="30"/>
        <v>2.2037181242587098</v>
      </c>
      <c r="EJ39" s="29">
        <f t="shared" ca="1" si="30"/>
        <v>2.2037181242587098</v>
      </c>
    </row>
    <row r="40" spans="1:140" x14ac:dyDescent="0.3">
      <c r="A40" t="s">
        <v>89</v>
      </c>
      <c r="B40" t="s">
        <v>52</v>
      </c>
      <c r="C40" s="25" t="str">
        <f>GREET_inputs!$L$5</f>
        <v>GREET_inputs!B2:G16</v>
      </c>
      <c r="D40">
        <v>15</v>
      </c>
      <c r="E40" t="s">
        <v>55</v>
      </c>
      <c r="F40" s="29">
        <f ca="1">HLOOKUP("Transport",INDIRECT($C40),$D40, FALSE)</f>
        <v>64.11157852779472</v>
      </c>
      <c r="G40" s="29">
        <f t="shared" ref="G40:BR40" ca="1" si="31">HLOOKUP("Transport",INDIRECT($C40),$D40, FALSE)</f>
        <v>64.11157852779472</v>
      </c>
      <c r="H40" s="29">
        <f t="shared" ca="1" si="31"/>
        <v>64.11157852779472</v>
      </c>
      <c r="I40" s="29">
        <f t="shared" ca="1" si="31"/>
        <v>64.11157852779472</v>
      </c>
      <c r="J40" s="29">
        <f t="shared" ca="1" si="31"/>
        <v>64.11157852779472</v>
      </c>
      <c r="K40" s="29">
        <f t="shared" ca="1" si="31"/>
        <v>64.11157852779472</v>
      </c>
      <c r="L40" s="29">
        <f t="shared" ca="1" si="31"/>
        <v>64.11157852779472</v>
      </c>
      <c r="M40" s="29">
        <f t="shared" ca="1" si="31"/>
        <v>64.11157852779472</v>
      </c>
      <c r="N40" s="29">
        <f t="shared" ca="1" si="31"/>
        <v>64.11157852779472</v>
      </c>
      <c r="O40" s="29">
        <f t="shared" ca="1" si="31"/>
        <v>64.11157852779472</v>
      </c>
      <c r="P40" s="29">
        <f t="shared" ca="1" si="31"/>
        <v>64.11157852779472</v>
      </c>
      <c r="Q40" s="29">
        <f t="shared" ca="1" si="31"/>
        <v>64.11157852779472</v>
      </c>
      <c r="R40" s="29">
        <f t="shared" ca="1" si="31"/>
        <v>64.11157852779472</v>
      </c>
      <c r="S40" s="29">
        <f t="shared" ca="1" si="31"/>
        <v>64.11157852779472</v>
      </c>
      <c r="T40" s="29">
        <f t="shared" ca="1" si="31"/>
        <v>64.11157852779472</v>
      </c>
      <c r="U40" s="29">
        <f t="shared" ca="1" si="31"/>
        <v>64.11157852779472</v>
      </c>
      <c r="V40" s="29">
        <f t="shared" ca="1" si="31"/>
        <v>64.11157852779472</v>
      </c>
      <c r="W40" s="29">
        <f t="shared" ca="1" si="31"/>
        <v>64.11157852779472</v>
      </c>
      <c r="X40" s="29">
        <f t="shared" ca="1" si="31"/>
        <v>64.11157852779472</v>
      </c>
      <c r="Y40" s="29">
        <f t="shared" ca="1" si="31"/>
        <v>64.11157852779472</v>
      </c>
      <c r="Z40" s="29">
        <f t="shared" ca="1" si="31"/>
        <v>64.11157852779472</v>
      </c>
      <c r="AA40" s="29">
        <f t="shared" ca="1" si="31"/>
        <v>64.11157852779472</v>
      </c>
      <c r="AB40" s="29">
        <f t="shared" ca="1" si="31"/>
        <v>64.11157852779472</v>
      </c>
      <c r="AC40" s="29">
        <f t="shared" ca="1" si="31"/>
        <v>64.11157852779472</v>
      </c>
      <c r="AD40" s="29">
        <f t="shared" ca="1" si="31"/>
        <v>64.11157852779472</v>
      </c>
      <c r="AE40" s="29">
        <f t="shared" ca="1" si="31"/>
        <v>64.11157852779472</v>
      </c>
      <c r="AF40" s="29">
        <f t="shared" ca="1" si="31"/>
        <v>64.11157852779472</v>
      </c>
      <c r="AG40" s="29">
        <f t="shared" ca="1" si="31"/>
        <v>64.11157852779472</v>
      </c>
      <c r="AH40" s="29">
        <f t="shared" ca="1" si="31"/>
        <v>64.11157852779472</v>
      </c>
      <c r="AI40" s="29">
        <f t="shared" ca="1" si="31"/>
        <v>64.11157852779472</v>
      </c>
      <c r="AJ40" s="29">
        <f t="shared" ca="1" si="31"/>
        <v>64.11157852779472</v>
      </c>
      <c r="AK40" s="29">
        <f t="shared" ca="1" si="31"/>
        <v>64.11157852779472</v>
      </c>
      <c r="AL40" s="29">
        <f t="shared" ca="1" si="31"/>
        <v>64.11157852779472</v>
      </c>
      <c r="AM40" s="29">
        <f t="shared" ca="1" si="31"/>
        <v>64.11157852779472</v>
      </c>
      <c r="AN40" s="29">
        <f t="shared" ca="1" si="31"/>
        <v>64.11157852779472</v>
      </c>
      <c r="AO40" s="29">
        <f t="shared" ca="1" si="31"/>
        <v>64.11157852779472</v>
      </c>
      <c r="AP40" s="29">
        <f t="shared" ca="1" si="31"/>
        <v>64.11157852779472</v>
      </c>
      <c r="AQ40" s="29">
        <f t="shared" ca="1" si="31"/>
        <v>64.11157852779472</v>
      </c>
      <c r="AR40" s="29">
        <f t="shared" ca="1" si="31"/>
        <v>64.11157852779472</v>
      </c>
      <c r="AS40" s="29">
        <f t="shared" ca="1" si="31"/>
        <v>64.11157852779472</v>
      </c>
      <c r="AT40" s="29">
        <f t="shared" ca="1" si="31"/>
        <v>64.11157852779472</v>
      </c>
      <c r="AU40" s="29">
        <f t="shared" ca="1" si="31"/>
        <v>64.11157852779472</v>
      </c>
      <c r="AV40" s="29">
        <f t="shared" ca="1" si="31"/>
        <v>64.11157852779472</v>
      </c>
      <c r="AW40" s="29">
        <f t="shared" ca="1" si="31"/>
        <v>64.11157852779472</v>
      </c>
      <c r="AX40" s="29">
        <f t="shared" ca="1" si="31"/>
        <v>64.11157852779472</v>
      </c>
      <c r="AY40" s="29">
        <f t="shared" ca="1" si="31"/>
        <v>64.11157852779472</v>
      </c>
      <c r="AZ40" s="29">
        <f t="shared" ca="1" si="31"/>
        <v>64.11157852779472</v>
      </c>
      <c r="BA40" s="29">
        <f t="shared" ca="1" si="31"/>
        <v>64.11157852779472</v>
      </c>
      <c r="BB40" s="29">
        <f t="shared" ca="1" si="31"/>
        <v>64.11157852779472</v>
      </c>
      <c r="BC40" s="29">
        <f t="shared" ca="1" si="31"/>
        <v>64.11157852779472</v>
      </c>
      <c r="BD40" s="29">
        <f t="shared" ca="1" si="31"/>
        <v>64.11157852779472</v>
      </c>
      <c r="BE40" s="29">
        <f t="shared" ca="1" si="31"/>
        <v>64.11157852779472</v>
      </c>
      <c r="BF40" s="29">
        <f t="shared" ca="1" si="31"/>
        <v>64.11157852779472</v>
      </c>
      <c r="BG40" s="29">
        <f t="shared" ca="1" si="31"/>
        <v>64.11157852779472</v>
      </c>
      <c r="BH40" s="29">
        <f t="shared" ca="1" si="31"/>
        <v>64.11157852779472</v>
      </c>
      <c r="BI40" s="29">
        <f t="shared" ca="1" si="31"/>
        <v>64.11157852779472</v>
      </c>
      <c r="BJ40" s="29">
        <f t="shared" ca="1" si="31"/>
        <v>64.11157852779472</v>
      </c>
      <c r="BK40" s="29">
        <f t="shared" ca="1" si="31"/>
        <v>64.11157852779472</v>
      </c>
      <c r="BL40" s="29">
        <f t="shared" ca="1" si="31"/>
        <v>64.11157852779472</v>
      </c>
      <c r="BM40" s="29">
        <f t="shared" ca="1" si="31"/>
        <v>64.11157852779472</v>
      </c>
      <c r="BN40" s="29">
        <f t="shared" ca="1" si="31"/>
        <v>64.11157852779472</v>
      </c>
      <c r="BO40" s="29">
        <f t="shared" ca="1" si="31"/>
        <v>64.11157852779472</v>
      </c>
      <c r="BP40" s="29">
        <f t="shared" ca="1" si="31"/>
        <v>64.11157852779472</v>
      </c>
      <c r="BQ40" s="29">
        <f t="shared" ca="1" si="31"/>
        <v>64.11157852779472</v>
      </c>
      <c r="BR40" s="29">
        <f t="shared" ca="1" si="31"/>
        <v>64.11157852779472</v>
      </c>
      <c r="BS40" s="29">
        <f t="shared" ref="BS40:ED40" ca="1" si="32">HLOOKUP("Transport",INDIRECT($C40),$D40, FALSE)</f>
        <v>64.11157852779472</v>
      </c>
      <c r="BT40" s="29">
        <f t="shared" ca="1" si="32"/>
        <v>64.11157852779472</v>
      </c>
      <c r="BU40" s="29">
        <f t="shared" ca="1" si="32"/>
        <v>64.11157852779472</v>
      </c>
      <c r="BV40" s="29">
        <f t="shared" ca="1" si="32"/>
        <v>64.11157852779472</v>
      </c>
      <c r="BW40" s="29">
        <f t="shared" ca="1" si="32"/>
        <v>64.11157852779472</v>
      </c>
      <c r="BX40" s="29">
        <f t="shared" ca="1" si="32"/>
        <v>64.11157852779472</v>
      </c>
      <c r="BY40" s="29">
        <f t="shared" ca="1" si="32"/>
        <v>64.11157852779472</v>
      </c>
      <c r="BZ40" s="29">
        <f t="shared" ca="1" si="32"/>
        <v>64.11157852779472</v>
      </c>
      <c r="CA40" s="29">
        <f t="shared" ca="1" si="32"/>
        <v>64.11157852779472</v>
      </c>
      <c r="CB40" s="29">
        <f t="shared" ca="1" si="32"/>
        <v>64.11157852779472</v>
      </c>
      <c r="CC40" s="29">
        <f t="shared" ca="1" si="32"/>
        <v>64.11157852779472</v>
      </c>
      <c r="CD40" s="29">
        <f t="shared" ca="1" si="32"/>
        <v>64.11157852779472</v>
      </c>
      <c r="CE40" s="29">
        <f t="shared" ca="1" si="32"/>
        <v>64.11157852779472</v>
      </c>
      <c r="CF40" s="29">
        <f t="shared" ca="1" si="32"/>
        <v>64.11157852779472</v>
      </c>
      <c r="CG40" s="29">
        <f t="shared" ca="1" si="32"/>
        <v>64.11157852779472</v>
      </c>
      <c r="CH40" s="29">
        <f t="shared" ca="1" si="32"/>
        <v>64.11157852779472</v>
      </c>
      <c r="CI40" s="29">
        <f t="shared" ca="1" si="32"/>
        <v>64.11157852779472</v>
      </c>
      <c r="CJ40" s="29">
        <f t="shared" ca="1" si="32"/>
        <v>64.11157852779472</v>
      </c>
      <c r="CK40" s="29">
        <f t="shared" ca="1" si="32"/>
        <v>64.11157852779472</v>
      </c>
      <c r="CL40" s="29">
        <f t="shared" ca="1" si="32"/>
        <v>64.11157852779472</v>
      </c>
      <c r="CM40" s="29">
        <f t="shared" ca="1" si="32"/>
        <v>64.11157852779472</v>
      </c>
      <c r="CN40" s="29">
        <f t="shared" ca="1" si="32"/>
        <v>64.11157852779472</v>
      </c>
      <c r="CO40" s="29">
        <f t="shared" ca="1" si="32"/>
        <v>64.11157852779472</v>
      </c>
      <c r="CP40" s="29">
        <f t="shared" ca="1" si="32"/>
        <v>64.11157852779472</v>
      </c>
      <c r="CQ40" s="29">
        <f t="shared" ca="1" si="32"/>
        <v>64.11157852779472</v>
      </c>
      <c r="CR40" s="29">
        <f t="shared" ca="1" si="32"/>
        <v>64.11157852779472</v>
      </c>
      <c r="CS40" s="29">
        <f t="shared" ca="1" si="32"/>
        <v>64.11157852779472</v>
      </c>
      <c r="CT40" s="29">
        <f t="shared" ca="1" si="32"/>
        <v>64.11157852779472</v>
      </c>
      <c r="CU40" s="29">
        <f t="shared" ca="1" si="32"/>
        <v>64.11157852779472</v>
      </c>
      <c r="CV40" s="29">
        <f t="shared" ca="1" si="32"/>
        <v>64.11157852779472</v>
      </c>
      <c r="CW40" s="29">
        <f t="shared" ca="1" si="32"/>
        <v>64.11157852779472</v>
      </c>
      <c r="CX40" s="29">
        <f t="shared" ca="1" si="32"/>
        <v>64.11157852779472</v>
      </c>
      <c r="CY40" s="29">
        <f t="shared" ca="1" si="32"/>
        <v>64.11157852779472</v>
      </c>
      <c r="CZ40" s="29">
        <f t="shared" ca="1" si="32"/>
        <v>64.11157852779472</v>
      </c>
      <c r="DA40" s="29">
        <f t="shared" ca="1" si="32"/>
        <v>64.11157852779472</v>
      </c>
      <c r="DB40" s="29">
        <f t="shared" ca="1" si="32"/>
        <v>64.11157852779472</v>
      </c>
      <c r="DC40" s="29">
        <f t="shared" ca="1" si="32"/>
        <v>64.11157852779472</v>
      </c>
      <c r="DD40" s="29">
        <f t="shared" ca="1" si="32"/>
        <v>64.11157852779472</v>
      </c>
      <c r="DE40" s="29">
        <f t="shared" ca="1" si="32"/>
        <v>64.11157852779472</v>
      </c>
      <c r="DF40" s="29">
        <f t="shared" ca="1" si="32"/>
        <v>64.11157852779472</v>
      </c>
      <c r="DG40" s="29">
        <f t="shared" ca="1" si="32"/>
        <v>64.11157852779472</v>
      </c>
      <c r="DH40" s="29">
        <f t="shared" ca="1" si="32"/>
        <v>64.11157852779472</v>
      </c>
      <c r="DI40" s="29">
        <f t="shared" ca="1" si="32"/>
        <v>64.11157852779472</v>
      </c>
      <c r="DJ40" s="29">
        <f t="shared" ca="1" si="32"/>
        <v>64.11157852779472</v>
      </c>
      <c r="DK40" s="29">
        <f t="shared" ca="1" si="32"/>
        <v>64.11157852779472</v>
      </c>
      <c r="DL40" s="29">
        <f t="shared" ca="1" si="32"/>
        <v>64.11157852779472</v>
      </c>
      <c r="DM40" s="29">
        <f t="shared" ca="1" si="32"/>
        <v>64.11157852779472</v>
      </c>
      <c r="DN40" s="29">
        <f t="shared" ca="1" si="32"/>
        <v>64.11157852779472</v>
      </c>
      <c r="DO40" s="29">
        <f t="shared" ca="1" si="32"/>
        <v>64.11157852779472</v>
      </c>
      <c r="DP40" s="29">
        <f t="shared" ca="1" si="32"/>
        <v>64.11157852779472</v>
      </c>
      <c r="DQ40" s="29">
        <f t="shared" ca="1" si="32"/>
        <v>64.11157852779472</v>
      </c>
      <c r="DR40" s="29">
        <f t="shared" ca="1" si="32"/>
        <v>64.11157852779472</v>
      </c>
      <c r="DS40" s="29">
        <f t="shared" ca="1" si="32"/>
        <v>64.11157852779472</v>
      </c>
      <c r="DT40" s="29">
        <f t="shared" ca="1" si="32"/>
        <v>64.11157852779472</v>
      </c>
      <c r="DU40" s="29">
        <f t="shared" ca="1" si="32"/>
        <v>64.11157852779472</v>
      </c>
      <c r="DV40" s="29">
        <f t="shared" ca="1" si="32"/>
        <v>64.11157852779472</v>
      </c>
      <c r="DW40" s="29">
        <f t="shared" ca="1" si="32"/>
        <v>64.11157852779472</v>
      </c>
      <c r="DX40" s="29">
        <f t="shared" ca="1" si="32"/>
        <v>64.11157852779472</v>
      </c>
      <c r="DY40" s="29">
        <f t="shared" ca="1" si="32"/>
        <v>64.11157852779472</v>
      </c>
      <c r="DZ40" s="29">
        <f t="shared" ca="1" si="32"/>
        <v>64.11157852779472</v>
      </c>
      <c r="EA40" s="29">
        <f t="shared" ca="1" si="32"/>
        <v>64.11157852779472</v>
      </c>
      <c r="EB40" s="29">
        <f t="shared" ca="1" si="32"/>
        <v>64.11157852779472</v>
      </c>
      <c r="EC40" s="29">
        <f t="shared" ca="1" si="32"/>
        <v>64.11157852779472</v>
      </c>
      <c r="ED40" s="29">
        <f t="shared" ca="1" si="32"/>
        <v>64.11157852779472</v>
      </c>
      <c r="EE40" s="29">
        <f t="shared" ref="EE40:EJ40" ca="1" si="33">HLOOKUP("Transport",INDIRECT($C40),$D40, FALSE)</f>
        <v>64.11157852779472</v>
      </c>
      <c r="EF40" s="29">
        <f t="shared" ca="1" si="33"/>
        <v>64.11157852779472</v>
      </c>
      <c r="EG40" s="29">
        <f t="shared" ca="1" si="33"/>
        <v>64.11157852779472</v>
      </c>
      <c r="EH40" s="29">
        <f t="shared" ca="1" si="33"/>
        <v>64.11157852779472</v>
      </c>
      <c r="EI40" s="29">
        <f t="shared" ca="1" si="33"/>
        <v>64.11157852779472</v>
      </c>
      <c r="EJ40" s="29">
        <f t="shared" ca="1" si="33"/>
        <v>64.11157852779472</v>
      </c>
    </row>
    <row r="41" spans="1:140" x14ac:dyDescent="0.3">
      <c r="F41" s="29"/>
    </row>
    <row r="42" spans="1:140" x14ac:dyDescent="0.3">
      <c r="B42" s="1" t="s">
        <v>109</v>
      </c>
      <c r="C42" s="1"/>
      <c r="D42" s="1"/>
      <c r="F42" s="29"/>
    </row>
    <row r="43" spans="1:140" x14ac:dyDescent="0.3">
      <c r="B43" t="s">
        <v>6</v>
      </c>
      <c r="E43" t="s">
        <v>111</v>
      </c>
      <c r="F43" s="29">
        <v>3.6</v>
      </c>
      <c r="G43">
        <v>3.6</v>
      </c>
      <c r="H43">
        <v>3.6</v>
      </c>
      <c r="I43">
        <v>3.6</v>
      </c>
      <c r="J43">
        <v>3.6</v>
      </c>
      <c r="K43">
        <v>3.6</v>
      </c>
      <c r="L43">
        <v>3.6</v>
      </c>
      <c r="M43">
        <v>3.6</v>
      </c>
      <c r="N43">
        <v>3.6</v>
      </c>
      <c r="O43">
        <v>3.6</v>
      </c>
      <c r="P43">
        <v>3.6</v>
      </c>
      <c r="Q43">
        <v>3.6</v>
      </c>
      <c r="R43">
        <v>3.6</v>
      </c>
      <c r="S43">
        <v>3.6</v>
      </c>
      <c r="T43">
        <v>3.6</v>
      </c>
      <c r="U43">
        <v>3.6</v>
      </c>
      <c r="V43">
        <v>3.6</v>
      </c>
      <c r="W43">
        <v>3.6</v>
      </c>
      <c r="X43">
        <v>3.6</v>
      </c>
      <c r="Y43">
        <v>3.6</v>
      </c>
      <c r="Z43">
        <v>3.6</v>
      </c>
      <c r="AA43">
        <v>3.6</v>
      </c>
      <c r="AB43">
        <v>3.6</v>
      </c>
      <c r="AC43">
        <v>3.6</v>
      </c>
      <c r="AD43">
        <v>3.6</v>
      </c>
      <c r="AE43">
        <v>3.6</v>
      </c>
      <c r="AF43">
        <v>3.6</v>
      </c>
      <c r="AG43">
        <v>3.6</v>
      </c>
      <c r="AH43">
        <v>3.6</v>
      </c>
      <c r="AI43">
        <v>3.6</v>
      </c>
      <c r="AJ43">
        <v>3.6</v>
      </c>
      <c r="AK43">
        <v>3.6</v>
      </c>
      <c r="AL43">
        <v>3.6</v>
      </c>
      <c r="AM43">
        <v>3.6</v>
      </c>
      <c r="AN43">
        <v>3.6</v>
      </c>
      <c r="AO43">
        <v>3.6</v>
      </c>
      <c r="AP43">
        <v>3.6</v>
      </c>
      <c r="AQ43">
        <v>3.6</v>
      </c>
      <c r="AR43">
        <v>3.6</v>
      </c>
      <c r="AS43">
        <v>3.6</v>
      </c>
      <c r="AT43">
        <v>3.6</v>
      </c>
      <c r="AU43">
        <v>3.6</v>
      </c>
      <c r="AV43">
        <v>3.6</v>
      </c>
      <c r="AW43">
        <v>3.6</v>
      </c>
      <c r="AX43">
        <v>3.6</v>
      </c>
      <c r="AY43">
        <v>3.6</v>
      </c>
      <c r="AZ43">
        <v>3.6</v>
      </c>
      <c r="BA43">
        <v>3.6</v>
      </c>
      <c r="BB43">
        <v>3.6</v>
      </c>
      <c r="BC43">
        <v>3.6</v>
      </c>
      <c r="BD43">
        <v>3.6</v>
      </c>
      <c r="BE43">
        <v>3.6</v>
      </c>
      <c r="BF43">
        <v>3.6</v>
      </c>
      <c r="BG43">
        <v>3.6</v>
      </c>
      <c r="BH43">
        <v>3.6</v>
      </c>
      <c r="BI43">
        <v>3.6</v>
      </c>
      <c r="BJ43">
        <v>3.6</v>
      </c>
      <c r="BK43">
        <v>3.6</v>
      </c>
      <c r="BL43">
        <v>3.6</v>
      </c>
      <c r="BM43">
        <v>3.6</v>
      </c>
      <c r="BN43">
        <v>3.6</v>
      </c>
      <c r="BO43">
        <v>3.6</v>
      </c>
      <c r="BP43">
        <v>3.6</v>
      </c>
      <c r="BQ43">
        <v>3.6</v>
      </c>
      <c r="BR43">
        <v>3.6</v>
      </c>
      <c r="BS43">
        <v>3.6</v>
      </c>
      <c r="BT43">
        <v>3.6</v>
      </c>
      <c r="BU43">
        <v>3.6</v>
      </c>
      <c r="BV43">
        <v>3.6</v>
      </c>
      <c r="BW43">
        <v>3.6</v>
      </c>
      <c r="BX43">
        <v>3.6</v>
      </c>
      <c r="BY43">
        <v>3.6</v>
      </c>
      <c r="BZ43">
        <v>3.6</v>
      </c>
      <c r="CA43">
        <v>3.6</v>
      </c>
      <c r="CB43">
        <v>3.6</v>
      </c>
      <c r="CC43">
        <v>3.6</v>
      </c>
      <c r="CD43">
        <v>3.6</v>
      </c>
      <c r="CE43">
        <v>3.6</v>
      </c>
      <c r="CF43">
        <v>3.6</v>
      </c>
      <c r="CG43">
        <v>3.6</v>
      </c>
      <c r="CH43">
        <v>3.6</v>
      </c>
      <c r="CI43">
        <v>3.6</v>
      </c>
      <c r="CJ43">
        <v>3.6</v>
      </c>
      <c r="CK43">
        <v>3.6</v>
      </c>
      <c r="CL43">
        <v>3.6</v>
      </c>
      <c r="CM43">
        <v>3.6</v>
      </c>
      <c r="CN43">
        <v>3.6</v>
      </c>
      <c r="CO43">
        <v>3.6</v>
      </c>
      <c r="CP43">
        <v>3.6</v>
      </c>
      <c r="CQ43">
        <v>3.6</v>
      </c>
      <c r="CR43">
        <v>3.6</v>
      </c>
      <c r="CS43">
        <v>3.6</v>
      </c>
      <c r="CT43">
        <v>3.6</v>
      </c>
      <c r="CU43">
        <v>3.6</v>
      </c>
      <c r="CV43">
        <v>3.6</v>
      </c>
      <c r="CW43">
        <v>3.6</v>
      </c>
      <c r="CX43">
        <v>3.6</v>
      </c>
      <c r="CY43">
        <v>3.6</v>
      </c>
      <c r="CZ43">
        <v>3.6</v>
      </c>
      <c r="DA43">
        <v>3.6</v>
      </c>
      <c r="DB43">
        <v>3.6</v>
      </c>
      <c r="DC43">
        <v>3.6</v>
      </c>
      <c r="DD43">
        <v>3.6</v>
      </c>
      <c r="DE43">
        <v>3.6</v>
      </c>
      <c r="DF43">
        <v>3.6</v>
      </c>
      <c r="DG43">
        <v>3.6</v>
      </c>
      <c r="DH43">
        <v>3.6</v>
      </c>
      <c r="DI43">
        <v>3.6</v>
      </c>
      <c r="DJ43">
        <v>3.6</v>
      </c>
      <c r="DK43">
        <v>3.6</v>
      </c>
      <c r="DL43">
        <v>3.6</v>
      </c>
      <c r="DM43">
        <v>3.6</v>
      </c>
      <c r="DN43">
        <v>3.6</v>
      </c>
      <c r="DO43">
        <v>3.6</v>
      </c>
      <c r="DP43">
        <v>3.6</v>
      </c>
      <c r="DQ43">
        <v>3.6</v>
      </c>
      <c r="DR43">
        <v>3.6</v>
      </c>
      <c r="DS43">
        <v>3.6</v>
      </c>
      <c r="DT43">
        <v>3.6</v>
      </c>
      <c r="DU43">
        <v>3.6</v>
      </c>
      <c r="DV43">
        <v>3.6</v>
      </c>
      <c r="DW43">
        <v>3.6</v>
      </c>
      <c r="DX43">
        <v>3.6</v>
      </c>
      <c r="DY43">
        <v>3.6</v>
      </c>
      <c r="DZ43">
        <v>3.6</v>
      </c>
      <c r="EA43">
        <v>3.6</v>
      </c>
      <c r="EB43">
        <v>3.6</v>
      </c>
      <c r="EC43">
        <v>3.6</v>
      </c>
      <c r="ED43">
        <v>3.6</v>
      </c>
      <c r="EE43">
        <v>3.6</v>
      </c>
      <c r="EF43">
        <v>3.6</v>
      </c>
      <c r="EG43">
        <v>3.6</v>
      </c>
      <c r="EH43">
        <v>3.6</v>
      </c>
      <c r="EI43">
        <v>3.6</v>
      </c>
      <c r="EJ43">
        <v>3.6</v>
      </c>
    </row>
    <row r="44" spans="1:140" x14ac:dyDescent="0.3">
      <c r="B44" t="s">
        <v>113</v>
      </c>
      <c r="E44" t="s">
        <v>114</v>
      </c>
      <c r="F44" s="29">
        <f>F43*1000</f>
        <v>3600</v>
      </c>
      <c r="G44">
        <f>G43*1000</f>
        <v>3600</v>
      </c>
      <c r="H44">
        <f t="shared" ref="H44:BS44" si="34">H43*1000</f>
        <v>3600</v>
      </c>
      <c r="I44">
        <f t="shared" si="34"/>
        <v>3600</v>
      </c>
      <c r="J44">
        <f t="shared" si="34"/>
        <v>3600</v>
      </c>
      <c r="K44">
        <f t="shared" si="34"/>
        <v>3600</v>
      </c>
      <c r="L44">
        <f t="shared" si="34"/>
        <v>3600</v>
      </c>
      <c r="M44">
        <f t="shared" si="34"/>
        <v>3600</v>
      </c>
      <c r="N44">
        <f t="shared" si="34"/>
        <v>3600</v>
      </c>
      <c r="O44">
        <f t="shared" si="34"/>
        <v>3600</v>
      </c>
      <c r="P44">
        <f t="shared" si="34"/>
        <v>3600</v>
      </c>
      <c r="Q44">
        <f t="shared" si="34"/>
        <v>3600</v>
      </c>
      <c r="R44">
        <f t="shared" si="34"/>
        <v>3600</v>
      </c>
      <c r="S44">
        <f t="shared" si="34"/>
        <v>3600</v>
      </c>
      <c r="T44">
        <f t="shared" si="34"/>
        <v>3600</v>
      </c>
      <c r="U44">
        <f t="shared" si="34"/>
        <v>3600</v>
      </c>
      <c r="V44">
        <f t="shared" si="34"/>
        <v>3600</v>
      </c>
      <c r="W44">
        <f t="shared" si="34"/>
        <v>3600</v>
      </c>
      <c r="X44">
        <f t="shared" si="34"/>
        <v>3600</v>
      </c>
      <c r="Y44">
        <f t="shared" si="34"/>
        <v>3600</v>
      </c>
      <c r="Z44">
        <f t="shared" si="34"/>
        <v>3600</v>
      </c>
      <c r="AA44">
        <f t="shared" si="34"/>
        <v>3600</v>
      </c>
      <c r="AB44">
        <f t="shared" si="34"/>
        <v>3600</v>
      </c>
      <c r="AC44">
        <f t="shared" si="34"/>
        <v>3600</v>
      </c>
      <c r="AD44">
        <f t="shared" si="34"/>
        <v>3600</v>
      </c>
      <c r="AE44">
        <f t="shared" si="34"/>
        <v>3600</v>
      </c>
      <c r="AF44">
        <f t="shared" si="34"/>
        <v>3600</v>
      </c>
      <c r="AG44">
        <f t="shared" si="34"/>
        <v>3600</v>
      </c>
      <c r="AH44">
        <f t="shared" si="34"/>
        <v>3600</v>
      </c>
      <c r="AI44">
        <f t="shared" si="34"/>
        <v>3600</v>
      </c>
      <c r="AJ44">
        <f t="shared" si="34"/>
        <v>3600</v>
      </c>
      <c r="AK44">
        <f t="shared" si="34"/>
        <v>3600</v>
      </c>
      <c r="AL44">
        <f t="shared" si="34"/>
        <v>3600</v>
      </c>
      <c r="AM44">
        <f t="shared" si="34"/>
        <v>3600</v>
      </c>
      <c r="AN44">
        <f t="shared" si="34"/>
        <v>3600</v>
      </c>
      <c r="AO44">
        <f t="shared" si="34"/>
        <v>3600</v>
      </c>
      <c r="AP44">
        <f t="shared" si="34"/>
        <v>3600</v>
      </c>
      <c r="AQ44">
        <f t="shared" si="34"/>
        <v>3600</v>
      </c>
      <c r="AR44">
        <f t="shared" si="34"/>
        <v>3600</v>
      </c>
      <c r="AS44">
        <f t="shared" si="34"/>
        <v>3600</v>
      </c>
      <c r="AT44">
        <f t="shared" si="34"/>
        <v>3600</v>
      </c>
      <c r="AU44">
        <f t="shared" si="34"/>
        <v>3600</v>
      </c>
      <c r="AV44">
        <f t="shared" si="34"/>
        <v>3600</v>
      </c>
      <c r="AW44">
        <f t="shared" si="34"/>
        <v>3600</v>
      </c>
      <c r="AX44">
        <f t="shared" si="34"/>
        <v>3600</v>
      </c>
      <c r="AY44">
        <f t="shared" si="34"/>
        <v>3600</v>
      </c>
      <c r="AZ44">
        <f t="shared" si="34"/>
        <v>3600</v>
      </c>
      <c r="BA44">
        <f t="shared" si="34"/>
        <v>3600</v>
      </c>
      <c r="BB44">
        <f t="shared" si="34"/>
        <v>3600</v>
      </c>
      <c r="BC44">
        <f t="shared" si="34"/>
        <v>3600</v>
      </c>
      <c r="BD44">
        <f t="shared" si="34"/>
        <v>3600</v>
      </c>
      <c r="BE44">
        <f t="shared" si="34"/>
        <v>3600</v>
      </c>
      <c r="BF44">
        <f t="shared" si="34"/>
        <v>3600</v>
      </c>
      <c r="BG44">
        <f t="shared" si="34"/>
        <v>3600</v>
      </c>
      <c r="BH44">
        <f t="shared" si="34"/>
        <v>3600</v>
      </c>
      <c r="BI44">
        <f t="shared" si="34"/>
        <v>3600</v>
      </c>
      <c r="BJ44">
        <f t="shared" si="34"/>
        <v>3600</v>
      </c>
      <c r="BK44">
        <f t="shared" si="34"/>
        <v>3600</v>
      </c>
      <c r="BL44">
        <f t="shared" si="34"/>
        <v>3600</v>
      </c>
      <c r="BM44">
        <f t="shared" si="34"/>
        <v>3600</v>
      </c>
      <c r="BN44">
        <f t="shared" si="34"/>
        <v>3600</v>
      </c>
      <c r="BO44">
        <f t="shared" si="34"/>
        <v>3600</v>
      </c>
      <c r="BP44">
        <f t="shared" si="34"/>
        <v>3600</v>
      </c>
      <c r="BQ44">
        <f t="shared" si="34"/>
        <v>3600</v>
      </c>
      <c r="BR44">
        <f t="shared" si="34"/>
        <v>3600</v>
      </c>
      <c r="BS44">
        <f t="shared" si="34"/>
        <v>3600</v>
      </c>
      <c r="BT44">
        <f t="shared" ref="BT44:CR44" si="35">BT43*1000</f>
        <v>3600</v>
      </c>
      <c r="BU44">
        <f t="shared" si="35"/>
        <v>3600</v>
      </c>
      <c r="BV44">
        <f t="shared" si="35"/>
        <v>3600</v>
      </c>
      <c r="BW44">
        <f t="shared" si="35"/>
        <v>3600</v>
      </c>
      <c r="BX44">
        <f t="shared" si="35"/>
        <v>3600</v>
      </c>
      <c r="BY44">
        <f t="shared" si="35"/>
        <v>3600</v>
      </c>
      <c r="BZ44">
        <f t="shared" si="35"/>
        <v>3600</v>
      </c>
      <c r="CA44">
        <f t="shared" si="35"/>
        <v>3600</v>
      </c>
      <c r="CB44">
        <f t="shared" si="35"/>
        <v>3600</v>
      </c>
      <c r="CC44">
        <f t="shared" si="35"/>
        <v>3600</v>
      </c>
      <c r="CD44">
        <f t="shared" si="35"/>
        <v>3600</v>
      </c>
      <c r="CE44">
        <f t="shared" si="35"/>
        <v>3600</v>
      </c>
      <c r="CF44">
        <f t="shared" si="35"/>
        <v>3600</v>
      </c>
      <c r="CG44">
        <f t="shared" si="35"/>
        <v>3600</v>
      </c>
      <c r="CH44">
        <f t="shared" si="35"/>
        <v>3600</v>
      </c>
      <c r="CI44">
        <f t="shared" si="35"/>
        <v>3600</v>
      </c>
      <c r="CJ44">
        <f t="shared" si="35"/>
        <v>3600</v>
      </c>
      <c r="CK44">
        <f t="shared" si="35"/>
        <v>3600</v>
      </c>
      <c r="CL44">
        <f t="shared" si="35"/>
        <v>3600</v>
      </c>
      <c r="CM44">
        <f t="shared" si="35"/>
        <v>3600</v>
      </c>
      <c r="CN44">
        <f t="shared" si="35"/>
        <v>3600</v>
      </c>
      <c r="CO44">
        <f t="shared" si="35"/>
        <v>3600</v>
      </c>
      <c r="CP44">
        <f t="shared" si="35"/>
        <v>3600</v>
      </c>
      <c r="CQ44">
        <f t="shared" si="35"/>
        <v>3600</v>
      </c>
      <c r="CR44">
        <f t="shared" si="35"/>
        <v>3600</v>
      </c>
      <c r="CS44">
        <f t="shared" ref="CS44:EJ44" si="36">CS43*1000</f>
        <v>3600</v>
      </c>
      <c r="CT44">
        <f t="shared" si="36"/>
        <v>3600</v>
      </c>
      <c r="CU44">
        <f t="shared" si="36"/>
        <v>3600</v>
      </c>
      <c r="CV44">
        <f t="shared" si="36"/>
        <v>3600</v>
      </c>
      <c r="CW44">
        <f t="shared" si="36"/>
        <v>3600</v>
      </c>
      <c r="CX44">
        <f t="shared" si="36"/>
        <v>3600</v>
      </c>
      <c r="CY44">
        <f t="shared" si="36"/>
        <v>3600</v>
      </c>
      <c r="CZ44">
        <f t="shared" si="36"/>
        <v>3600</v>
      </c>
      <c r="DA44">
        <f t="shared" si="36"/>
        <v>3600</v>
      </c>
      <c r="DB44">
        <f t="shared" si="36"/>
        <v>3600</v>
      </c>
      <c r="DC44">
        <f t="shared" si="36"/>
        <v>3600</v>
      </c>
      <c r="DD44">
        <f t="shared" si="36"/>
        <v>3600</v>
      </c>
      <c r="DE44">
        <f t="shared" si="36"/>
        <v>3600</v>
      </c>
      <c r="DF44">
        <f t="shared" si="36"/>
        <v>3600</v>
      </c>
      <c r="DG44">
        <f t="shared" si="36"/>
        <v>3600</v>
      </c>
      <c r="DH44">
        <f t="shared" si="36"/>
        <v>3600</v>
      </c>
      <c r="DI44">
        <f t="shared" si="36"/>
        <v>3600</v>
      </c>
      <c r="DJ44">
        <f t="shared" si="36"/>
        <v>3600</v>
      </c>
      <c r="DK44">
        <f t="shared" si="36"/>
        <v>3600</v>
      </c>
      <c r="DL44">
        <f t="shared" si="36"/>
        <v>3600</v>
      </c>
      <c r="DM44">
        <f t="shared" si="36"/>
        <v>3600</v>
      </c>
      <c r="DN44">
        <f t="shared" si="36"/>
        <v>3600</v>
      </c>
      <c r="DO44">
        <f t="shared" si="36"/>
        <v>3600</v>
      </c>
      <c r="DP44">
        <f t="shared" si="36"/>
        <v>3600</v>
      </c>
      <c r="DQ44">
        <f t="shared" si="36"/>
        <v>3600</v>
      </c>
      <c r="DR44">
        <f t="shared" si="36"/>
        <v>3600</v>
      </c>
      <c r="DS44">
        <f t="shared" si="36"/>
        <v>3600</v>
      </c>
      <c r="DT44">
        <f t="shared" si="36"/>
        <v>3600</v>
      </c>
      <c r="DU44">
        <f t="shared" si="36"/>
        <v>3600</v>
      </c>
      <c r="DV44">
        <f t="shared" si="36"/>
        <v>3600</v>
      </c>
      <c r="DW44">
        <f t="shared" si="36"/>
        <v>3600</v>
      </c>
      <c r="DX44">
        <f t="shared" si="36"/>
        <v>3600</v>
      </c>
      <c r="DY44">
        <f t="shared" si="36"/>
        <v>3600</v>
      </c>
      <c r="DZ44">
        <f t="shared" si="36"/>
        <v>3600</v>
      </c>
      <c r="EA44">
        <f t="shared" si="36"/>
        <v>3600</v>
      </c>
      <c r="EB44">
        <f t="shared" si="36"/>
        <v>3600</v>
      </c>
      <c r="EC44">
        <f t="shared" si="36"/>
        <v>3600</v>
      </c>
      <c r="ED44">
        <f t="shared" si="36"/>
        <v>3600</v>
      </c>
      <c r="EE44">
        <f t="shared" si="36"/>
        <v>3600</v>
      </c>
      <c r="EF44">
        <f t="shared" si="36"/>
        <v>3600</v>
      </c>
      <c r="EG44">
        <f t="shared" si="36"/>
        <v>3600</v>
      </c>
      <c r="EH44">
        <f t="shared" si="36"/>
        <v>3600</v>
      </c>
      <c r="EI44">
        <f t="shared" si="36"/>
        <v>3600</v>
      </c>
      <c r="EJ44">
        <f t="shared" si="36"/>
        <v>3600</v>
      </c>
    </row>
    <row r="45" spans="1:140" x14ac:dyDescent="0.3">
      <c r="B45" t="s">
        <v>110</v>
      </c>
      <c r="E45" t="s">
        <v>112</v>
      </c>
      <c r="F45" s="29">
        <f>1/1000000</f>
        <v>9.9999999999999995E-7</v>
      </c>
      <c r="G45">
        <f>1/1000000</f>
        <v>9.9999999999999995E-7</v>
      </c>
      <c r="H45">
        <f t="shared" ref="H45:BS45" si="37">1/1000000</f>
        <v>9.9999999999999995E-7</v>
      </c>
      <c r="I45">
        <f t="shared" si="37"/>
        <v>9.9999999999999995E-7</v>
      </c>
      <c r="J45">
        <f t="shared" si="37"/>
        <v>9.9999999999999995E-7</v>
      </c>
      <c r="K45">
        <f t="shared" si="37"/>
        <v>9.9999999999999995E-7</v>
      </c>
      <c r="L45">
        <f t="shared" si="37"/>
        <v>9.9999999999999995E-7</v>
      </c>
      <c r="M45">
        <f t="shared" si="37"/>
        <v>9.9999999999999995E-7</v>
      </c>
      <c r="N45">
        <f t="shared" si="37"/>
        <v>9.9999999999999995E-7</v>
      </c>
      <c r="O45">
        <f t="shared" si="37"/>
        <v>9.9999999999999995E-7</v>
      </c>
      <c r="P45">
        <f t="shared" si="37"/>
        <v>9.9999999999999995E-7</v>
      </c>
      <c r="Q45">
        <f t="shared" si="37"/>
        <v>9.9999999999999995E-7</v>
      </c>
      <c r="R45">
        <f t="shared" si="37"/>
        <v>9.9999999999999995E-7</v>
      </c>
      <c r="S45">
        <f t="shared" si="37"/>
        <v>9.9999999999999995E-7</v>
      </c>
      <c r="T45">
        <f t="shared" si="37"/>
        <v>9.9999999999999995E-7</v>
      </c>
      <c r="U45">
        <f t="shared" si="37"/>
        <v>9.9999999999999995E-7</v>
      </c>
      <c r="V45">
        <f t="shared" si="37"/>
        <v>9.9999999999999995E-7</v>
      </c>
      <c r="W45">
        <f t="shared" si="37"/>
        <v>9.9999999999999995E-7</v>
      </c>
      <c r="X45">
        <f t="shared" si="37"/>
        <v>9.9999999999999995E-7</v>
      </c>
      <c r="Y45">
        <f t="shared" si="37"/>
        <v>9.9999999999999995E-7</v>
      </c>
      <c r="Z45">
        <f t="shared" si="37"/>
        <v>9.9999999999999995E-7</v>
      </c>
      <c r="AA45">
        <f t="shared" si="37"/>
        <v>9.9999999999999995E-7</v>
      </c>
      <c r="AB45">
        <f t="shared" si="37"/>
        <v>9.9999999999999995E-7</v>
      </c>
      <c r="AC45">
        <f t="shared" si="37"/>
        <v>9.9999999999999995E-7</v>
      </c>
      <c r="AD45">
        <f t="shared" si="37"/>
        <v>9.9999999999999995E-7</v>
      </c>
      <c r="AE45">
        <f t="shared" si="37"/>
        <v>9.9999999999999995E-7</v>
      </c>
      <c r="AF45">
        <f t="shared" si="37"/>
        <v>9.9999999999999995E-7</v>
      </c>
      <c r="AG45">
        <f t="shared" si="37"/>
        <v>9.9999999999999995E-7</v>
      </c>
      <c r="AH45">
        <f t="shared" si="37"/>
        <v>9.9999999999999995E-7</v>
      </c>
      <c r="AI45">
        <f t="shared" si="37"/>
        <v>9.9999999999999995E-7</v>
      </c>
      <c r="AJ45">
        <f t="shared" si="37"/>
        <v>9.9999999999999995E-7</v>
      </c>
      <c r="AK45">
        <f t="shared" si="37"/>
        <v>9.9999999999999995E-7</v>
      </c>
      <c r="AL45">
        <f t="shared" si="37"/>
        <v>9.9999999999999995E-7</v>
      </c>
      <c r="AM45">
        <f t="shared" si="37"/>
        <v>9.9999999999999995E-7</v>
      </c>
      <c r="AN45">
        <f t="shared" si="37"/>
        <v>9.9999999999999995E-7</v>
      </c>
      <c r="AO45">
        <f t="shared" si="37"/>
        <v>9.9999999999999995E-7</v>
      </c>
      <c r="AP45">
        <f t="shared" si="37"/>
        <v>9.9999999999999995E-7</v>
      </c>
      <c r="AQ45">
        <f t="shared" si="37"/>
        <v>9.9999999999999995E-7</v>
      </c>
      <c r="AR45">
        <f t="shared" si="37"/>
        <v>9.9999999999999995E-7</v>
      </c>
      <c r="AS45">
        <f t="shared" si="37"/>
        <v>9.9999999999999995E-7</v>
      </c>
      <c r="AT45">
        <f t="shared" si="37"/>
        <v>9.9999999999999995E-7</v>
      </c>
      <c r="AU45">
        <f t="shared" si="37"/>
        <v>9.9999999999999995E-7</v>
      </c>
      <c r="AV45">
        <f t="shared" si="37"/>
        <v>9.9999999999999995E-7</v>
      </c>
      <c r="AW45">
        <f t="shared" si="37"/>
        <v>9.9999999999999995E-7</v>
      </c>
      <c r="AX45">
        <f t="shared" si="37"/>
        <v>9.9999999999999995E-7</v>
      </c>
      <c r="AY45">
        <f t="shared" si="37"/>
        <v>9.9999999999999995E-7</v>
      </c>
      <c r="AZ45">
        <f t="shared" si="37"/>
        <v>9.9999999999999995E-7</v>
      </c>
      <c r="BA45">
        <f t="shared" si="37"/>
        <v>9.9999999999999995E-7</v>
      </c>
      <c r="BB45">
        <f t="shared" si="37"/>
        <v>9.9999999999999995E-7</v>
      </c>
      <c r="BC45">
        <f t="shared" si="37"/>
        <v>9.9999999999999995E-7</v>
      </c>
      <c r="BD45">
        <f t="shared" si="37"/>
        <v>9.9999999999999995E-7</v>
      </c>
      <c r="BE45">
        <f t="shared" si="37"/>
        <v>9.9999999999999995E-7</v>
      </c>
      <c r="BF45">
        <f t="shared" si="37"/>
        <v>9.9999999999999995E-7</v>
      </c>
      <c r="BG45">
        <f t="shared" si="37"/>
        <v>9.9999999999999995E-7</v>
      </c>
      <c r="BH45">
        <f t="shared" si="37"/>
        <v>9.9999999999999995E-7</v>
      </c>
      <c r="BI45">
        <f t="shared" si="37"/>
        <v>9.9999999999999995E-7</v>
      </c>
      <c r="BJ45">
        <f t="shared" si="37"/>
        <v>9.9999999999999995E-7</v>
      </c>
      <c r="BK45">
        <f t="shared" si="37"/>
        <v>9.9999999999999995E-7</v>
      </c>
      <c r="BL45">
        <f t="shared" si="37"/>
        <v>9.9999999999999995E-7</v>
      </c>
      <c r="BM45">
        <f t="shared" si="37"/>
        <v>9.9999999999999995E-7</v>
      </c>
      <c r="BN45">
        <f t="shared" si="37"/>
        <v>9.9999999999999995E-7</v>
      </c>
      <c r="BO45">
        <f t="shared" si="37"/>
        <v>9.9999999999999995E-7</v>
      </c>
      <c r="BP45">
        <f t="shared" si="37"/>
        <v>9.9999999999999995E-7</v>
      </c>
      <c r="BQ45">
        <f t="shared" si="37"/>
        <v>9.9999999999999995E-7</v>
      </c>
      <c r="BR45">
        <f t="shared" si="37"/>
        <v>9.9999999999999995E-7</v>
      </c>
      <c r="BS45">
        <f t="shared" si="37"/>
        <v>9.9999999999999995E-7</v>
      </c>
      <c r="BT45">
        <f t="shared" ref="BT45:EE45" si="38">1/1000000</f>
        <v>9.9999999999999995E-7</v>
      </c>
      <c r="BU45">
        <f t="shared" si="38"/>
        <v>9.9999999999999995E-7</v>
      </c>
      <c r="BV45">
        <f t="shared" si="38"/>
        <v>9.9999999999999995E-7</v>
      </c>
      <c r="BW45">
        <f t="shared" si="38"/>
        <v>9.9999999999999995E-7</v>
      </c>
      <c r="BX45">
        <f t="shared" si="38"/>
        <v>9.9999999999999995E-7</v>
      </c>
      <c r="BY45">
        <f t="shared" si="38"/>
        <v>9.9999999999999995E-7</v>
      </c>
      <c r="BZ45">
        <f t="shared" si="38"/>
        <v>9.9999999999999995E-7</v>
      </c>
      <c r="CA45">
        <f t="shared" si="38"/>
        <v>9.9999999999999995E-7</v>
      </c>
      <c r="CB45">
        <f t="shared" si="38"/>
        <v>9.9999999999999995E-7</v>
      </c>
      <c r="CC45">
        <f t="shared" si="38"/>
        <v>9.9999999999999995E-7</v>
      </c>
      <c r="CD45">
        <f t="shared" si="38"/>
        <v>9.9999999999999995E-7</v>
      </c>
      <c r="CE45">
        <f t="shared" si="38"/>
        <v>9.9999999999999995E-7</v>
      </c>
      <c r="CF45">
        <f t="shared" si="38"/>
        <v>9.9999999999999995E-7</v>
      </c>
      <c r="CG45">
        <f t="shared" si="38"/>
        <v>9.9999999999999995E-7</v>
      </c>
      <c r="CH45">
        <f t="shared" si="38"/>
        <v>9.9999999999999995E-7</v>
      </c>
      <c r="CI45">
        <f t="shared" si="38"/>
        <v>9.9999999999999995E-7</v>
      </c>
      <c r="CJ45">
        <f t="shared" si="38"/>
        <v>9.9999999999999995E-7</v>
      </c>
      <c r="CK45">
        <f t="shared" si="38"/>
        <v>9.9999999999999995E-7</v>
      </c>
      <c r="CL45">
        <f t="shared" si="38"/>
        <v>9.9999999999999995E-7</v>
      </c>
      <c r="CM45">
        <f t="shared" si="38"/>
        <v>9.9999999999999995E-7</v>
      </c>
      <c r="CN45">
        <f t="shared" si="38"/>
        <v>9.9999999999999995E-7</v>
      </c>
      <c r="CO45">
        <f t="shared" si="38"/>
        <v>9.9999999999999995E-7</v>
      </c>
      <c r="CP45">
        <f t="shared" si="38"/>
        <v>9.9999999999999995E-7</v>
      </c>
      <c r="CQ45">
        <f t="shared" si="38"/>
        <v>9.9999999999999995E-7</v>
      </c>
      <c r="CR45">
        <f t="shared" si="38"/>
        <v>9.9999999999999995E-7</v>
      </c>
      <c r="CS45">
        <f t="shared" si="38"/>
        <v>9.9999999999999995E-7</v>
      </c>
      <c r="CT45">
        <f t="shared" si="38"/>
        <v>9.9999999999999995E-7</v>
      </c>
      <c r="CU45">
        <f t="shared" si="38"/>
        <v>9.9999999999999995E-7</v>
      </c>
      <c r="CV45">
        <f t="shared" si="38"/>
        <v>9.9999999999999995E-7</v>
      </c>
      <c r="CW45">
        <f t="shared" si="38"/>
        <v>9.9999999999999995E-7</v>
      </c>
      <c r="CX45">
        <f t="shared" si="38"/>
        <v>9.9999999999999995E-7</v>
      </c>
      <c r="CY45">
        <f t="shared" si="38"/>
        <v>9.9999999999999995E-7</v>
      </c>
      <c r="CZ45">
        <f t="shared" si="38"/>
        <v>9.9999999999999995E-7</v>
      </c>
      <c r="DA45">
        <f t="shared" si="38"/>
        <v>9.9999999999999995E-7</v>
      </c>
      <c r="DB45">
        <f t="shared" si="38"/>
        <v>9.9999999999999995E-7</v>
      </c>
      <c r="DC45">
        <f t="shared" si="38"/>
        <v>9.9999999999999995E-7</v>
      </c>
      <c r="DD45">
        <f t="shared" si="38"/>
        <v>9.9999999999999995E-7</v>
      </c>
      <c r="DE45">
        <f t="shared" si="38"/>
        <v>9.9999999999999995E-7</v>
      </c>
      <c r="DF45">
        <f t="shared" si="38"/>
        <v>9.9999999999999995E-7</v>
      </c>
      <c r="DG45">
        <f t="shared" si="38"/>
        <v>9.9999999999999995E-7</v>
      </c>
      <c r="DH45">
        <f t="shared" si="38"/>
        <v>9.9999999999999995E-7</v>
      </c>
      <c r="DI45">
        <f t="shared" si="38"/>
        <v>9.9999999999999995E-7</v>
      </c>
      <c r="DJ45">
        <f t="shared" si="38"/>
        <v>9.9999999999999995E-7</v>
      </c>
      <c r="DK45">
        <f t="shared" si="38"/>
        <v>9.9999999999999995E-7</v>
      </c>
      <c r="DL45">
        <f t="shared" si="38"/>
        <v>9.9999999999999995E-7</v>
      </c>
      <c r="DM45">
        <f t="shared" si="38"/>
        <v>9.9999999999999995E-7</v>
      </c>
      <c r="DN45">
        <f t="shared" si="38"/>
        <v>9.9999999999999995E-7</v>
      </c>
      <c r="DO45">
        <f t="shared" si="38"/>
        <v>9.9999999999999995E-7</v>
      </c>
      <c r="DP45">
        <f t="shared" si="38"/>
        <v>9.9999999999999995E-7</v>
      </c>
      <c r="DQ45">
        <f t="shared" si="38"/>
        <v>9.9999999999999995E-7</v>
      </c>
      <c r="DR45">
        <f t="shared" si="38"/>
        <v>9.9999999999999995E-7</v>
      </c>
      <c r="DS45">
        <f t="shared" si="38"/>
        <v>9.9999999999999995E-7</v>
      </c>
      <c r="DT45">
        <f t="shared" si="38"/>
        <v>9.9999999999999995E-7</v>
      </c>
      <c r="DU45">
        <f t="shared" si="38"/>
        <v>9.9999999999999995E-7</v>
      </c>
      <c r="DV45">
        <f t="shared" si="38"/>
        <v>9.9999999999999995E-7</v>
      </c>
      <c r="DW45">
        <f t="shared" si="38"/>
        <v>9.9999999999999995E-7</v>
      </c>
      <c r="DX45">
        <f t="shared" si="38"/>
        <v>9.9999999999999995E-7</v>
      </c>
      <c r="DY45">
        <f t="shared" si="38"/>
        <v>9.9999999999999995E-7</v>
      </c>
      <c r="DZ45">
        <f t="shared" si="38"/>
        <v>9.9999999999999995E-7</v>
      </c>
      <c r="EA45">
        <f t="shared" si="38"/>
        <v>9.9999999999999995E-7</v>
      </c>
      <c r="EB45">
        <f t="shared" si="38"/>
        <v>9.9999999999999995E-7</v>
      </c>
      <c r="EC45">
        <f t="shared" si="38"/>
        <v>9.9999999999999995E-7</v>
      </c>
      <c r="ED45">
        <f t="shared" si="38"/>
        <v>9.9999999999999995E-7</v>
      </c>
      <c r="EE45">
        <f t="shared" si="38"/>
        <v>9.9999999999999995E-7</v>
      </c>
      <c r="EF45">
        <f>1/1000000</f>
        <v>9.9999999999999995E-7</v>
      </c>
      <c r="EG45">
        <f>1/1000000</f>
        <v>9.9999999999999995E-7</v>
      </c>
      <c r="EH45">
        <f>1/1000000</f>
        <v>9.9999999999999995E-7</v>
      </c>
      <c r="EI45">
        <f>1/1000000</f>
        <v>9.9999999999999995E-7</v>
      </c>
      <c r="EJ45">
        <f>1/1000000</f>
        <v>9.9999999999999995E-7</v>
      </c>
    </row>
    <row r="46" spans="1:140" x14ac:dyDescent="0.3">
      <c r="F46" s="29"/>
    </row>
    <row r="47" spans="1:140" ht="13.95" customHeight="1" x14ac:dyDescent="0.3">
      <c r="B47" s="1" t="s">
        <v>5</v>
      </c>
      <c r="C47" s="1"/>
      <c r="D47" s="1"/>
      <c r="F47" s="29"/>
    </row>
    <row r="48" spans="1:140" x14ac:dyDescent="0.3">
      <c r="A48" t="s">
        <v>106</v>
      </c>
      <c r="B48" t="s">
        <v>105</v>
      </c>
      <c r="C48" s="25"/>
      <c r="D48" s="24"/>
      <c r="E48" t="s">
        <v>33</v>
      </c>
      <c r="F48" s="49">
        <f ca="1">F16-F8/100</f>
        <v>0.38</v>
      </c>
      <c r="G48" s="49">
        <f t="shared" ref="G48:BR48" ca="1" si="39">G16-G8/100</f>
        <v>0.29638519095946642</v>
      </c>
      <c r="H48" s="49">
        <f t="shared" ca="1" si="39"/>
        <v>0.2463010722795026</v>
      </c>
      <c r="I48" s="49">
        <f t="shared" ca="1" si="39"/>
        <v>0.28766214564059484</v>
      </c>
      <c r="J48" s="49">
        <f t="shared" ca="1" si="39"/>
        <v>0.25952631578947372</v>
      </c>
      <c r="K48" s="49">
        <f t="shared" ca="1" si="39"/>
        <v>0.29080077356683776</v>
      </c>
      <c r="L48" s="49">
        <f t="shared" ca="1" si="39"/>
        <v>0.28129152163812854</v>
      </c>
      <c r="M48" s="49">
        <f t="shared" ca="1" si="39"/>
        <v>0.29870820894733663</v>
      </c>
      <c r="N48" s="49">
        <f t="shared" ca="1" si="39"/>
        <v>0.33510487195059091</v>
      </c>
      <c r="O48" s="49">
        <f t="shared" ca="1" si="39"/>
        <v>0.34510200659674967</v>
      </c>
      <c r="P48" s="49">
        <f t="shared" ca="1" si="39"/>
        <v>0.32710728280002976</v>
      </c>
      <c r="Q48" s="49">
        <f t="shared" ca="1" si="39"/>
        <v>0.30694660333073975</v>
      </c>
      <c r="R48" s="49">
        <f t="shared" ca="1" si="39"/>
        <v>0.32128673458383289</v>
      </c>
      <c r="S48" s="49">
        <f t="shared" ca="1" si="39"/>
        <v>0.29511814688104548</v>
      </c>
      <c r="T48" s="49">
        <f t="shared" ca="1" si="39"/>
        <v>0.30211558642232311</v>
      </c>
      <c r="U48" s="49">
        <f t="shared" ca="1" si="39"/>
        <v>0.28812082334760636</v>
      </c>
      <c r="V48" s="49">
        <f t="shared" ca="1" si="39"/>
        <v>0.30698049182918163</v>
      </c>
      <c r="W48" s="49">
        <f t="shared" ca="1" si="39"/>
        <v>0.32148698605407822</v>
      </c>
      <c r="X48" s="49">
        <f t="shared" ca="1" si="39"/>
        <v>0.32408646228441496</v>
      </c>
      <c r="Y48" s="49">
        <f t="shared" ca="1" si="39"/>
        <v>0.29489473684210521</v>
      </c>
      <c r="Z48" s="49">
        <f t="shared" ca="1" si="39"/>
        <v>0.28273684210526318</v>
      </c>
      <c r="AA48" s="49">
        <f t="shared" ca="1" si="39"/>
        <v>0.29710526315789476</v>
      </c>
      <c r="AB48" s="49">
        <f t="shared" ca="1" si="39"/>
        <v>0.29710526315789476</v>
      </c>
      <c r="AC48" s="49">
        <f t="shared" ca="1" si="39"/>
        <v>0.29157894736842105</v>
      </c>
      <c r="AD48" s="49">
        <f t="shared" ca="1" si="39"/>
        <v>0.29206903832441733</v>
      </c>
      <c r="AE48" s="49">
        <f t="shared" ca="1" si="39"/>
        <v>0.39</v>
      </c>
      <c r="AF48" s="49">
        <f t="shared" ca="1" si="39"/>
        <v>0.29094278450199468</v>
      </c>
      <c r="AG48" s="49">
        <f t="shared" ca="1" si="39"/>
        <v>0.29652529449595161</v>
      </c>
      <c r="AH48" s="49">
        <f t="shared" ca="1" si="39"/>
        <v>0.27419867614576038</v>
      </c>
      <c r="AI48" s="49">
        <f t="shared" ca="1" si="39"/>
        <v>0.29164056857636755</v>
      </c>
      <c r="AJ48" s="49">
        <f t="shared" ca="1" si="39"/>
        <v>0.30464951200285539</v>
      </c>
      <c r="AK48" s="49">
        <f t="shared" ca="1" si="39"/>
        <v>0.32787383515984481</v>
      </c>
      <c r="AL48" s="49">
        <f t="shared" ca="1" si="39"/>
        <v>0.31926315789473686</v>
      </c>
      <c r="AM48" s="49">
        <f t="shared" ca="1" si="39"/>
        <v>0.29384210526315785</v>
      </c>
      <c r="AN48" s="49">
        <f t="shared" ca="1" si="39"/>
        <v>0.26952631578947367</v>
      </c>
      <c r="AO48" s="49">
        <f t="shared" ca="1" si="39"/>
        <v>0.28757433249020881</v>
      </c>
      <c r="AP48" s="49">
        <f t="shared" ca="1" si="39"/>
        <v>0.6</v>
      </c>
      <c r="AQ48" s="49">
        <f t="shared" ca="1" si="39"/>
        <v>0.53200146398497639</v>
      </c>
      <c r="AR48" s="49">
        <f t="shared" ca="1" si="39"/>
        <v>0.51582091617710724</v>
      </c>
      <c r="AS48" s="49">
        <f t="shared" ca="1" si="39"/>
        <v>0.51829533941829431</v>
      </c>
      <c r="AT48" s="49">
        <f t="shared" ca="1" si="39"/>
        <v>0.51803662044071497</v>
      </c>
      <c r="AU48" s="49">
        <f t="shared" ca="1" si="39"/>
        <v>0.46790316548093286</v>
      </c>
      <c r="AV48" s="49">
        <f t="shared" ca="1" si="39"/>
        <v>0.52204438000388143</v>
      </c>
      <c r="AW48" s="49">
        <f t="shared" ca="1" si="39"/>
        <v>0.47906590905401936</v>
      </c>
      <c r="AX48" s="49">
        <f t="shared" ca="1" si="39"/>
        <v>0.47511405327453693</v>
      </c>
      <c r="AY48" s="49">
        <f t="shared" ca="1" si="39"/>
        <v>0.25</v>
      </c>
      <c r="AZ48" s="49">
        <f t="shared" ca="1" si="39"/>
        <v>9.9142857142857199E-2</v>
      </c>
      <c r="BA48" s="49">
        <f t="shared" ca="1" si="39"/>
        <v>0.15057142857142863</v>
      </c>
      <c r="BB48" s="49">
        <f t="shared" ca="1" si="39"/>
        <v>0.17183603260877262</v>
      </c>
      <c r="BC48" s="49">
        <f t="shared" ca="1" si="39"/>
        <v>0.12501689298218671</v>
      </c>
      <c r="BD48" s="49">
        <f t="shared" ca="1" si="39"/>
        <v>0.16368164180551248</v>
      </c>
      <c r="BE48" s="49">
        <f t="shared" ca="1" si="39"/>
        <v>0.1373799840938737</v>
      </c>
      <c r="BF48" s="49">
        <f t="shared" ca="1" si="39"/>
        <v>0.16661566286823021</v>
      </c>
      <c r="BG48" s="49">
        <f t="shared" ca="1" si="39"/>
        <v>0.15772631819113747</v>
      </c>
      <c r="BH48" s="49">
        <f t="shared" ca="1" si="39"/>
        <v>0.1740076132693838</v>
      </c>
      <c r="BI48" s="49">
        <f t="shared" ca="1" si="39"/>
        <v>0.20803158118584164</v>
      </c>
      <c r="BJ48" s="49">
        <f t="shared" ca="1" si="39"/>
        <v>0.21737700355126563</v>
      </c>
      <c r="BK48" s="49">
        <f t="shared" ca="1" si="39"/>
        <v>0.20055535413053785</v>
      </c>
      <c r="BL48" s="49">
        <f t="shared" ca="1" si="39"/>
        <v>0.181708947486726</v>
      </c>
      <c r="BM48" s="49">
        <f t="shared" ca="1" si="39"/>
        <v>0.19511424691292364</v>
      </c>
      <c r="BN48" s="49">
        <f t="shared" ca="1" si="39"/>
        <v>0.17065158701635447</v>
      </c>
      <c r="BO48" s="49">
        <f t="shared" ca="1" si="39"/>
        <v>0.17719286412267865</v>
      </c>
      <c r="BP48" s="49">
        <f t="shared" ca="1" si="39"/>
        <v>0.16411041835532858</v>
      </c>
      <c r="BQ48" s="49">
        <f t="shared" ca="1" si="39"/>
        <v>0.18174062679709629</v>
      </c>
      <c r="BR48" s="49">
        <f t="shared" ca="1" si="39"/>
        <v>0.19530144400838928</v>
      </c>
      <c r="BS48" s="49">
        <f t="shared" ref="BS48:ED48" ca="1" si="40">BS16-BS8/100</f>
        <v>0.19773146062427144</v>
      </c>
      <c r="BT48" s="49">
        <f t="shared" ca="1" si="40"/>
        <v>0.17044274105714008</v>
      </c>
      <c r="BU48" s="49">
        <f t="shared" ca="1" si="40"/>
        <v>0.1590774183510173</v>
      </c>
      <c r="BV48" s="49">
        <f t="shared" ca="1" si="40"/>
        <v>0.17250916336734426</v>
      </c>
      <c r="BW48" s="49">
        <f t="shared" ca="1" si="40"/>
        <v>0.17250916336734426</v>
      </c>
      <c r="BX48" s="49">
        <f t="shared" ca="1" si="40"/>
        <v>0.16734310759183391</v>
      </c>
      <c r="BY48" s="49">
        <f t="shared" ca="1" si="40"/>
        <v>0.16780124956384579</v>
      </c>
      <c r="BZ48" s="49">
        <f t="shared" ca="1" si="40"/>
        <v>0.45</v>
      </c>
      <c r="CA48" s="49">
        <f t="shared" ca="1" si="40"/>
        <v>0.35740031519657628</v>
      </c>
      <c r="CB48" s="49">
        <f t="shared" ca="1" si="40"/>
        <v>0.36261890188158952</v>
      </c>
      <c r="CC48" s="49">
        <f t="shared" ca="1" si="40"/>
        <v>0.34174775371171512</v>
      </c>
      <c r="CD48" s="49">
        <f t="shared" ca="1" si="40"/>
        <v>0.35805261079183331</v>
      </c>
      <c r="CE48" s="49">
        <f t="shared" ca="1" si="40"/>
        <v>0.37021350240242579</v>
      </c>
      <c r="CF48" s="49">
        <f t="shared" ca="1" si="40"/>
        <v>0.3919238340859707</v>
      </c>
      <c r="CG48" s="49">
        <f t="shared" ca="1" si="40"/>
        <v>0.38387448607346714</v>
      </c>
      <c r="CH48" s="49">
        <f t="shared" ca="1" si="40"/>
        <v>0.36011062950611933</v>
      </c>
      <c r="CI48" s="49">
        <f t="shared" ca="1" si="40"/>
        <v>0.33737998409387365</v>
      </c>
      <c r="CJ48" s="49">
        <f t="shared" ca="1" si="40"/>
        <v>0.35425145225914478</v>
      </c>
      <c r="CK48" s="49">
        <f t="shared" ca="1" si="40"/>
        <v>0.41226520321031335</v>
      </c>
      <c r="CL48" s="49">
        <f t="shared" ca="1" si="40"/>
        <v>0.40328604396281348</v>
      </c>
      <c r="CM48" s="49">
        <f t="shared" ca="1" si="40"/>
        <v>0.40465918908695619</v>
      </c>
      <c r="CN48" s="49">
        <f t="shared" ca="1" si="40"/>
        <v>0.40451561676001024</v>
      </c>
      <c r="CO48" s="49">
        <f t="shared" ca="1" si="40"/>
        <v>0.37669478639898135</v>
      </c>
      <c r="CP48" s="49">
        <f t="shared" ca="1" si="40"/>
        <v>0.40673966453457705</v>
      </c>
      <c r="CQ48" s="49">
        <f t="shared" ca="1" si="40"/>
        <v>0.38288938829824481</v>
      </c>
      <c r="CR48" s="49">
        <f t="shared" ca="1" si="40"/>
        <v>0.38069636351388814</v>
      </c>
      <c r="CS48" s="49">
        <f t="shared" ca="1" si="40"/>
        <v>0.315</v>
      </c>
      <c r="CT48" s="49">
        <f t="shared" ca="1" si="40"/>
        <v>0.23420243988215914</v>
      </c>
      <c r="CU48" s="49">
        <f t="shared" ca="1" si="40"/>
        <v>0.18580581449452277</v>
      </c>
      <c r="CV48" s="49">
        <f t="shared" ca="1" si="40"/>
        <v>0.22577330171094695</v>
      </c>
      <c r="CW48" s="49">
        <f t="shared" ca="1" si="40"/>
        <v>0.198585457476808</v>
      </c>
      <c r="CX48" s="49">
        <f t="shared" ca="1" si="40"/>
        <v>0.22880617927735047</v>
      </c>
      <c r="CY48" s="49">
        <f t="shared" ca="1" si="40"/>
        <v>0.21961732429816705</v>
      </c>
      <c r="CZ48" s="49">
        <f t="shared" ca="1" si="40"/>
        <v>0.23644718800373626</v>
      </c>
      <c r="DA48" s="49">
        <f t="shared" ca="1" si="40"/>
        <v>0.2716175316406948</v>
      </c>
      <c r="DB48" s="49">
        <f t="shared" ca="1" si="40"/>
        <v>0.28127783101646198</v>
      </c>
      <c r="DC48" s="49">
        <f t="shared" ca="1" si="40"/>
        <v>0.2638894067115688</v>
      </c>
      <c r="DD48" s="49">
        <f t="shared" ca="1" si="40"/>
        <v>0.24440800467132942</v>
      </c>
      <c r="DE48" s="49">
        <f t="shared" ca="1" si="40"/>
        <v>0.2582649712818475</v>
      </c>
      <c r="DF48" s="49">
        <f t="shared" ca="1" si="40"/>
        <v>0.23297808654962276</v>
      </c>
      <c r="DG48" s="49">
        <f t="shared" ca="1" si="40"/>
        <v>0.23973976009160575</v>
      </c>
      <c r="DH48" s="49">
        <f t="shared" ca="1" si="40"/>
        <v>0.22621652510680512</v>
      </c>
      <c r="DI48" s="49">
        <f t="shared" ca="1" si="40"/>
        <v>0.24444075135844837</v>
      </c>
      <c r="DJ48" s="49">
        <f t="shared" ca="1" si="40"/>
        <v>0.25845847564299473</v>
      </c>
      <c r="DK48" s="49">
        <f t="shared" ca="1" si="40"/>
        <v>0.26097036724934536</v>
      </c>
      <c r="DL48" s="49">
        <f t="shared" ca="1" si="40"/>
        <v>0.23276220390563498</v>
      </c>
      <c r="DM48" s="49">
        <f t="shared" ca="1" si="40"/>
        <v>0.22101394732072574</v>
      </c>
      <c r="DN48" s="49">
        <f t="shared" ca="1" si="40"/>
        <v>0.23489825055743668</v>
      </c>
      <c r="DO48" s="49">
        <f t="shared" ca="1" si="40"/>
        <v>0.23489825055743668</v>
      </c>
      <c r="DP48" s="49">
        <f t="shared" ca="1" si="40"/>
        <v>0.22955813392793245</v>
      </c>
      <c r="DQ48" s="49">
        <f t="shared" ca="1" si="40"/>
        <v>0.23003171216048124</v>
      </c>
      <c r="DR48" s="49">
        <f t="shared" ca="1" si="40"/>
        <v>0.42000000000000004</v>
      </c>
      <c r="DS48" s="49">
        <f t="shared" ca="1" si="40"/>
        <v>0.32428033722559674</v>
      </c>
      <c r="DT48" s="49">
        <f t="shared" ca="1" si="40"/>
        <v>0.32967475469806296</v>
      </c>
      <c r="DU48" s="49">
        <f t="shared" ca="1" si="40"/>
        <v>0.3081003911483815</v>
      </c>
      <c r="DV48" s="49">
        <f t="shared" ca="1" si="40"/>
        <v>0.32495461073462406</v>
      </c>
      <c r="DW48" s="49">
        <f t="shared" ca="1" si="40"/>
        <v>0.33752524147136009</v>
      </c>
      <c r="DX48" s="49">
        <f t="shared" ca="1" si="40"/>
        <v>0.35996706329700545</v>
      </c>
      <c r="DY48" s="49">
        <f t="shared" ca="1" si="40"/>
        <v>0.35164650714234602</v>
      </c>
      <c r="DZ48" s="49">
        <f t="shared" ca="1" si="40"/>
        <v>0.32708197064662659</v>
      </c>
      <c r="EA48" s="49">
        <f t="shared" ca="1" si="40"/>
        <v>0.30358545747680798</v>
      </c>
      <c r="EB48" s="49">
        <f t="shared" ca="1" si="40"/>
        <v>0.32102537907823797</v>
      </c>
      <c r="EC48" s="49">
        <f t="shared" ca="1" si="40"/>
        <v>0.38099379785971049</v>
      </c>
      <c r="ED48" s="49">
        <f t="shared" ca="1" si="40"/>
        <v>0.37171210217151335</v>
      </c>
      <c r="EE48" s="49">
        <f t="shared" ref="EE48:EJ48" ca="1" si="41">EE16-EE8/100</f>
        <v>0.3731315129233132</v>
      </c>
      <c r="EF48" s="49">
        <f t="shared" ca="1" si="41"/>
        <v>0.37298310318792183</v>
      </c>
      <c r="EG48" s="49">
        <f t="shared" ca="1" si="41"/>
        <v>0.34422490054484861</v>
      </c>
      <c r="EH48" s="49">
        <f t="shared" ca="1" si="41"/>
        <v>0.3752820862074388</v>
      </c>
      <c r="EI48" s="49">
        <f t="shared" ca="1" si="41"/>
        <v>0.35062821828915752</v>
      </c>
      <c r="EJ48" s="49">
        <f t="shared" ca="1" si="41"/>
        <v>0.34836130352308514</v>
      </c>
    </row>
    <row r="49" spans="1:140" x14ac:dyDescent="0.3">
      <c r="A49" t="s">
        <v>37</v>
      </c>
      <c r="B49" t="s">
        <v>31</v>
      </c>
      <c r="C49" s="25"/>
      <c r="D49" s="24"/>
      <c r="E49" t="s">
        <v>33</v>
      </c>
      <c r="F49" s="49">
        <f ca="1">F9/100</f>
        <v>0</v>
      </c>
      <c r="G49" s="49">
        <f t="shared" ref="G49:BR49" ca="1" si="42">G9/100</f>
        <v>0.9</v>
      </c>
      <c r="H49" s="49">
        <f t="shared" ca="1" si="42"/>
        <v>0.9</v>
      </c>
      <c r="I49" s="49">
        <f t="shared" ca="1" si="42"/>
        <v>0.9</v>
      </c>
      <c r="J49" s="49">
        <f t="shared" ca="1" si="42"/>
        <v>0.9</v>
      </c>
      <c r="K49" s="49">
        <f t="shared" ca="1" si="42"/>
        <v>0.9</v>
      </c>
      <c r="L49" s="49">
        <f t="shared" ca="1" si="42"/>
        <v>0.90489999999999993</v>
      </c>
      <c r="M49" s="49">
        <f t="shared" ca="1" si="42"/>
        <v>0.85</v>
      </c>
      <c r="N49" s="49">
        <f t="shared" ca="1" si="42"/>
        <v>0.9</v>
      </c>
      <c r="O49" s="49">
        <f t="shared" ca="1" si="42"/>
        <v>0.9</v>
      </c>
      <c r="P49" s="49">
        <f t="shared" ca="1" si="42"/>
        <v>0.9</v>
      </c>
      <c r="Q49" s="49">
        <f t="shared" ca="1" si="42"/>
        <v>0.9</v>
      </c>
      <c r="R49" s="49">
        <f t="shared" ca="1" si="42"/>
        <v>0.77</v>
      </c>
      <c r="S49" s="49">
        <f t="shared" ca="1" si="42"/>
        <v>0.9</v>
      </c>
      <c r="T49" s="49">
        <f t="shared" ca="1" si="42"/>
        <v>0.9</v>
      </c>
      <c r="U49" s="49">
        <f t="shared" ca="1" si="42"/>
        <v>0.9</v>
      </c>
      <c r="V49" s="49">
        <f t="shared" ca="1" si="42"/>
        <v>0.92659999999999998</v>
      </c>
      <c r="W49" s="49">
        <f t="shared" ca="1" si="42"/>
        <v>0.9</v>
      </c>
      <c r="X49" s="49">
        <f t="shared" ca="1" si="42"/>
        <v>0.9</v>
      </c>
      <c r="Y49" s="49">
        <f t="shared" ca="1" si="42"/>
        <v>0.90799999999999992</v>
      </c>
      <c r="Z49" s="49">
        <f t="shared" ca="1" si="42"/>
        <v>0.90599999999999992</v>
      </c>
      <c r="AA49" s="49">
        <f t="shared" ca="1" si="42"/>
        <v>0.9</v>
      </c>
      <c r="AB49" s="49">
        <f t="shared" ca="1" si="42"/>
        <v>0.9</v>
      </c>
      <c r="AC49" s="49">
        <f t="shared" ca="1" si="42"/>
        <v>0.98</v>
      </c>
      <c r="AD49" s="49">
        <f t="shared" ca="1" si="42"/>
        <v>0.9</v>
      </c>
      <c r="AE49" s="49">
        <f t="shared" ca="1" si="42"/>
        <v>0</v>
      </c>
      <c r="AF49" s="49">
        <f t="shared" ca="1" si="42"/>
        <v>0.9</v>
      </c>
      <c r="AG49" s="49">
        <f t="shared" ca="1" si="42"/>
        <v>0.9</v>
      </c>
      <c r="AH49" s="49">
        <f t="shared" ca="1" si="42"/>
        <v>0.9</v>
      </c>
      <c r="AI49" s="49">
        <f t="shared" ca="1" si="42"/>
        <v>0.9</v>
      </c>
      <c r="AJ49" s="49">
        <f t="shared" ca="1" si="42"/>
        <v>0.91559999999999997</v>
      </c>
      <c r="AK49" s="49">
        <f t="shared" ca="1" si="42"/>
        <v>0.99450000000000005</v>
      </c>
      <c r="AL49" s="49">
        <f t="shared" ca="1" si="42"/>
        <v>0.9</v>
      </c>
      <c r="AM49" s="49">
        <f t="shared" ca="1" si="42"/>
        <v>0.9</v>
      </c>
      <c r="AN49" s="49">
        <f t="shared" ca="1" si="42"/>
        <v>0.9</v>
      </c>
      <c r="AO49" s="49">
        <f t="shared" ca="1" si="42"/>
        <v>0.9</v>
      </c>
      <c r="AP49" s="49">
        <f t="shared" ca="1" si="42"/>
        <v>0</v>
      </c>
      <c r="AQ49" s="49">
        <f t="shared" ca="1" si="42"/>
        <v>0.9</v>
      </c>
      <c r="AR49" s="49">
        <f t="shared" ca="1" si="42"/>
        <v>0.9</v>
      </c>
      <c r="AS49" s="49">
        <f t="shared" ca="1" si="42"/>
        <v>0.9</v>
      </c>
      <c r="AT49" s="49">
        <f t="shared" ca="1" si="42"/>
        <v>0.9</v>
      </c>
      <c r="AU49" s="49">
        <f t="shared" ca="1" si="42"/>
        <v>0.88300000000000001</v>
      </c>
      <c r="AV49" s="49">
        <f t="shared" ca="1" si="42"/>
        <v>0.9</v>
      </c>
      <c r="AW49" s="49">
        <f t="shared" ca="1" si="42"/>
        <v>0.85699999999999998</v>
      </c>
      <c r="AX49" s="49">
        <f t="shared" ca="1" si="42"/>
        <v>0.91099999999999992</v>
      </c>
      <c r="AY49" s="49">
        <f t="shared" ca="1" si="42"/>
        <v>0</v>
      </c>
      <c r="AZ49" s="49">
        <f t="shared" ca="1" si="42"/>
        <v>0.9</v>
      </c>
      <c r="BA49" s="49">
        <f t="shared" ca="1" si="42"/>
        <v>0.9</v>
      </c>
      <c r="BB49" s="49">
        <f t="shared" ca="1" si="42"/>
        <v>0.9</v>
      </c>
      <c r="BC49" s="49">
        <f t="shared" ca="1" si="42"/>
        <v>0.9</v>
      </c>
      <c r="BD49" s="49">
        <f t="shared" ca="1" si="42"/>
        <v>0.9</v>
      </c>
      <c r="BE49" s="49">
        <f t="shared" ca="1" si="42"/>
        <v>0.9</v>
      </c>
      <c r="BF49" s="49">
        <f t="shared" ca="1" si="42"/>
        <v>0.9</v>
      </c>
      <c r="BG49" s="49">
        <f t="shared" ca="1" si="42"/>
        <v>0.90489999999999993</v>
      </c>
      <c r="BH49" s="49">
        <f t="shared" ca="1" si="42"/>
        <v>0.85</v>
      </c>
      <c r="BI49" s="49">
        <f t="shared" ca="1" si="42"/>
        <v>0.9</v>
      </c>
      <c r="BJ49" s="49">
        <f t="shared" ca="1" si="42"/>
        <v>0.9</v>
      </c>
      <c r="BK49" s="49">
        <f t="shared" ca="1" si="42"/>
        <v>0.9</v>
      </c>
      <c r="BL49" s="49">
        <f t="shared" ca="1" si="42"/>
        <v>0.9</v>
      </c>
      <c r="BM49" s="49">
        <f t="shared" ca="1" si="42"/>
        <v>0.77</v>
      </c>
      <c r="BN49" s="49">
        <f t="shared" ca="1" si="42"/>
        <v>0.9</v>
      </c>
      <c r="BO49" s="49">
        <f t="shared" ca="1" si="42"/>
        <v>0.9</v>
      </c>
      <c r="BP49" s="49">
        <f t="shared" ca="1" si="42"/>
        <v>0.9</v>
      </c>
      <c r="BQ49" s="49">
        <f t="shared" ca="1" si="42"/>
        <v>0.92659999999999998</v>
      </c>
      <c r="BR49" s="49">
        <f t="shared" ca="1" si="42"/>
        <v>0.9</v>
      </c>
      <c r="BS49" s="49">
        <f t="shared" ref="BS49:ED49" ca="1" si="43">BS9/100</f>
        <v>0.9</v>
      </c>
      <c r="BT49" s="49">
        <f t="shared" ca="1" si="43"/>
        <v>0.90799999999999992</v>
      </c>
      <c r="BU49" s="49">
        <f t="shared" ca="1" si="43"/>
        <v>0.90599999999999992</v>
      </c>
      <c r="BV49" s="49">
        <f t="shared" ca="1" si="43"/>
        <v>0.9</v>
      </c>
      <c r="BW49" s="49">
        <f t="shared" ca="1" si="43"/>
        <v>0.9</v>
      </c>
      <c r="BX49" s="49">
        <f t="shared" ca="1" si="43"/>
        <v>0.98</v>
      </c>
      <c r="BY49" s="49">
        <f t="shared" ca="1" si="43"/>
        <v>0.9</v>
      </c>
      <c r="BZ49" s="49">
        <f t="shared" ca="1" si="43"/>
        <v>0.9</v>
      </c>
      <c r="CA49" s="49">
        <f t="shared" ca="1" si="43"/>
        <v>0.9</v>
      </c>
      <c r="CB49" s="49">
        <f t="shared" ca="1" si="43"/>
        <v>0.9</v>
      </c>
      <c r="CC49" s="49">
        <f t="shared" ca="1" si="43"/>
        <v>0.9</v>
      </c>
      <c r="CD49" s="49">
        <f t="shared" ca="1" si="43"/>
        <v>0.9</v>
      </c>
      <c r="CE49" s="49">
        <f t="shared" ca="1" si="43"/>
        <v>0.91559999999999997</v>
      </c>
      <c r="CF49" s="49">
        <f t="shared" ca="1" si="43"/>
        <v>0.99450000000000005</v>
      </c>
      <c r="CG49" s="49">
        <f t="shared" ca="1" si="43"/>
        <v>0.9</v>
      </c>
      <c r="CH49" s="49">
        <f t="shared" ca="1" si="43"/>
        <v>0.9</v>
      </c>
      <c r="CI49" s="49">
        <f t="shared" ca="1" si="43"/>
        <v>0.9</v>
      </c>
      <c r="CJ49" s="49">
        <f t="shared" ca="1" si="43"/>
        <v>0.9</v>
      </c>
      <c r="CK49" s="49">
        <f t="shared" ca="1" si="43"/>
        <v>0.9</v>
      </c>
      <c r="CL49" s="49">
        <f t="shared" ca="1" si="43"/>
        <v>0.9</v>
      </c>
      <c r="CM49" s="49">
        <f t="shared" ca="1" si="43"/>
        <v>0.9</v>
      </c>
      <c r="CN49" s="49">
        <f t="shared" ca="1" si="43"/>
        <v>0.9</v>
      </c>
      <c r="CO49" s="49">
        <f t="shared" ca="1" si="43"/>
        <v>0.88300000000000001</v>
      </c>
      <c r="CP49" s="49">
        <f t="shared" ca="1" si="43"/>
        <v>0.9</v>
      </c>
      <c r="CQ49" s="49">
        <f t="shared" ca="1" si="43"/>
        <v>0.85699999999999998</v>
      </c>
      <c r="CR49" s="49">
        <f t="shared" ca="1" si="43"/>
        <v>0.91099999999999992</v>
      </c>
      <c r="CS49" s="49">
        <f t="shared" ca="1" si="43"/>
        <v>0</v>
      </c>
      <c r="CT49" s="49">
        <f t="shared" ca="1" si="43"/>
        <v>0.9</v>
      </c>
      <c r="CU49" s="49">
        <f t="shared" ca="1" si="43"/>
        <v>0.9</v>
      </c>
      <c r="CV49" s="49">
        <f t="shared" ca="1" si="43"/>
        <v>0.9</v>
      </c>
      <c r="CW49" s="49">
        <f t="shared" ca="1" si="43"/>
        <v>0.9</v>
      </c>
      <c r="CX49" s="49">
        <f t="shared" ca="1" si="43"/>
        <v>0.9</v>
      </c>
      <c r="CY49" s="49">
        <f t="shared" ca="1" si="43"/>
        <v>0.90489999999999993</v>
      </c>
      <c r="CZ49" s="49">
        <f t="shared" ca="1" si="43"/>
        <v>0.85</v>
      </c>
      <c r="DA49" s="49">
        <f t="shared" ca="1" si="43"/>
        <v>0.9</v>
      </c>
      <c r="DB49" s="49">
        <f t="shared" ca="1" si="43"/>
        <v>0.9</v>
      </c>
      <c r="DC49" s="49">
        <f t="shared" ca="1" si="43"/>
        <v>0.9</v>
      </c>
      <c r="DD49" s="49">
        <f t="shared" ca="1" si="43"/>
        <v>0.9</v>
      </c>
      <c r="DE49" s="49">
        <f t="shared" ca="1" si="43"/>
        <v>0.77</v>
      </c>
      <c r="DF49" s="49">
        <f t="shared" ca="1" si="43"/>
        <v>0.9</v>
      </c>
      <c r="DG49" s="49">
        <f t="shared" ca="1" si="43"/>
        <v>0.9</v>
      </c>
      <c r="DH49" s="49">
        <f t="shared" ca="1" si="43"/>
        <v>0.9</v>
      </c>
      <c r="DI49" s="49">
        <f t="shared" ca="1" si="43"/>
        <v>0.92659999999999998</v>
      </c>
      <c r="DJ49" s="49">
        <f t="shared" ca="1" si="43"/>
        <v>0.9</v>
      </c>
      <c r="DK49" s="49">
        <f t="shared" ca="1" si="43"/>
        <v>0.9</v>
      </c>
      <c r="DL49" s="49">
        <f t="shared" ca="1" si="43"/>
        <v>0.90799999999999992</v>
      </c>
      <c r="DM49" s="49">
        <f t="shared" ca="1" si="43"/>
        <v>0.90599999999999992</v>
      </c>
      <c r="DN49" s="49">
        <f t="shared" ca="1" si="43"/>
        <v>0.9</v>
      </c>
      <c r="DO49" s="49">
        <f t="shared" ca="1" si="43"/>
        <v>0.9</v>
      </c>
      <c r="DP49" s="49">
        <f t="shared" ca="1" si="43"/>
        <v>0.98</v>
      </c>
      <c r="DQ49" s="49">
        <f t="shared" ca="1" si="43"/>
        <v>0.9</v>
      </c>
      <c r="DR49" s="49">
        <f t="shared" ca="1" si="43"/>
        <v>0.9</v>
      </c>
      <c r="DS49" s="49">
        <f t="shared" ca="1" si="43"/>
        <v>0.9</v>
      </c>
      <c r="DT49" s="49">
        <f t="shared" ca="1" si="43"/>
        <v>0.9</v>
      </c>
      <c r="DU49" s="49">
        <f t="shared" ca="1" si="43"/>
        <v>0.9</v>
      </c>
      <c r="DV49" s="49">
        <f t="shared" ca="1" si="43"/>
        <v>0.9</v>
      </c>
      <c r="DW49" s="49">
        <f t="shared" ca="1" si="43"/>
        <v>0.91559999999999997</v>
      </c>
      <c r="DX49" s="49">
        <f t="shared" ca="1" si="43"/>
        <v>0.99450000000000005</v>
      </c>
      <c r="DY49" s="49">
        <f t="shared" ca="1" si="43"/>
        <v>0.9</v>
      </c>
      <c r="DZ49" s="49">
        <f t="shared" ca="1" si="43"/>
        <v>0.9</v>
      </c>
      <c r="EA49" s="49">
        <f t="shared" ca="1" si="43"/>
        <v>0.9</v>
      </c>
      <c r="EB49" s="49">
        <f t="shared" ca="1" si="43"/>
        <v>0.9</v>
      </c>
      <c r="EC49" s="49">
        <f t="shared" ca="1" si="43"/>
        <v>0.9</v>
      </c>
      <c r="ED49" s="49">
        <f t="shared" ca="1" si="43"/>
        <v>0.9</v>
      </c>
      <c r="EE49" s="49">
        <f t="shared" ref="EE49:EJ49" ca="1" si="44">EE9/100</f>
        <v>0.9</v>
      </c>
      <c r="EF49" s="49">
        <f t="shared" ca="1" si="44"/>
        <v>0.9</v>
      </c>
      <c r="EG49" s="49">
        <f t="shared" ca="1" si="44"/>
        <v>0.88300000000000001</v>
      </c>
      <c r="EH49" s="49">
        <f t="shared" ca="1" si="44"/>
        <v>0.9</v>
      </c>
      <c r="EI49" s="49">
        <f t="shared" ca="1" si="44"/>
        <v>0.85699999999999998</v>
      </c>
      <c r="EJ49" s="49">
        <f t="shared" ca="1" si="44"/>
        <v>0.91099999999999992</v>
      </c>
    </row>
    <row r="50" spans="1:140" x14ac:dyDescent="0.3">
      <c r="C50" s="25"/>
      <c r="D50" s="24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</row>
    <row r="51" spans="1:140" x14ac:dyDescent="0.3">
      <c r="B51" s="5" t="s">
        <v>39</v>
      </c>
      <c r="C51" s="5"/>
      <c r="D51" s="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</row>
    <row r="52" spans="1:140" x14ac:dyDescent="0.3">
      <c r="A52" t="s">
        <v>358</v>
      </c>
      <c r="B52" t="s">
        <v>355</v>
      </c>
      <c r="E52" t="s">
        <v>115</v>
      </c>
      <c r="F52" s="76">
        <f ca="1">F25/F48*F43</f>
        <v>54.419781634896033</v>
      </c>
      <c r="G52" s="76">
        <f t="shared" ref="G52:BR52" ca="1" si="45">G25/G48*G43</f>
        <v>69.772436855958233</v>
      </c>
      <c r="H52" s="76">
        <f t="shared" ca="1" si="45"/>
        <v>83.960320715913767</v>
      </c>
      <c r="I52" s="76">
        <f t="shared" ca="1" si="45"/>
        <v>71.888210995608318</v>
      </c>
      <c r="J52" s="76">
        <f t="shared" ca="1" si="45"/>
        <v>79.681773150263496</v>
      </c>
      <c r="K52" s="76">
        <f t="shared" ca="1" si="45"/>
        <v>71.112317782426757</v>
      </c>
      <c r="L52" s="76">
        <f t="shared" ca="1" si="45"/>
        <v>73.516318233949292</v>
      </c>
      <c r="M52" s="76">
        <f t="shared" ca="1" si="45"/>
        <v>69.22982496576239</v>
      </c>
      <c r="N52" s="76">
        <f t="shared" ca="1" si="45"/>
        <v>61.710583021035745</v>
      </c>
      <c r="O52" s="76">
        <f t="shared" ca="1" si="45"/>
        <v>59.922911562274471</v>
      </c>
      <c r="P52" s="76">
        <f t="shared" ca="1" si="45"/>
        <v>63.219372079534182</v>
      </c>
      <c r="Q52" s="76">
        <f t="shared" ca="1" si="45"/>
        <v>67.371708293438886</v>
      </c>
      <c r="R52" s="76">
        <f t="shared" ca="1" si="45"/>
        <v>64.364677390266223</v>
      </c>
      <c r="S52" s="76">
        <f t="shared" ca="1" si="45"/>
        <v>70.071994012607675</v>
      </c>
      <c r="T52" s="76">
        <f t="shared" ca="1" si="45"/>
        <v>68.4490239849886</v>
      </c>
      <c r="U52" s="76">
        <f t="shared" ca="1" si="45"/>
        <v>71.773767619397219</v>
      </c>
      <c r="V52" s="76">
        <f t="shared" ca="1" si="45"/>
        <v>67.364270928224158</v>
      </c>
      <c r="W52" s="76">
        <f t="shared" ca="1" si="45"/>
        <v>64.324585187973781</v>
      </c>
      <c r="X52" s="76">
        <f t="shared" ca="1" si="45"/>
        <v>63.808641914552908</v>
      </c>
      <c r="Y52" s="76">
        <f t="shared" ca="1" si="45"/>
        <v>70.125080029261014</v>
      </c>
      <c r="Z52" s="76">
        <f t="shared" ca="1" si="45"/>
        <v>73.140510685768689</v>
      </c>
      <c r="AA52" s="76">
        <f t="shared" ca="1" si="45"/>
        <v>69.603334526828945</v>
      </c>
      <c r="AB52" s="76">
        <f t="shared" ca="1" si="45"/>
        <v>69.603334526828945</v>
      </c>
      <c r="AC52" s="76">
        <f t="shared" ca="1" si="45"/>
        <v>70.922531300351864</v>
      </c>
      <c r="AD52" s="76">
        <f t="shared" ca="1" si="45"/>
        <v>70.803523509022554</v>
      </c>
      <c r="AE52" s="76">
        <f t="shared" ca="1" si="45"/>
        <v>53.024402618616641</v>
      </c>
      <c r="AF52" s="76">
        <f t="shared" ca="1" si="45"/>
        <v>71.077607429438473</v>
      </c>
      <c r="AG52" s="76">
        <f t="shared" ca="1" si="45"/>
        <v>69.73947047725747</v>
      </c>
      <c r="AH52" s="76">
        <f t="shared" ca="1" si="45"/>
        <v>75.418004608700357</v>
      </c>
      <c r="AI52" s="76">
        <f t="shared" ca="1" si="45"/>
        <v>70.907545963878675</v>
      </c>
      <c r="AJ52" s="76">
        <f t="shared" ca="1" si="45"/>
        <v>67.879698494533187</v>
      </c>
      <c r="AK52" s="76">
        <f t="shared" ca="1" si="45"/>
        <v>63.071568401238331</v>
      </c>
      <c r="AL52" s="76">
        <f t="shared" ca="1" si="45"/>
        <v>64.7726382136415</v>
      </c>
      <c r="AM52" s="76">
        <f t="shared" ca="1" si="45"/>
        <v>70.376289343354713</v>
      </c>
      <c r="AN52" s="76">
        <f t="shared" ca="1" si="45"/>
        <v>76.725409764489228</v>
      </c>
      <c r="AO52" s="76">
        <f t="shared" ca="1" si="45"/>
        <v>71.910162642782382</v>
      </c>
      <c r="AP52" s="76">
        <f t="shared" ca="1" si="45"/>
        <v>64.057477997951992</v>
      </c>
      <c r="AQ52" s="76">
        <f t="shared" ca="1" si="45"/>
        <v>72.24507712981891</v>
      </c>
      <c r="AR52" s="76">
        <f t="shared" ca="1" si="45"/>
        <v>74.511299548726925</v>
      </c>
      <c r="AS52" s="76">
        <f t="shared" ca="1" si="45"/>
        <v>74.155570918133108</v>
      </c>
      <c r="AT52" s="76">
        <f t="shared" ca="1" si="45"/>
        <v>74.192605854916991</v>
      </c>
      <c r="AU52" s="76">
        <f t="shared" ca="1" si="45"/>
        <v>82.141967898991297</v>
      </c>
      <c r="AV52" s="76">
        <f t="shared" ca="1" si="45"/>
        <v>73.623025686983624</v>
      </c>
      <c r="AW52" s="76">
        <f t="shared" ca="1" si="45"/>
        <v>80.227972962353576</v>
      </c>
      <c r="AX52" s="76">
        <f t="shared" ca="1" si="45"/>
        <v>80.895285108652544</v>
      </c>
      <c r="AY52" s="76">
        <f t="shared" ca="1" si="45"/>
        <v>73.91419876174335</v>
      </c>
      <c r="AZ52" s="76">
        <f t="shared" ca="1" si="45"/>
        <v>186.38306604185991</v>
      </c>
      <c r="BA52" s="76">
        <f t="shared" ca="1" si="45"/>
        <v>122.72281578088311</v>
      </c>
      <c r="BB52" s="76">
        <f t="shared" ca="1" si="45"/>
        <v>107.53594231604987</v>
      </c>
      <c r="BC52" s="76">
        <f t="shared" ca="1" si="45"/>
        <v>147.8084221231509</v>
      </c>
      <c r="BD52" s="76">
        <f t="shared" ca="1" si="45"/>
        <v>112.89323278167114</v>
      </c>
      <c r="BE52" s="76">
        <f t="shared" ca="1" si="45"/>
        <v>134.50685565525455</v>
      </c>
      <c r="BF52" s="76">
        <f t="shared" ca="1" si="45"/>
        <v>110.90523767294194</v>
      </c>
      <c r="BG52" s="76">
        <f t="shared" ca="1" si="45"/>
        <v>117.15577908845229</v>
      </c>
      <c r="BH52" s="76">
        <f t="shared" ca="1" si="45"/>
        <v>106.19391498594327</v>
      </c>
      <c r="BI52" s="76">
        <f t="shared" ca="1" si="45"/>
        <v>88.825694565712709</v>
      </c>
      <c r="BJ52" s="76">
        <f t="shared" ca="1" si="45"/>
        <v>85.00692064272522</v>
      </c>
      <c r="BK52" s="76">
        <f t="shared" ca="1" si="45"/>
        <v>92.136905397242515</v>
      </c>
      <c r="BL52" s="76">
        <f t="shared" ca="1" si="45"/>
        <v>101.69311938690147</v>
      </c>
      <c r="BM52" s="76">
        <f t="shared" ca="1" si="45"/>
        <v>94.706306601396037</v>
      </c>
      <c r="BN52" s="76">
        <f t="shared" ca="1" si="45"/>
        <v>108.28231962861814</v>
      </c>
      <c r="BO52" s="76">
        <f t="shared" ca="1" si="45"/>
        <v>104.28495403540799</v>
      </c>
      <c r="BP52" s="76">
        <f t="shared" ca="1" si="45"/>
        <v>112.59827301412669</v>
      </c>
      <c r="BQ52" s="76">
        <f t="shared" ca="1" si="45"/>
        <v>101.67539320234738</v>
      </c>
      <c r="BR52" s="76">
        <f t="shared" ca="1" si="45"/>
        <v>94.615530285798002</v>
      </c>
      <c r="BS52" s="76">
        <f t="shared" ref="BS52:ED52" ca="1" si="46">BS25/BS48*BS43</f>
        <v>93.452754721458845</v>
      </c>
      <c r="BT52" s="76">
        <f t="shared" ca="1" si="46"/>
        <v>108.41499952315948</v>
      </c>
      <c r="BU52" s="76">
        <f t="shared" ca="1" si="46"/>
        <v>116.16073407516213</v>
      </c>
      <c r="BV52" s="76">
        <f t="shared" ca="1" si="46"/>
        <v>107.11633706719257</v>
      </c>
      <c r="BW52" s="76">
        <f t="shared" ca="1" si="46"/>
        <v>107.11633706719257</v>
      </c>
      <c r="BX52" s="76">
        <f t="shared" ca="1" si="46"/>
        <v>110.42312979813195</v>
      </c>
      <c r="BY52" s="76">
        <f t="shared" ca="1" si="46"/>
        <v>110.12164533020973</v>
      </c>
      <c r="BZ52" s="76">
        <f t="shared" ca="1" si="46"/>
        <v>41.06344375652408</v>
      </c>
      <c r="CA52" s="76">
        <f t="shared" ca="1" si="46"/>
        <v>51.702667582350394</v>
      </c>
      <c r="CB52" s="76">
        <f t="shared" ca="1" si="46"/>
        <v>50.958594807255437</v>
      </c>
      <c r="CC52" s="76">
        <f t="shared" ca="1" si="46"/>
        <v>54.070727575355505</v>
      </c>
      <c r="CD52" s="76">
        <f t="shared" ca="1" si="46"/>
        <v>51.60847633416364</v>
      </c>
      <c r="CE52" s="76">
        <f t="shared" ca="1" si="46"/>
        <v>49.913224586685843</v>
      </c>
      <c r="CF52" s="76">
        <f t="shared" ca="1" si="46"/>
        <v>47.14831832958253</v>
      </c>
      <c r="CG52" s="76">
        <f t="shared" ca="1" si="46"/>
        <v>48.136957158698351</v>
      </c>
      <c r="CH52" s="76">
        <f t="shared" ca="1" si="46"/>
        <v>51.313535831415471</v>
      </c>
      <c r="CI52" s="76">
        <f t="shared" ca="1" si="46"/>
        <v>54.770734962434247</v>
      </c>
      <c r="CJ52" s="76">
        <f t="shared" ca="1" si="46"/>
        <v>52.162241178106065</v>
      </c>
      <c r="CK52" s="76">
        <f t="shared" ca="1" si="46"/>
        <v>44.821996973169654</v>
      </c>
      <c r="CL52" s="76">
        <f t="shared" ca="1" si="46"/>
        <v>45.819958233267606</v>
      </c>
      <c r="CM52" s="76">
        <f t="shared" ca="1" si="46"/>
        <v>45.664475659454325</v>
      </c>
      <c r="CN52" s="76">
        <f t="shared" ca="1" si="46"/>
        <v>45.680683080768993</v>
      </c>
      <c r="CO52" s="76">
        <f t="shared" ca="1" si="46"/>
        <v>49.054434405853527</v>
      </c>
      <c r="CP52" s="76">
        <f t="shared" ca="1" si="46"/>
        <v>45.430901634785045</v>
      </c>
      <c r="CQ52" s="76">
        <f t="shared" ca="1" si="46"/>
        <v>48.260803916671364</v>
      </c>
      <c r="CR52" s="76">
        <f t="shared" ca="1" si="46"/>
        <v>48.538813241807397</v>
      </c>
      <c r="CS52" s="76">
        <f t="shared" ca="1" si="46"/>
        <v>62.155661447137028</v>
      </c>
      <c r="CT52" s="76">
        <f t="shared" ca="1" si="46"/>
        <v>83.59875911497555</v>
      </c>
      <c r="CU52" s="76">
        <f t="shared" ca="1" si="46"/>
        <v>105.37363111650804</v>
      </c>
      <c r="CV52" s="76">
        <f t="shared" ca="1" si="46"/>
        <v>86.719878778735364</v>
      </c>
      <c r="CW52" s="76">
        <f t="shared" ca="1" si="46"/>
        <v>98.592483078146444</v>
      </c>
      <c r="CX52" s="76">
        <f t="shared" ca="1" si="46"/>
        <v>85.570387205824446</v>
      </c>
      <c r="CY52" s="76">
        <f t="shared" ca="1" si="46"/>
        <v>89.150677973229335</v>
      </c>
      <c r="CZ52" s="76">
        <f t="shared" ca="1" si="46"/>
        <v>82.805101304646442</v>
      </c>
      <c r="DA52" s="76">
        <f t="shared" ca="1" si="46"/>
        <v>72.083098751328009</v>
      </c>
      <c r="DB52" s="76">
        <f t="shared" ca="1" si="46"/>
        <v>69.607452834426496</v>
      </c>
      <c r="DC52" s="76">
        <f t="shared" ca="1" si="46"/>
        <v>74.194086075035429</v>
      </c>
      <c r="DD52" s="76">
        <f t="shared" ca="1" si="46"/>
        <v>80.107987388454418</v>
      </c>
      <c r="DE52" s="76">
        <f t="shared" ca="1" si="46"/>
        <v>75.809867899124967</v>
      </c>
      <c r="DF52" s="76">
        <f t="shared" ca="1" si="46"/>
        <v>84.038089786946387</v>
      </c>
      <c r="DG52" s="76">
        <f t="shared" ca="1" si="46"/>
        <v>81.667860801925045</v>
      </c>
      <c r="DH52" s="76">
        <f t="shared" ca="1" si="46"/>
        <v>86.549969532969286</v>
      </c>
      <c r="DI52" s="76">
        <f t="shared" ca="1" si="46"/>
        <v>80.097255662323803</v>
      </c>
      <c r="DJ52" s="76">
        <f t="shared" ca="1" si="46"/>
        <v>75.753110077505923</v>
      </c>
      <c r="DK52" s="76">
        <f t="shared" ca="1" si="46"/>
        <v>75.023971350514614</v>
      </c>
      <c r="DL52" s="76">
        <f t="shared" ca="1" si="46"/>
        <v>84.116033562673152</v>
      </c>
      <c r="DM52" s="76">
        <f t="shared" ca="1" si="46"/>
        <v>88.587320362347683</v>
      </c>
      <c r="DN52" s="76">
        <f t="shared" ca="1" si="46"/>
        <v>83.351124622619324</v>
      </c>
      <c r="DO52" s="76">
        <f t="shared" ca="1" si="46"/>
        <v>83.351124622619324</v>
      </c>
      <c r="DP52" s="76">
        <f t="shared" ca="1" si="46"/>
        <v>85.290087616737694</v>
      </c>
      <c r="DQ52" s="76">
        <f t="shared" ca="1" si="46"/>
        <v>85.114496483810385</v>
      </c>
      <c r="DR52" s="76">
        <f t="shared" ca="1" si="46"/>
        <v>46.616746085352766</v>
      </c>
      <c r="DS52" s="76">
        <f t="shared" ca="1" si="46"/>
        <v>60.376874908167302</v>
      </c>
      <c r="DT52" s="76">
        <f t="shared" ca="1" si="46"/>
        <v>59.388937359731671</v>
      </c>
      <c r="DU52" s="76">
        <f t="shared" ca="1" si="46"/>
        <v>63.547577083142613</v>
      </c>
      <c r="DV52" s="76">
        <f t="shared" ca="1" si="46"/>
        <v>60.251594250612087</v>
      </c>
      <c r="DW52" s="76">
        <f t="shared" ca="1" si="46"/>
        <v>58.00761232107584</v>
      </c>
      <c r="DX52" s="76">
        <f t="shared" ca="1" si="46"/>
        <v>54.391180061087113</v>
      </c>
      <c r="DY52" s="76">
        <f t="shared" ca="1" si="46"/>
        <v>55.678168155165551</v>
      </c>
      <c r="DZ52" s="76">
        <f t="shared" ca="1" si="46"/>
        <v>59.859714423088747</v>
      </c>
      <c r="EA52" s="76">
        <f t="shared" ca="1" si="46"/>
        <v>64.492658899327807</v>
      </c>
      <c r="EB52" s="76">
        <f t="shared" ca="1" si="46"/>
        <v>60.989051432835488</v>
      </c>
      <c r="EC52" s="76">
        <f t="shared" ca="1" si="46"/>
        <v>51.389375537964938</v>
      </c>
      <c r="ED52" s="76">
        <f t="shared" ca="1" si="46"/>
        <v>52.672574396875881</v>
      </c>
      <c r="EE52" s="76">
        <f t="shared" ref="EE52:EJ52" ca="1" si="47">EE25/EE48*EE43</f>
        <v>52.472205315641865</v>
      </c>
      <c r="EF52" s="76">
        <f t="shared" ca="1" si="47"/>
        <v>52.493083972180827</v>
      </c>
      <c r="EG52" s="76">
        <f t="shared" ca="1" si="47"/>
        <v>56.878608505247399</v>
      </c>
      <c r="EH52" s="76">
        <f t="shared" ca="1" si="47"/>
        <v>52.171510646063105</v>
      </c>
      <c r="EI52" s="76">
        <f t="shared" ca="1" si="47"/>
        <v>55.839867798950642</v>
      </c>
      <c r="EJ52" s="76">
        <f t="shared" ca="1" si="47"/>
        <v>56.203238298397011</v>
      </c>
    </row>
    <row r="53" spans="1:140" x14ac:dyDescent="0.3">
      <c r="A53" t="s">
        <v>349</v>
      </c>
      <c r="B53" t="s">
        <v>352</v>
      </c>
      <c r="E53" t="s">
        <v>115</v>
      </c>
      <c r="F53" s="76">
        <f ca="1">F26*F$16/F$48</f>
        <v>902.35028305569188</v>
      </c>
      <c r="G53" s="76">
        <f t="shared" ref="G53:BR53" ca="1" si="48">G26*G$16/G$48</f>
        <v>1156.9171403305941</v>
      </c>
      <c r="H53" s="76">
        <f t="shared" ca="1" si="48"/>
        <v>1392.1705836994799</v>
      </c>
      <c r="I53" s="76">
        <f t="shared" ca="1" si="48"/>
        <v>1191.9994088814649</v>
      </c>
      <c r="J53" s="76">
        <f t="shared" ca="1" si="48"/>
        <v>1321.2267377128564</v>
      </c>
      <c r="K53" s="76">
        <f t="shared" ca="1" si="48"/>
        <v>1179.1340970499593</v>
      </c>
      <c r="L53" s="76">
        <f t="shared" ca="1" si="48"/>
        <v>1218.9955302040089</v>
      </c>
      <c r="M53" s="76">
        <f t="shared" ca="1" si="48"/>
        <v>1147.919934204474</v>
      </c>
      <c r="N53" s="76">
        <f t="shared" ca="1" si="48"/>
        <v>1023.2411888410871</v>
      </c>
      <c r="O53" s="76">
        <f t="shared" ca="1" si="48"/>
        <v>993.59928660696596</v>
      </c>
      <c r="P53" s="76">
        <f t="shared" ca="1" si="48"/>
        <v>1048.2588605976821</v>
      </c>
      <c r="Q53" s="76">
        <f t="shared" ca="1" si="48"/>
        <v>1117.1099593230888</v>
      </c>
      <c r="R53" s="76">
        <f t="shared" ca="1" si="48"/>
        <v>1067.2495022407852</v>
      </c>
      <c r="S53" s="76">
        <f t="shared" ca="1" si="48"/>
        <v>1161.8841849782091</v>
      </c>
      <c r="T53" s="76">
        <f t="shared" ca="1" si="48"/>
        <v>1134.9732452460678</v>
      </c>
      <c r="U53" s="76">
        <f t="shared" ca="1" si="48"/>
        <v>1190.1017898573614</v>
      </c>
      <c r="V53" s="76">
        <f t="shared" ca="1" si="48"/>
        <v>1116.9866381996833</v>
      </c>
      <c r="W53" s="76">
        <f t="shared" ca="1" si="48"/>
        <v>1066.5847217326673</v>
      </c>
      <c r="X53" s="76">
        <f t="shared" ca="1" si="48"/>
        <v>1058.0297157251928</v>
      </c>
      <c r="Y53" s="76">
        <f t="shared" ca="1" si="48"/>
        <v>1162.7644197148129</v>
      </c>
      <c r="Z53" s="76">
        <f t="shared" ca="1" si="48"/>
        <v>1212.7641555588414</v>
      </c>
      <c r="AA53" s="76">
        <f t="shared" ca="1" si="48"/>
        <v>1154.1132052545784</v>
      </c>
      <c r="AB53" s="76">
        <f t="shared" ca="1" si="48"/>
        <v>1154.1132052545784</v>
      </c>
      <c r="AC53" s="76">
        <f t="shared" ca="1" si="48"/>
        <v>1175.9871919967682</v>
      </c>
      <c r="AD53" s="76">
        <f t="shared" ca="1" si="48"/>
        <v>1174.0138890733515</v>
      </c>
      <c r="AE53" s="76">
        <f t="shared" ca="1" si="48"/>
        <v>878.69234631134009</v>
      </c>
      <c r="AF53" s="76">
        <f t="shared" ca="1" si="48"/>
        <v>1177.8605049374344</v>
      </c>
      <c r="AG53" s="76">
        <f t="shared" ca="1" si="48"/>
        <v>1155.6856073406625</v>
      </c>
      <c r="AH53" s="76">
        <f t="shared" ca="1" si="48"/>
        <v>1249.7872705966427</v>
      </c>
      <c r="AI53" s="76">
        <f t="shared" ca="1" si="48"/>
        <v>1175.0423363054429</v>
      </c>
      <c r="AJ53" s="76">
        <f t="shared" ca="1" si="48"/>
        <v>1124.8664500017669</v>
      </c>
      <c r="AK53" s="76">
        <f t="shared" ca="1" si="48"/>
        <v>1045.188661956983</v>
      </c>
      <c r="AL53" s="76">
        <f t="shared" ca="1" si="48"/>
        <v>1073.3778908946636</v>
      </c>
      <c r="AM53" s="76">
        <f t="shared" ca="1" si="48"/>
        <v>1166.238632664702</v>
      </c>
      <c r="AN53" s="76">
        <f t="shared" ca="1" si="48"/>
        <v>1271.4528971230288</v>
      </c>
      <c r="AO53" s="76">
        <f t="shared" ca="1" si="48"/>
        <v>1191.6571694488428</v>
      </c>
      <c r="AP53" s="76">
        <f t="shared" ca="1" si="48"/>
        <v>338.236769104708</v>
      </c>
      <c r="AQ53" s="76">
        <f t="shared" ca="1" si="48"/>
        <v>381.46899059765713</v>
      </c>
      <c r="AR53" s="76">
        <f t="shared" ca="1" si="48"/>
        <v>393.43511497533882</v>
      </c>
      <c r="AS53" s="76">
        <f t="shared" ca="1" si="48"/>
        <v>391.55679402904838</v>
      </c>
      <c r="AT53" s="76">
        <f t="shared" ca="1" si="48"/>
        <v>391.75234617617122</v>
      </c>
      <c r="AU53" s="76">
        <f t="shared" ca="1" si="48"/>
        <v>433.72662643611613</v>
      </c>
      <c r="AV53" s="76">
        <f t="shared" ca="1" si="48"/>
        <v>388.74484476073837</v>
      </c>
      <c r="AW53" s="76">
        <f t="shared" ca="1" si="48"/>
        <v>423.62033621545191</v>
      </c>
      <c r="AX53" s="76">
        <f t="shared" ca="1" si="48"/>
        <v>427.14388274589305</v>
      </c>
      <c r="AY53" s="76">
        <f t="shared" ca="1" si="48"/>
        <v>3.8492499873617501</v>
      </c>
      <c r="AZ53" s="76">
        <f t="shared" ca="1" si="48"/>
        <v>9.7063220142407189</v>
      </c>
      <c r="BA53" s="76">
        <f t="shared" ca="1" si="48"/>
        <v>6.3910697133615368</v>
      </c>
      <c r="BB53" s="76">
        <f t="shared" ca="1" si="48"/>
        <v>5.6001787415063333</v>
      </c>
      <c r="BC53" s="76">
        <f t="shared" ca="1" si="48"/>
        <v>7.6974597103253446</v>
      </c>
      <c r="BD53" s="76">
        <f t="shared" ca="1" si="48"/>
        <v>5.8791718254137688</v>
      </c>
      <c r="BE53" s="76">
        <f t="shared" ca="1" si="48"/>
        <v>7.0047503876756583</v>
      </c>
      <c r="BF53" s="76">
        <f t="shared" ca="1" si="48"/>
        <v>5.7756424592656259</v>
      </c>
      <c r="BG53" s="76">
        <f t="shared" ca="1" si="48"/>
        <v>6.1011536177131731</v>
      </c>
      <c r="BH53" s="76">
        <f t="shared" ca="1" si="48"/>
        <v>5.5302896164127437</v>
      </c>
      <c r="BI53" s="76">
        <f t="shared" ca="1" si="48"/>
        <v>4.6258000412964764</v>
      </c>
      <c r="BJ53" s="76">
        <f t="shared" ca="1" si="48"/>
        <v>4.4269287050572865</v>
      </c>
      <c r="BK53" s="76">
        <f t="shared" ca="1" si="48"/>
        <v>4.7982388753086376</v>
      </c>
      <c r="BL53" s="76">
        <f t="shared" ca="1" si="48"/>
        <v>5.2959004504207767</v>
      </c>
      <c r="BM53" s="76">
        <f t="shared" ca="1" si="48"/>
        <v>4.932046286040312</v>
      </c>
      <c r="BN53" s="76">
        <f t="shared" ca="1" si="48"/>
        <v>5.6390480373804781</v>
      </c>
      <c r="BO53" s="76">
        <f t="shared" ca="1" si="48"/>
        <v>5.4308761337825935</v>
      </c>
      <c r="BP53" s="76">
        <f t="shared" ca="1" si="48"/>
        <v>5.8638111247566123</v>
      </c>
      <c r="BQ53" s="76">
        <f t="shared" ca="1" si="48"/>
        <v>5.2949773190493508</v>
      </c>
      <c r="BR53" s="76">
        <f t="shared" ca="1" si="48"/>
        <v>4.9273189029728881</v>
      </c>
      <c r="BS53" s="76">
        <f t="shared" ref="BS53:ED53" ca="1" si="49">BS26*BS$16/BS$48</f>
        <v>4.8667647212145972</v>
      </c>
      <c r="BT53" s="76">
        <f t="shared" ca="1" si="49"/>
        <v>5.6459576446134898</v>
      </c>
      <c r="BU53" s="76">
        <f t="shared" ca="1" si="49"/>
        <v>6.0493343858335473</v>
      </c>
      <c r="BV53" s="76">
        <f t="shared" ca="1" si="49"/>
        <v>5.5783268439559421</v>
      </c>
      <c r="BW53" s="76">
        <f t="shared" ca="1" si="49"/>
        <v>5.5783268439559421</v>
      </c>
      <c r="BX53" s="76">
        <f t="shared" ca="1" si="49"/>
        <v>5.7505355953327406</v>
      </c>
      <c r="BY53" s="76">
        <f t="shared" ca="1" si="49"/>
        <v>5.7348351060657174</v>
      </c>
      <c r="BZ53" s="76">
        <f t="shared" ca="1" si="49"/>
        <v>22.895291832045199</v>
      </c>
      <c r="CA53" s="76">
        <f t="shared" ca="1" si="49"/>
        <v>28.827286620476482</v>
      </c>
      <c r="CB53" s="76">
        <f t="shared" ca="1" si="49"/>
        <v>28.412422162661198</v>
      </c>
      <c r="CC53" s="76">
        <f t="shared" ca="1" si="49"/>
        <v>30.147619735670432</v>
      </c>
      <c r="CD53" s="76">
        <f t="shared" ca="1" si="49"/>
        <v>28.774769444176147</v>
      </c>
      <c r="CE53" s="76">
        <f t="shared" ca="1" si="49"/>
        <v>27.829566608354025</v>
      </c>
      <c r="CF53" s="76">
        <f t="shared" ca="1" si="49"/>
        <v>26.287968294779301</v>
      </c>
      <c r="CG53" s="76">
        <f t="shared" ca="1" si="49"/>
        <v>26.839192752311604</v>
      </c>
      <c r="CH53" s="76">
        <f t="shared" ca="1" si="49"/>
        <v>28.610322718189202</v>
      </c>
      <c r="CI53" s="76">
        <f t="shared" ca="1" si="49"/>
        <v>30.537915140673061</v>
      </c>
      <c r="CJ53" s="76">
        <f t="shared" ca="1" si="49"/>
        <v>29.083526005938563</v>
      </c>
      <c r="CK53" s="76">
        <f t="shared" ca="1" si="49"/>
        <v>24.990906931246435</v>
      </c>
      <c r="CL53" s="76">
        <f t="shared" ca="1" si="49"/>
        <v>25.547329193891859</v>
      </c>
      <c r="CM53" s="76">
        <f t="shared" ca="1" si="49"/>
        <v>25.460638488568662</v>
      </c>
      <c r="CN53" s="76">
        <f t="shared" ca="1" si="49"/>
        <v>25.469675081871564</v>
      </c>
      <c r="CO53" s="76">
        <f t="shared" ca="1" si="49"/>
        <v>27.350740430763235</v>
      </c>
      <c r="CP53" s="76">
        <f t="shared" ca="1" si="49"/>
        <v>25.33040719352929</v>
      </c>
      <c r="CQ53" s="76">
        <f t="shared" ca="1" si="49"/>
        <v>26.908244624411203</v>
      </c>
      <c r="CR53" s="76">
        <f t="shared" ca="1" si="49"/>
        <v>27.063251220271987</v>
      </c>
      <c r="CS53" s="76">
        <f t="shared" ca="1" si="49"/>
        <v>453.09976652152682</v>
      </c>
      <c r="CT53" s="76">
        <f t="shared" ca="1" si="49"/>
        <v>609.41477179355991</v>
      </c>
      <c r="CU53" s="76">
        <f t="shared" ca="1" si="49"/>
        <v>768.14833186228566</v>
      </c>
      <c r="CV53" s="76">
        <f t="shared" ca="1" si="49"/>
        <v>632.16698065128514</v>
      </c>
      <c r="CW53" s="76">
        <f t="shared" ca="1" si="49"/>
        <v>718.71539974647635</v>
      </c>
      <c r="CX53" s="76">
        <f t="shared" ca="1" si="49"/>
        <v>623.7874645914751</v>
      </c>
      <c r="CY53" s="76">
        <f t="shared" ca="1" si="49"/>
        <v>649.88691994310102</v>
      </c>
      <c r="CZ53" s="76">
        <f t="shared" ca="1" si="49"/>
        <v>603.62919795868174</v>
      </c>
      <c r="DA53" s="76">
        <f t="shared" ca="1" si="49"/>
        <v>525.46838781778081</v>
      </c>
      <c r="DB53" s="76">
        <f t="shared" ca="1" si="49"/>
        <v>507.42152674637123</v>
      </c>
      <c r="DC53" s="76">
        <f t="shared" ca="1" si="49"/>
        <v>540.85697577955818</v>
      </c>
      <c r="DD53" s="76">
        <f t="shared" ca="1" si="49"/>
        <v>583.9678886385658</v>
      </c>
      <c r="DE53" s="76">
        <f t="shared" ca="1" si="49"/>
        <v>552.63563520010609</v>
      </c>
      <c r="DF53" s="76">
        <f t="shared" ca="1" si="49"/>
        <v>612.61738633037135</v>
      </c>
      <c r="DG53" s="76">
        <f t="shared" ca="1" si="49"/>
        <v>595.33898924293771</v>
      </c>
      <c r="DH53" s="76">
        <f t="shared" ca="1" si="49"/>
        <v>630.92838326861647</v>
      </c>
      <c r="DI53" s="76">
        <f t="shared" ca="1" si="49"/>
        <v>583.88965694589388</v>
      </c>
      <c r="DJ53" s="76">
        <f t="shared" ca="1" si="49"/>
        <v>552.22188438280148</v>
      </c>
      <c r="DK53" s="76">
        <f t="shared" ca="1" si="49"/>
        <v>546.90663908945771</v>
      </c>
      <c r="DL53" s="76">
        <f t="shared" ca="1" si="49"/>
        <v>613.18557763847355</v>
      </c>
      <c r="DM53" s="76">
        <f t="shared" ca="1" si="49"/>
        <v>645.78017896383085</v>
      </c>
      <c r="DN53" s="76">
        <f t="shared" ca="1" si="49"/>
        <v>607.60957612743857</v>
      </c>
      <c r="DO53" s="76">
        <f t="shared" ca="1" si="49"/>
        <v>607.60957612743857</v>
      </c>
      <c r="DP53" s="76">
        <f t="shared" ca="1" si="49"/>
        <v>621.74414825609506</v>
      </c>
      <c r="DQ53" s="76">
        <f t="shared" ca="1" si="49"/>
        <v>620.46413128772485</v>
      </c>
      <c r="DR53" s="76">
        <f t="shared" ca="1" si="49"/>
        <v>450.79381907169261</v>
      </c>
      <c r="DS53" s="76">
        <f t="shared" ca="1" si="49"/>
        <v>583.85718243038161</v>
      </c>
      <c r="DT53" s="76">
        <f t="shared" ca="1" si="49"/>
        <v>574.30361685872629</v>
      </c>
      <c r="DU53" s="76">
        <f t="shared" ca="1" si="49"/>
        <v>614.51854476526034</v>
      </c>
      <c r="DV53" s="76">
        <f t="shared" ca="1" si="49"/>
        <v>582.64569190781867</v>
      </c>
      <c r="DW53" s="76">
        <f t="shared" ca="1" si="49"/>
        <v>560.94591084434899</v>
      </c>
      <c r="DX53" s="76">
        <f t="shared" ca="1" si="49"/>
        <v>525.97424407658571</v>
      </c>
      <c r="DY53" s="76">
        <f t="shared" ca="1" si="49"/>
        <v>538.41969183407537</v>
      </c>
      <c r="DZ53" s="76">
        <f t="shared" ca="1" si="49"/>
        <v>578.85613088305399</v>
      </c>
      <c r="EA53" s="76">
        <f t="shared" ca="1" si="49"/>
        <v>623.65768631909782</v>
      </c>
      <c r="EB53" s="76">
        <f t="shared" ca="1" si="49"/>
        <v>589.77705922735765</v>
      </c>
      <c r="EC53" s="76">
        <f t="shared" ca="1" si="49"/>
        <v>496.94615784750187</v>
      </c>
      <c r="ED53" s="76">
        <f t="shared" ca="1" si="49"/>
        <v>509.35496289746771</v>
      </c>
      <c r="EE53" s="76">
        <f t="shared" ref="EE53:EJ53" ca="1" si="50">EE26*EE$16/EE$48</f>
        <v>507.41735139648506</v>
      </c>
      <c r="EF53" s="76">
        <f t="shared" ca="1" si="50"/>
        <v>507.61925243224266</v>
      </c>
      <c r="EG53" s="76">
        <f t="shared" ca="1" si="50"/>
        <v>550.02820455588426</v>
      </c>
      <c r="EH53" s="76">
        <f t="shared" ca="1" si="50"/>
        <v>504.50957018357667</v>
      </c>
      <c r="EI53" s="76">
        <f t="shared" ca="1" si="50"/>
        <v>539.98336167561581</v>
      </c>
      <c r="EJ53" s="76">
        <f t="shared" ca="1" si="50"/>
        <v>543.49723145287351</v>
      </c>
    </row>
    <row r="54" spans="1:140" x14ac:dyDescent="0.3">
      <c r="A54" t="s">
        <v>48</v>
      </c>
      <c r="B54" t="s">
        <v>57</v>
      </c>
      <c r="E54" t="s">
        <v>115</v>
      </c>
      <c r="F54" s="77">
        <f ca="1">-F$49*F$16/F$48*F$22</f>
        <v>0</v>
      </c>
      <c r="G54" s="77">
        <f t="shared" ref="G54:BR54" ca="1" si="51">-G$49*G$16/G$48*G$22</f>
        <v>-1036.5074688863047</v>
      </c>
      <c r="H54" s="77">
        <f t="shared" ca="1" si="51"/>
        <v>-1247.2761943486942</v>
      </c>
      <c r="I54" s="77">
        <f t="shared" ca="1" si="51"/>
        <v>-1067.9384435955756</v>
      </c>
      <c r="J54" s="77">
        <f t="shared" ca="1" si="51"/>
        <v>-1183.7160449886089</v>
      </c>
      <c r="K54" s="77">
        <f t="shared" ca="1" si="51"/>
        <v>-1056.4121282372462</v>
      </c>
      <c r="L54" s="77">
        <f t="shared" ca="1" si="51"/>
        <v>-1098.0708745869908</v>
      </c>
      <c r="M54" s="77">
        <f t="shared" ca="1" si="51"/>
        <v>-971.31074800938643</v>
      </c>
      <c r="N54" s="77">
        <f t="shared" ca="1" si="51"/>
        <v>-916.74424877378726</v>
      </c>
      <c r="O54" s="77">
        <f t="shared" ca="1" si="51"/>
        <v>-890.18741770385873</v>
      </c>
      <c r="P54" s="77">
        <f t="shared" ca="1" si="51"/>
        <v>-939.15813022293435</v>
      </c>
      <c r="Q54" s="77">
        <f t="shared" ca="1" si="51"/>
        <v>-1000.8433413604579</v>
      </c>
      <c r="R54" s="77">
        <f t="shared" ca="1" si="51"/>
        <v>-818.05849172538183</v>
      </c>
      <c r="S54" s="77">
        <f t="shared" ca="1" si="51"/>
        <v>-1040.9575532493677</v>
      </c>
      <c r="T54" s="77">
        <f t="shared" ca="1" si="51"/>
        <v>-1016.8474514497323</v>
      </c>
      <c r="U54" s="77">
        <f t="shared" ca="1" si="51"/>
        <v>-1066.2383250451476</v>
      </c>
      <c r="V54" s="77">
        <f t="shared" ca="1" si="51"/>
        <v>-1030.3100707580436</v>
      </c>
      <c r="W54" s="77">
        <f t="shared" ca="1" si="51"/>
        <v>-955.57667160158303</v>
      </c>
      <c r="X54" s="77">
        <f t="shared" ca="1" si="51"/>
        <v>-947.9120538740068</v>
      </c>
      <c r="Y54" s="77">
        <f t="shared" ca="1" si="51"/>
        <v>-1051.006140876447</v>
      </c>
      <c r="Z54" s="77">
        <f t="shared" ca="1" si="51"/>
        <v>-1093.7856496570655</v>
      </c>
      <c r="AA54" s="77">
        <f t="shared" ca="1" si="51"/>
        <v>-1033.9953618846469</v>
      </c>
      <c r="AB54" s="77">
        <f t="shared" ca="1" si="51"/>
        <v>-1033.9953618846469</v>
      </c>
      <c r="AC54" s="77">
        <f t="shared" ca="1" si="51"/>
        <v>-1147.2454355158554</v>
      </c>
      <c r="AD54" s="77">
        <f t="shared" ca="1" si="51"/>
        <v>-1051.8248214846737</v>
      </c>
      <c r="AE54" s="77">
        <f t="shared" ca="1" si="51"/>
        <v>0</v>
      </c>
      <c r="AF54" s="77">
        <f t="shared" ca="1" si="51"/>
        <v>-1055.9200767543521</v>
      </c>
      <c r="AG54" s="77">
        <f t="shared" ca="1" si="51"/>
        <v>-1036.0408809801061</v>
      </c>
      <c r="AH54" s="77">
        <f t="shared" ca="1" si="51"/>
        <v>-1120.4004762559873</v>
      </c>
      <c r="AI54" s="77">
        <f t="shared" ca="1" si="51"/>
        <v>-1053.3936648187066</v>
      </c>
      <c r="AJ54" s="77">
        <f t="shared" ca="1" si="51"/>
        <v>-1025.8914874397631</v>
      </c>
      <c r="AK54" s="77">
        <f t="shared" ca="1" si="51"/>
        <v>-1035.3666115136409</v>
      </c>
      <c r="AL54" s="77">
        <f t="shared" ca="1" si="51"/>
        <v>-962.25423994509583</v>
      </c>
      <c r="AM54" s="77">
        <f t="shared" ca="1" si="51"/>
        <v>-1045.5013826808081</v>
      </c>
      <c r="AN54" s="77">
        <f t="shared" ca="1" si="51"/>
        <v>-1139.823124293488</v>
      </c>
      <c r="AO54" s="77">
        <f t="shared" ca="1" si="51"/>
        <v>-1068.2884132328845</v>
      </c>
      <c r="AP54" s="77">
        <f t="shared" ca="1" si="51"/>
        <v>0</v>
      </c>
      <c r="AQ54" s="77">
        <f t="shared" ca="1" si="51"/>
        <v>-342.79937399325911</v>
      </c>
      <c r="AR54" s="77">
        <f t="shared" ca="1" si="51"/>
        <v>-353.55248904821565</v>
      </c>
      <c r="AS54" s="77">
        <f t="shared" ca="1" si="51"/>
        <v>-351.86457401339726</v>
      </c>
      <c r="AT54" s="77">
        <f t="shared" ca="1" si="51"/>
        <v>-352.04030298552613</v>
      </c>
      <c r="AU54" s="77">
        <f t="shared" ca="1" si="51"/>
        <v>-382.39751238646295</v>
      </c>
      <c r="AV54" s="77">
        <f t="shared" ca="1" si="51"/>
        <v>-349.33767281661255</v>
      </c>
      <c r="AW54" s="77">
        <f t="shared" ca="1" si="51"/>
        <v>-362.48988552014941</v>
      </c>
      <c r="AX54" s="77">
        <f t="shared" ca="1" si="51"/>
        <v>-388.53561873486245</v>
      </c>
      <c r="AY54" s="77">
        <f t="shared" ca="1" si="51"/>
        <v>0</v>
      </c>
      <c r="AZ54" s="77">
        <f t="shared" ca="1" si="51"/>
        <v>-3307.6612882511599</v>
      </c>
      <c r="BA54" s="77">
        <f t="shared" ca="1" si="51"/>
        <v>-2177.9098045980127</v>
      </c>
      <c r="BB54" s="77">
        <f t="shared" ca="1" si="51"/>
        <v>-1908.3947970601723</v>
      </c>
      <c r="BC54" s="77">
        <f t="shared" ca="1" si="51"/>
        <v>-2623.0934296596993</v>
      </c>
      <c r="BD54" s="77">
        <f t="shared" ca="1" si="51"/>
        <v>-2003.4683606588783</v>
      </c>
      <c r="BE54" s="77">
        <f t="shared" ca="1" si="51"/>
        <v>-2387.0361664473903</v>
      </c>
      <c r="BF54" s="77">
        <f t="shared" ca="1" si="51"/>
        <v>-1968.1882539301935</v>
      </c>
      <c r="BG54" s="77">
        <f t="shared" ca="1" si="51"/>
        <v>-2090.4335840661502</v>
      </c>
      <c r="BH54" s="77">
        <f t="shared" ca="1" si="51"/>
        <v>-1779.8796063774873</v>
      </c>
      <c r="BI54" s="77">
        <f t="shared" ca="1" si="51"/>
        <v>-1576.3519592012904</v>
      </c>
      <c r="BJ54" s="77">
        <f t="shared" ca="1" si="51"/>
        <v>-1508.5817966973004</v>
      </c>
      <c r="BK54" s="77">
        <f t="shared" ca="1" si="51"/>
        <v>-1635.1146146145738</v>
      </c>
      <c r="BL54" s="77">
        <f t="shared" ca="1" si="51"/>
        <v>-1804.7046945885779</v>
      </c>
      <c r="BM54" s="77">
        <f t="shared" ca="1" si="51"/>
        <v>-1437.9430783088471</v>
      </c>
      <c r="BN54" s="77">
        <f t="shared" ca="1" si="51"/>
        <v>-1921.6404389290346</v>
      </c>
      <c r="BO54" s="77">
        <f t="shared" ca="1" si="51"/>
        <v>-1850.7008857365852</v>
      </c>
      <c r="BP54" s="77">
        <f t="shared" ca="1" si="51"/>
        <v>-1998.2338346613324</v>
      </c>
      <c r="BQ54" s="77">
        <f t="shared" ca="1" si="51"/>
        <v>-1857.7198678058912</v>
      </c>
      <c r="BR54" s="77">
        <f t="shared" ca="1" si="51"/>
        <v>-1679.1017201283842</v>
      </c>
      <c r="BS54" s="77">
        <f t="shared" ref="BS54:ED54" ca="1" si="52">-BS$49*BS$16/BS$48*BS$22</f>
        <v>-1658.4664349452057</v>
      </c>
      <c r="BT54" s="77">
        <f t="shared" ca="1" si="52"/>
        <v>-1941.0972310378463</v>
      </c>
      <c r="BU54" s="77">
        <f t="shared" ca="1" si="52"/>
        <v>-2075.1983568998262</v>
      </c>
      <c r="BV54" s="77">
        <f t="shared" ca="1" si="52"/>
        <v>-1900.9482405276137</v>
      </c>
      <c r="BW54" s="77">
        <f t="shared" ca="1" si="52"/>
        <v>-1900.9482405276137</v>
      </c>
      <c r="BX54" s="77">
        <f t="shared" ca="1" si="52"/>
        <v>-2133.8220444292965</v>
      </c>
      <c r="BY54" s="77">
        <f t="shared" ca="1" si="52"/>
        <v>-1954.282172691873</v>
      </c>
      <c r="BZ54" s="77">
        <f t="shared" ca="1" si="52"/>
        <v>-731.85296406292173</v>
      </c>
      <c r="CA54" s="77">
        <f t="shared" ca="1" si="52"/>
        <v>-921.47046274196919</v>
      </c>
      <c r="CB54" s="77">
        <f t="shared" ca="1" si="52"/>
        <v>-908.20923046051337</v>
      </c>
      <c r="CC54" s="77">
        <f t="shared" ca="1" si="52"/>
        <v>-963.67519684160902</v>
      </c>
      <c r="CD54" s="77">
        <f t="shared" ca="1" si="52"/>
        <v>-919.79173982279599</v>
      </c>
      <c r="CE54" s="77">
        <f t="shared" ca="1" si="52"/>
        <v>-904.99748057220029</v>
      </c>
      <c r="CF54" s="77">
        <f t="shared" ca="1" si="52"/>
        <v>-928.53216551372395</v>
      </c>
      <c r="CG54" s="77">
        <f t="shared" ca="1" si="52"/>
        <v>-857.92061149197036</v>
      </c>
      <c r="CH54" s="77">
        <f t="shared" ca="1" si="52"/>
        <v>-914.53516459646323</v>
      </c>
      <c r="CI54" s="77">
        <f t="shared" ca="1" si="52"/>
        <v>-976.1510740266084</v>
      </c>
      <c r="CJ54" s="77">
        <f t="shared" ca="1" si="52"/>
        <v>-929.66121021685456</v>
      </c>
      <c r="CK54" s="77">
        <f t="shared" ca="1" si="52"/>
        <v>-798.8397547592881</v>
      </c>
      <c r="CL54" s="77">
        <f t="shared" ca="1" si="52"/>
        <v>-816.6259129430282</v>
      </c>
      <c r="CM54" s="77">
        <f t="shared" ca="1" si="52"/>
        <v>-813.85482576436709</v>
      </c>
      <c r="CN54" s="77">
        <f t="shared" ca="1" si="52"/>
        <v>-814.14368242722492</v>
      </c>
      <c r="CO54" s="77">
        <f t="shared" ca="1" si="52"/>
        <v>-857.75831070714753</v>
      </c>
      <c r="CP54" s="77">
        <f t="shared" ca="1" si="52"/>
        <v>-809.6919542016243</v>
      </c>
      <c r="CQ54" s="77">
        <f t="shared" ca="1" si="52"/>
        <v>-819.03287133329911</v>
      </c>
      <c r="CR54" s="77">
        <f t="shared" ca="1" si="52"/>
        <v>-875.65592183151909</v>
      </c>
      <c r="CS54" s="77">
        <f t="shared" ca="1" si="52"/>
        <v>0</v>
      </c>
      <c r="CT54" s="77">
        <f t="shared" ca="1" si="52"/>
        <v>-1425.7968650795522</v>
      </c>
      <c r="CU54" s="77">
        <f t="shared" ca="1" si="52"/>
        <v>-1797.1725238329843</v>
      </c>
      <c r="CV54" s="77">
        <f t="shared" ca="1" si="52"/>
        <v>-1479.0283086947206</v>
      </c>
      <c r="CW54" s="77">
        <f t="shared" ca="1" si="52"/>
        <v>-1681.5184194288879</v>
      </c>
      <c r="CX54" s="77">
        <f t="shared" ca="1" si="52"/>
        <v>-1459.4234545265185</v>
      </c>
      <c r="CY54" s="77">
        <f t="shared" ca="1" si="52"/>
        <v>-1528.7643738096801</v>
      </c>
      <c r="CZ54" s="77">
        <f t="shared" ca="1" si="52"/>
        <v>-1333.8019053718056</v>
      </c>
      <c r="DA54" s="77">
        <f t="shared" ca="1" si="52"/>
        <v>-1229.394518685534</v>
      </c>
      <c r="DB54" s="77">
        <f t="shared" ca="1" si="52"/>
        <v>-1187.1717844639579</v>
      </c>
      <c r="DC54" s="77">
        <f t="shared" ca="1" si="52"/>
        <v>-1265.3979132362256</v>
      </c>
      <c r="DD54" s="77">
        <f t="shared" ca="1" si="52"/>
        <v>-1366.2609169737079</v>
      </c>
      <c r="DE54" s="77">
        <f t="shared" ca="1" si="52"/>
        <v>-1106.1952263335365</v>
      </c>
      <c r="DF54" s="77">
        <f t="shared" ca="1" si="52"/>
        <v>-1433.2897549437166</v>
      </c>
      <c r="DG54" s="77">
        <f t="shared" ca="1" si="52"/>
        <v>-1392.8649317508718</v>
      </c>
      <c r="DH54" s="77">
        <f t="shared" ca="1" si="52"/>
        <v>-1476.1304658017646</v>
      </c>
      <c r="DI54" s="77">
        <f t="shared" ca="1" si="52"/>
        <v>-1406.4530756312915</v>
      </c>
      <c r="DJ54" s="77">
        <f t="shared" ca="1" si="52"/>
        <v>-1291.9874411052829</v>
      </c>
      <c r="DK54" s="77">
        <f t="shared" ca="1" si="52"/>
        <v>-1279.5518054312829</v>
      </c>
      <c r="DL54" s="77">
        <f t="shared" ca="1" si="52"/>
        <v>-1447.3712745319685</v>
      </c>
      <c r="DM54" s="77">
        <f t="shared" ca="1" si="52"/>
        <v>-1520.950492115368</v>
      </c>
      <c r="DN54" s="77">
        <f t="shared" ca="1" si="52"/>
        <v>-1421.5733994847881</v>
      </c>
      <c r="DO54" s="77">
        <f t="shared" ca="1" si="52"/>
        <v>-1421.5733994847881</v>
      </c>
      <c r="DP54" s="77">
        <f t="shared" ca="1" si="52"/>
        <v>-1583.9444670261914</v>
      </c>
      <c r="DQ54" s="77">
        <f t="shared" ca="1" si="52"/>
        <v>-1451.6481290414538</v>
      </c>
      <c r="DR54" s="77">
        <f t="shared" ca="1" si="52"/>
        <v>-759.78844016283404</v>
      </c>
      <c r="DS54" s="77">
        <f t="shared" ca="1" si="52"/>
        <v>-984.05949493752303</v>
      </c>
      <c r="DT54" s="77">
        <f t="shared" ca="1" si="52"/>
        <v>-967.95748027674301</v>
      </c>
      <c r="DU54" s="77">
        <f t="shared" ca="1" si="52"/>
        <v>-1035.737551903029</v>
      </c>
      <c r="DV54" s="77">
        <f t="shared" ca="1" si="52"/>
        <v>-982.01759361707968</v>
      </c>
      <c r="DW54" s="77">
        <f t="shared" ca="1" si="52"/>
        <v>-961.83148643217112</v>
      </c>
      <c r="DX54" s="77">
        <f t="shared" ca="1" si="52"/>
        <v>-979.58355370038316</v>
      </c>
      <c r="DY54" s="77">
        <f t="shared" ca="1" si="52"/>
        <v>-907.47707822166603</v>
      </c>
      <c r="DZ54" s="77">
        <f t="shared" ca="1" si="52"/>
        <v>-975.63049481914811</v>
      </c>
      <c r="EA54" s="77">
        <f t="shared" ca="1" si="52"/>
        <v>-1051.1410774436338</v>
      </c>
      <c r="EB54" s="77">
        <f t="shared" ca="1" si="52"/>
        <v>-994.03712499197434</v>
      </c>
      <c r="EC54" s="77">
        <f t="shared" ca="1" si="52"/>
        <v>-837.57569456785075</v>
      </c>
      <c r="ED54" s="77">
        <f t="shared" ca="1" si="52"/>
        <v>-858.49005992586126</v>
      </c>
      <c r="EE54" s="77">
        <f t="shared" ref="EE54:EJ54" ca="1" si="53">-EE$49*EE$16/EE$48*EE$22</f>
        <v>-855.22432122739201</v>
      </c>
      <c r="EF54" s="77">
        <f t="shared" ca="1" si="53"/>
        <v>-855.56461443137027</v>
      </c>
      <c r="EG54" s="77">
        <f t="shared" ca="1" si="53"/>
        <v>-909.53178986821706</v>
      </c>
      <c r="EH54" s="77">
        <f t="shared" ca="1" si="53"/>
        <v>-850.32341429694657</v>
      </c>
      <c r="EI54" s="77">
        <f t="shared" ca="1" si="53"/>
        <v>-866.62940303299752</v>
      </c>
      <c r="EJ54" s="77">
        <f t="shared" ca="1" si="53"/>
        <v>-927.23097809040735</v>
      </c>
    </row>
    <row r="55" spans="1:140" x14ac:dyDescent="0.3">
      <c r="A55" t="s">
        <v>49</v>
      </c>
      <c r="B55" t="s">
        <v>53</v>
      </c>
      <c r="E55" t="s">
        <v>115</v>
      </c>
      <c r="F55" s="76">
        <f ca="1">F$10*F$49*F$16/F$48*F$22*F27/1000</f>
        <v>0</v>
      </c>
      <c r="G55" s="76">
        <f t="shared" ref="G55:BR55" ca="1" si="54">G$10*G$49*G$16/G$48*G$22*G27/1000</f>
        <v>4.8607065286891151</v>
      </c>
      <c r="H55" s="76">
        <f t="shared" ca="1" si="54"/>
        <v>5.8491074333148152</v>
      </c>
      <c r="I55" s="76">
        <f t="shared" ca="1" si="54"/>
        <v>5.0081022287283714</v>
      </c>
      <c r="J55" s="76">
        <f t="shared" ca="1" si="54"/>
        <v>5.5510418214085409</v>
      </c>
      <c r="K55" s="76">
        <f t="shared" ca="1" si="54"/>
        <v>4.9540495199966541</v>
      </c>
      <c r="L55" s="76">
        <f t="shared" ca="1" si="54"/>
        <v>5.1494084020477198</v>
      </c>
      <c r="M55" s="76">
        <f t="shared" ca="1" si="54"/>
        <v>4.5549662071494552</v>
      </c>
      <c r="N55" s="76">
        <f t="shared" ca="1" si="54"/>
        <v>0</v>
      </c>
      <c r="O55" s="76">
        <f t="shared" ca="1" si="54"/>
        <v>0</v>
      </c>
      <c r="P55" s="76">
        <f t="shared" ca="1" si="54"/>
        <v>0</v>
      </c>
      <c r="Q55" s="76">
        <f t="shared" ca="1" si="54"/>
        <v>0</v>
      </c>
      <c r="R55" s="76">
        <f t="shared" ca="1" si="54"/>
        <v>0</v>
      </c>
      <c r="S55" s="76">
        <f t="shared" ca="1" si="54"/>
        <v>0</v>
      </c>
      <c r="T55" s="76">
        <f t="shared" ca="1" si="54"/>
        <v>0</v>
      </c>
      <c r="U55" s="76">
        <f t="shared" ca="1" si="54"/>
        <v>0</v>
      </c>
      <c r="V55" s="76">
        <f t="shared" ca="1" si="54"/>
        <v>0</v>
      </c>
      <c r="W55" s="76">
        <f t="shared" ca="1" si="54"/>
        <v>0</v>
      </c>
      <c r="X55" s="76">
        <f t="shared" ca="1" si="54"/>
        <v>0</v>
      </c>
      <c r="Y55" s="76">
        <f t="shared" ca="1" si="54"/>
        <v>0</v>
      </c>
      <c r="Z55" s="76">
        <f t="shared" ca="1" si="54"/>
        <v>0</v>
      </c>
      <c r="AA55" s="76">
        <f t="shared" ca="1" si="54"/>
        <v>0</v>
      </c>
      <c r="AB55" s="76">
        <f t="shared" ca="1" si="54"/>
        <v>0</v>
      </c>
      <c r="AC55" s="76">
        <f t="shared" ca="1" si="54"/>
        <v>0</v>
      </c>
      <c r="AD55" s="76">
        <f t="shared" ca="1" si="54"/>
        <v>0</v>
      </c>
      <c r="AE55" s="76">
        <f t="shared" ca="1" si="54"/>
        <v>0</v>
      </c>
      <c r="AF55" s="76">
        <f t="shared" ca="1" si="54"/>
        <v>4.9517420423111114</v>
      </c>
      <c r="AG55" s="76">
        <f t="shared" ca="1" si="54"/>
        <v>4.8585184625632598</v>
      </c>
      <c r="AH55" s="76">
        <f t="shared" ca="1" si="54"/>
        <v>0</v>
      </c>
      <c r="AI55" s="76">
        <f t="shared" ca="1" si="54"/>
        <v>0</v>
      </c>
      <c r="AJ55" s="76">
        <f t="shared" ca="1" si="54"/>
        <v>0</v>
      </c>
      <c r="AK55" s="76">
        <f t="shared" ca="1" si="54"/>
        <v>0</v>
      </c>
      <c r="AL55" s="76">
        <f t="shared" ca="1" si="54"/>
        <v>0</v>
      </c>
      <c r="AM55" s="76">
        <f t="shared" ca="1" si="54"/>
        <v>0</v>
      </c>
      <c r="AN55" s="76">
        <f t="shared" ca="1" si="54"/>
        <v>0</v>
      </c>
      <c r="AO55" s="76">
        <f t="shared" ca="1" si="54"/>
        <v>0</v>
      </c>
      <c r="AP55" s="76">
        <f t="shared" ca="1" si="54"/>
        <v>0</v>
      </c>
      <c r="AQ55" s="76">
        <f t="shared" ca="1" si="54"/>
        <v>1.6075592363940294</v>
      </c>
      <c r="AR55" s="76">
        <f t="shared" ca="1" si="54"/>
        <v>1.6579860187572406</v>
      </c>
      <c r="AS55" s="76">
        <f t="shared" ca="1" si="54"/>
        <v>1.6500705334608059</v>
      </c>
      <c r="AT55" s="76">
        <f t="shared" ca="1" si="54"/>
        <v>1.6508946152814841</v>
      </c>
      <c r="AU55" s="76">
        <f t="shared" ca="1" si="54"/>
        <v>1.7932548879831003</v>
      </c>
      <c r="AV55" s="76">
        <f t="shared" ca="1" si="54"/>
        <v>1.6382206187103014</v>
      </c>
      <c r="AW55" s="76">
        <f t="shared" ca="1" si="54"/>
        <v>0</v>
      </c>
      <c r="AX55" s="76">
        <f t="shared" ca="1" si="54"/>
        <v>0</v>
      </c>
      <c r="AY55" s="76">
        <f t="shared" ca="1" si="54"/>
        <v>0</v>
      </c>
      <c r="AZ55" s="76">
        <f t="shared" ca="1" si="54"/>
        <v>15.511292779944478</v>
      </c>
      <c r="BA55" s="76">
        <f t="shared" ca="1" si="54"/>
        <v>0</v>
      </c>
      <c r="BB55" s="76">
        <f t="shared" ca="1" si="54"/>
        <v>8.9494261525714354</v>
      </c>
      <c r="BC55" s="76">
        <f t="shared" ca="1" si="54"/>
        <v>12.301008667702124</v>
      </c>
      <c r="BD55" s="76">
        <f t="shared" ca="1" si="54"/>
        <v>9.3952740650679161</v>
      </c>
      <c r="BE55" s="76">
        <f t="shared" ca="1" si="54"/>
        <v>11.194017049326806</v>
      </c>
      <c r="BF55" s="76">
        <f t="shared" ca="1" si="54"/>
        <v>9.2298278427717815</v>
      </c>
      <c r="BG55" s="76">
        <f t="shared" ca="1" si="54"/>
        <v>9.8030978790524141</v>
      </c>
      <c r="BH55" s="76">
        <f t="shared" ca="1" si="54"/>
        <v>8.3467535765038008</v>
      </c>
      <c r="BI55" s="76">
        <f t="shared" ca="1" si="54"/>
        <v>0</v>
      </c>
      <c r="BJ55" s="76">
        <f t="shared" ca="1" si="54"/>
        <v>0</v>
      </c>
      <c r="BK55" s="76">
        <f t="shared" ca="1" si="54"/>
        <v>0</v>
      </c>
      <c r="BL55" s="76">
        <f t="shared" ca="1" si="54"/>
        <v>0</v>
      </c>
      <c r="BM55" s="76">
        <f t="shared" ca="1" si="54"/>
        <v>0</v>
      </c>
      <c r="BN55" s="76">
        <f t="shared" ca="1" si="54"/>
        <v>0</v>
      </c>
      <c r="BO55" s="76">
        <f t="shared" ca="1" si="54"/>
        <v>0</v>
      </c>
      <c r="BP55" s="76">
        <f t="shared" ca="1" si="54"/>
        <v>0</v>
      </c>
      <c r="BQ55" s="76">
        <f t="shared" ca="1" si="54"/>
        <v>0</v>
      </c>
      <c r="BR55" s="76">
        <f t="shared" ca="1" si="54"/>
        <v>0</v>
      </c>
      <c r="BS55" s="76">
        <f t="shared" ref="BS55:ED55" ca="1" si="55">BS$10*BS$49*BS$16/BS$48*BS$22*BS27/1000</f>
        <v>0</v>
      </c>
      <c r="BT55" s="76">
        <f t="shared" ca="1" si="55"/>
        <v>0</v>
      </c>
      <c r="BU55" s="76">
        <f t="shared" ca="1" si="55"/>
        <v>0</v>
      </c>
      <c r="BV55" s="76">
        <f t="shared" ca="1" si="55"/>
        <v>0</v>
      </c>
      <c r="BW55" s="76">
        <f t="shared" ca="1" si="55"/>
        <v>0</v>
      </c>
      <c r="BX55" s="76">
        <f t="shared" ca="1" si="55"/>
        <v>0</v>
      </c>
      <c r="BY55" s="76">
        <f t="shared" ca="1" si="55"/>
        <v>0</v>
      </c>
      <c r="BZ55" s="76">
        <f t="shared" ca="1" si="55"/>
        <v>0</v>
      </c>
      <c r="CA55" s="76">
        <f t="shared" ca="1" si="55"/>
        <v>4.3212399608240304</v>
      </c>
      <c r="CB55" s="76">
        <f t="shared" ca="1" si="55"/>
        <v>4.2590513512251098</v>
      </c>
      <c r="CC55" s="76">
        <f t="shared" ca="1" si="55"/>
        <v>0</v>
      </c>
      <c r="CD55" s="76">
        <f t="shared" ca="1" si="55"/>
        <v>0</v>
      </c>
      <c r="CE55" s="76">
        <f t="shared" ca="1" si="55"/>
        <v>0</v>
      </c>
      <c r="CF55" s="76">
        <f t="shared" ca="1" si="55"/>
        <v>0</v>
      </c>
      <c r="CG55" s="76">
        <f t="shared" ca="1" si="55"/>
        <v>0</v>
      </c>
      <c r="CH55" s="76">
        <f t="shared" ca="1" si="55"/>
        <v>0</v>
      </c>
      <c r="CI55" s="76">
        <f t="shared" ca="1" si="55"/>
        <v>0</v>
      </c>
      <c r="CJ55" s="76">
        <f t="shared" ca="1" si="55"/>
        <v>0</v>
      </c>
      <c r="CK55" s="76">
        <f t="shared" ca="1" si="55"/>
        <v>3.7461626933638672</v>
      </c>
      <c r="CL55" s="76">
        <f t="shared" ca="1" si="55"/>
        <v>3.8295709637325257</v>
      </c>
      <c r="CM55" s="76">
        <f t="shared" ca="1" si="55"/>
        <v>3.8165759377001924</v>
      </c>
      <c r="CN55" s="76">
        <f t="shared" ca="1" si="55"/>
        <v>3.8179305323453399</v>
      </c>
      <c r="CO55" s="76">
        <f t="shared" ca="1" si="55"/>
        <v>4.0224615316775045</v>
      </c>
      <c r="CP55" s="76">
        <f t="shared" ca="1" si="55"/>
        <v>3.7970541324160889</v>
      </c>
      <c r="CQ55" s="76">
        <f t="shared" ca="1" si="55"/>
        <v>0</v>
      </c>
      <c r="CR55" s="76">
        <f t="shared" ca="1" si="55"/>
        <v>0</v>
      </c>
      <c r="CS55" s="76">
        <f t="shared" ca="1" si="55"/>
        <v>0</v>
      </c>
      <c r="CT55" s="76">
        <f t="shared" ca="1" si="55"/>
        <v>6.6862809373898022</v>
      </c>
      <c r="CU55" s="76">
        <f t="shared" ca="1" si="55"/>
        <v>8.4278487922153964</v>
      </c>
      <c r="CV55" s="76">
        <f t="shared" ca="1" si="55"/>
        <v>6.9359100363386093</v>
      </c>
      <c r="CW55" s="76">
        <f t="shared" ca="1" si="55"/>
        <v>7.8854883392311947</v>
      </c>
      <c r="CX55" s="76">
        <f t="shared" ca="1" si="55"/>
        <v>6.8439729828104099</v>
      </c>
      <c r="CY55" s="76">
        <f t="shared" ca="1" si="55"/>
        <v>7.1691475417811361</v>
      </c>
      <c r="CZ55" s="76">
        <f t="shared" ca="1" si="55"/>
        <v>6.2548701519582259</v>
      </c>
      <c r="DA55" s="76">
        <f t="shared" ca="1" si="55"/>
        <v>0</v>
      </c>
      <c r="DB55" s="76">
        <f t="shared" ca="1" si="55"/>
        <v>0</v>
      </c>
      <c r="DC55" s="76">
        <f t="shared" ca="1" si="55"/>
        <v>0</v>
      </c>
      <c r="DD55" s="76">
        <f t="shared" ca="1" si="55"/>
        <v>0</v>
      </c>
      <c r="DE55" s="76">
        <f t="shared" ca="1" si="55"/>
        <v>0</v>
      </c>
      <c r="DF55" s="76">
        <f t="shared" ca="1" si="55"/>
        <v>0</v>
      </c>
      <c r="DG55" s="76">
        <f t="shared" ca="1" si="55"/>
        <v>0</v>
      </c>
      <c r="DH55" s="76">
        <f t="shared" ca="1" si="55"/>
        <v>0</v>
      </c>
      <c r="DI55" s="76">
        <f t="shared" ca="1" si="55"/>
        <v>0</v>
      </c>
      <c r="DJ55" s="76">
        <f t="shared" ca="1" si="55"/>
        <v>0</v>
      </c>
      <c r="DK55" s="76">
        <f t="shared" ca="1" si="55"/>
        <v>0</v>
      </c>
      <c r="DL55" s="76">
        <f t="shared" ca="1" si="55"/>
        <v>0</v>
      </c>
      <c r="DM55" s="76">
        <f t="shared" ca="1" si="55"/>
        <v>0</v>
      </c>
      <c r="DN55" s="76">
        <f t="shared" ca="1" si="55"/>
        <v>0</v>
      </c>
      <c r="DO55" s="76">
        <f t="shared" ca="1" si="55"/>
        <v>0</v>
      </c>
      <c r="DP55" s="76">
        <f t="shared" ca="1" si="55"/>
        <v>0</v>
      </c>
      <c r="DQ55" s="76">
        <f t="shared" ca="1" si="55"/>
        <v>0</v>
      </c>
      <c r="DR55" s="76">
        <f t="shared" ca="1" si="55"/>
        <v>0</v>
      </c>
      <c r="DS55" s="76">
        <f t="shared" ca="1" si="55"/>
        <v>4.6147515143337641</v>
      </c>
      <c r="DT55" s="76">
        <f t="shared" ca="1" si="55"/>
        <v>4.539241042739385</v>
      </c>
      <c r="DU55" s="76">
        <f t="shared" ca="1" si="55"/>
        <v>0</v>
      </c>
      <c r="DV55" s="76">
        <f t="shared" ca="1" si="55"/>
        <v>0</v>
      </c>
      <c r="DW55" s="76">
        <f t="shared" ca="1" si="55"/>
        <v>0</v>
      </c>
      <c r="DX55" s="76">
        <f t="shared" ca="1" si="55"/>
        <v>0</v>
      </c>
      <c r="DY55" s="76">
        <f t="shared" ca="1" si="55"/>
        <v>0</v>
      </c>
      <c r="DZ55" s="76">
        <f t="shared" ca="1" si="55"/>
        <v>0</v>
      </c>
      <c r="EA55" s="76">
        <f t="shared" ca="1" si="55"/>
        <v>0</v>
      </c>
      <c r="EB55" s="76">
        <f t="shared" ca="1" si="55"/>
        <v>0</v>
      </c>
      <c r="EC55" s="76">
        <f t="shared" ca="1" si="55"/>
        <v>3.9278150607362834</v>
      </c>
      <c r="ED55" s="76">
        <f t="shared" ca="1" si="55"/>
        <v>4.0258930729944096</v>
      </c>
      <c r="EE55" s="76">
        <f t="shared" ref="EE55:EJ55" ca="1" si="56">EE$10*EE$49*EE$16/EE$48*EE$22*EE27/1000</f>
        <v>4.0105783763915017</v>
      </c>
      <c r="EF55" s="76">
        <f t="shared" ca="1" si="56"/>
        <v>4.0121741829321182</v>
      </c>
      <c r="EG55" s="76">
        <f t="shared" ca="1" si="56"/>
        <v>4.2652534996326965</v>
      </c>
      <c r="EH55" s="76">
        <f t="shared" ca="1" si="56"/>
        <v>3.9875955508659793</v>
      </c>
      <c r="EI55" s="76">
        <f t="shared" ca="1" si="56"/>
        <v>0</v>
      </c>
      <c r="EJ55" s="76">
        <f t="shared" ca="1" si="56"/>
        <v>0</v>
      </c>
    </row>
    <row r="56" spans="1:140" x14ac:dyDescent="0.3">
      <c r="A56" t="s">
        <v>50</v>
      </c>
      <c r="B56" t="s">
        <v>52</v>
      </c>
      <c r="E56" t="s">
        <v>115</v>
      </c>
      <c r="F56" s="76">
        <f ca="1">F$10*F$49*F$16/F$48*F$22*F$11*F28/1000000000</f>
        <v>0</v>
      </c>
      <c r="G56" s="76">
        <f t="shared" ref="G56:BR56" ca="1" si="57">G$10*G$49*G$16/G$48*G$22*G$11*G28/1000000000</f>
        <v>1.2923893817784873E-2</v>
      </c>
      <c r="H56" s="76">
        <f t="shared" ca="1" si="57"/>
        <v>1.5551904430108362E-2</v>
      </c>
      <c r="I56" s="76">
        <f t="shared" ca="1" si="57"/>
        <v>1.3315797004134855E-2</v>
      </c>
      <c r="J56" s="76">
        <f t="shared" ca="1" si="57"/>
        <v>1.4759392416417907E-2</v>
      </c>
      <c r="K56" s="76">
        <f t="shared" ca="1" si="57"/>
        <v>1.3172078912106623E-2</v>
      </c>
      <c r="L56" s="76">
        <f t="shared" ca="1" si="57"/>
        <v>1.3691509047023664E-2</v>
      </c>
      <c r="M56" s="76">
        <f t="shared" ca="1" si="57"/>
        <v>1.2110975895653167E-2</v>
      </c>
      <c r="N56" s="76">
        <f t="shared" ca="1" si="57"/>
        <v>0</v>
      </c>
      <c r="O56" s="76">
        <f t="shared" ca="1" si="57"/>
        <v>0</v>
      </c>
      <c r="P56" s="76">
        <f t="shared" ca="1" si="57"/>
        <v>0</v>
      </c>
      <c r="Q56" s="76">
        <f t="shared" ca="1" si="57"/>
        <v>0</v>
      </c>
      <c r="R56" s="76">
        <f t="shared" ca="1" si="57"/>
        <v>0</v>
      </c>
      <c r="S56" s="76">
        <f t="shared" ca="1" si="57"/>
        <v>0</v>
      </c>
      <c r="T56" s="76">
        <f t="shared" ca="1" si="57"/>
        <v>0</v>
      </c>
      <c r="U56" s="76">
        <f t="shared" ca="1" si="57"/>
        <v>0</v>
      </c>
      <c r="V56" s="76">
        <f t="shared" ca="1" si="57"/>
        <v>0</v>
      </c>
      <c r="W56" s="76">
        <f t="shared" ca="1" si="57"/>
        <v>0</v>
      </c>
      <c r="X56" s="76">
        <f t="shared" ca="1" si="57"/>
        <v>0</v>
      </c>
      <c r="Y56" s="76">
        <f t="shared" ca="1" si="57"/>
        <v>0</v>
      </c>
      <c r="Z56" s="76">
        <f t="shared" ca="1" si="57"/>
        <v>0</v>
      </c>
      <c r="AA56" s="76">
        <f t="shared" ca="1" si="57"/>
        <v>0</v>
      </c>
      <c r="AB56" s="76">
        <f t="shared" ca="1" si="57"/>
        <v>0</v>
      </c>
      <c r="AC56" s="76">
        <f t="shared" ca="1" si="57"/>
        <v>0</v>
      </c>
      <c r="AD56" s="76">
        <f t="shared" ca="1" si="57"/>
        <v>0</v>
      </c>
      <c r="AE56" s="76">
        <f t="shared" ca="1" si="57"/>
        <v>0</v>
      </c>
      <c r="AF56" s="76">
        <f t="shared" ca="1" si="57"/>
        <v>1.3165943673038218E-2</v>
      </c>
      <c r="AG56" s="76">
        <f t="shared" ca="1" si="57"/>
        <v>1.2918076076246697E-2</v>
      </c>
      <c r="AH56" s="76">
        <f t="shared" ca="1" si="57"/>
        <v>0</v>
      </c>
      <c r="AI56" s="76">
        <f t="shared" ca="1" si="57"/>
        <v>0</v>
      </c>
      <c r="AJ56" s="76">
        <f t="shared" ca="1" si="57"/>
        <v>0</v>
      </c>
      <c r="AK56" s="76">
        <f t="shared" ca="1" si="57"/>
        <v>0</v>
      </c>
      <c r="AL56" s="76">
        <f t="shared" ca="1" si="57"/>
        <v>0</v>
      </c>
      <c r="AM56" s="76">
        <f t="shared" ca="1" si="57"/>
        <v>0</v>
      </c>
      <c r="AN56" s="76">
        <f t="shared" ca="1" si="57"/>
        <v>0</v>
      </c>
      <c r="AO56" s="76">
        <f t="shared" ca="1" si="57"/>
        <v>0</v>
      </c>
      <c r="AP56" s="76">
        <f t="shared" ca="1" si="57"/>
        <v>0</v>
      </c>
      <c r="AQ56" s="76">
        <f t="shared" ca="1" si="57"/>
        <v>4.2742602858928062E-3</v>
      </c>
      <c r="AR56" s="76">
        <f t="shared" ca="1" si="57"/>
        <v>4.4083375804153477E-3</v>
      </c>
      <c r="AS56" s="76">
        <f t="shared" ca="1" si="57"/>
        <v>4.3872914853911845E-3</v>
      </c>
      <c r="AT56" s="76">
        <f t="shared" ca="1" si="57"/>
        <v>4.3894825960630072E-3</v>
      </c>
      <c r="AU56" s="76">
        <f t="shared" ca="1" si="57"/>
        <v>4.7679973320190533E-3</v>
      </c>
      <c r="AV56" s="76">
        <f t="shared" ca="1" si="57"/>
        <v>4.3557843291616516E-3</v>
      </c>
      <c r="AW56" s="76">
        <f t="shared" ca="1" si="57"/>
        <v>0</v>
      </c>
      <c r="AX56" s="76">
        <f t="shared" ca="1" si="57"/>
        <v>0</v>
      </c>
      <c r="AY56" s="76">
        <f t="shared" ca="1" si="57"/>
        <v>0</v>
      </c>
      <c r="AZ56" s="76">
        <f t="shared" ca="1" si="57"/>
        <v>4.1242214414997688E-2</v>
      </c>
      <c r="BA56" s="76">
        <f t="shared" ca="1" si="57"/>
        <v>0</v>
      </c>
      <c r="BB56" s="76">
        <f t="shared" ca="1" si="57"/>
        <v>2.3795189576510598E-2</v>
      </c>
      <c r="BC56" s="76">
        <f t="shared" ca="1" si="57"/>
        <v>3.2706547686989891E-2</v>
      </c>
      <c r="BD56" s="76">
        <f t="shared" ca="1" si="57"/>
        <v>2.4980632689765067E-2</v>
      </c>
      <c r="BE56" s="76">
        <f t="shared" ca="1" si="57"/>
        <v>2.9763222051381353E-2</v>
      </c>
      <c r="BF56" s="76">
        <f t="shared" ca="1" si="57"/>
        <v>2.4540735856477841E-2</v>
      </c>
      <c r="BG56" s="76">
        <f t="shared" ca="1" si="57"/>
        <v>2.6064975395334904E-2</v>
      </c>
      <c r="BH56" s="76">
        <f t="shared" ca="1" si="57"/>
        <v>2.2192773068947944E-2</v>
      </c>
      <c r="BI56" s="76">
        <f t="shared" ca="1" si="57"/>
        <v>0</v>
      </c>
      <c r="BJ56" s="76">
        <f t="shared" ca="1" si="57"/>
        <v>0</v>
      </c>
      <c r="BK56" s="76">
        <f t="shared" ca="1" si="57"/>
        <v>0</v>
      </c>
      <c r="BL56" s="76">
        <f t="shared" ca="1" si="57"/>
        <v>0</v>
      </c>
      <c r="BM56" s="76">
        <f t="shared" ca="1" si="57"/>
        <v>0</v>
      </c>
      <c r="BN56" s="76">
        <f t="shared" ca="1" si="57"/>
        <v>0</v>
      </c>
      <c r="BO56" s="76">
        <f t="shared" ca="1" si="57"/>
        <v>0</v>
      </c>
      <c r="BP56" s="76">
        <f t="shared" ca="1" si="57"/>
        <v>0</v>
      </c>
      <c r="BQ56" s="76">
        <f t="shared" ca="1" si="57"/>
        <v>0</v>
      </c>
      <c r="BR56" s="76">
        <f t="shared" ca="1" si="57"/>
        <v>0</v>
      </c>
      <c r="BS56" s="76">
        <f t="shared" ref="BS56:ED56" ca="1" si="58">BS$10*BS$49*BS$16/BS$48*BS$22*BS$11*BS28/1000000000</f>
        <v>0</v>
      </c>
      <c r="BT56" s="76">
        <f t="shared" ca="1" si="58"/>
        <v>0</v>
      </c>
      <c r="BU56" s="76">
        <f t="shared" ca="1" si="58"/>
        <v>0</v>
      </c>
      <c r="BV56" s="76">
        <f t="shared" ca="1" si="58"/>
        <v>0</v>
      </c>
      <c r="BW56" s="76">
        <f t="shared" ca="1" si="58"/>
        <v>0</v>
      </c>
      <c r="BX56" s="76">
        <f t="shared" ca="1" si="58"/>
        <v>0</v>
      </c>
      <c r="BY56" s="76">
        <f t="shared" ca="1" si="58"/>
        <v>0</v>
      </c>
      <c r="BZ56" s="76">
        <f t="shared" ca="1" si="58"/>
        <v>0</v>
      </c>
      <c r="CA56" s="76">
        <f t="shared" ca="1" si="58"/>
        <v>1.1489532660578066E-2</v>
      </c>
      <c r="CB56" s="76">
        <f t="shared" ca="1" si="58"/>
        <v>1.1324182421391981E-2</v>
      </c>
      <c r="CC56" s="76">
        <f t="shared" ca="1" si="58"/>
        <v>0</v>
      </c>
      <c r="CD56" s="76">
        <f t="shared" ca="1" si="58"/>
        <v>0</v>
      </c>
      <c r="CE56" s="76">
        <f t="shared" ca="1" si="58"/>
        <v>0</v>
      </c>
      <c r="CF56" s="76">
        <f t="shared" ca="1" si="58"/>
        <v>0</v>
      </c>
      <c r="CG56" s="76">
        <f t="shared" ca="1" si="58"/>
        <v>0</v>
      </c>
      <c r="CH56" s="76">
        <f t="shared" ca="1" si="58"/>
        <v>0</v>
      </c>
      <c r="CI56" s="76">
        <f t="shared" ca="1" si="58"/>
        <v>0</v>
      </c>
      <c r="CJ56" s="76">
        <f t="shared" ca="1" si="58"/>
        <v>0</v>
      </c>
      <c r="CK56" s="76">
        <f t="shared" ca="1" si="58"/>
        <v>9.9604879635139514E-3</v>
      </c>
      <c r="CL56" s="76">
        <f t="shared" ca="1" si="58"/>
        <v>1.0182258116352276E-2</v>
      </c>
      <c r="CM56" s="76">
        <f t="shared" ca="1" si="58"/>
        <v>1.0147706279986523E-2</v>
      </c>
      <c r="CN56" s="76">
        <f t="shared" ca="1" si="58"/>
        <v>1.015130794514707E-2</v>
      </c>
      <c r="CO56" s="76">
        <f t="shared" ca="1" si="58"/>
        <v>1.0695125372143057E-2</v>
      </c>
      <c r="CP56" s="76">
        <f t="shared" ca="1" si="58"/>
        <v>1.009580071088168E-2</v>
      </c>
      <c r="CQ56" s="76">
        <f t="shared" ca="1" si="58"/>
        <v>0</v>
      </c>
      <c r="CR56" s="76">
        <f t="shared" ca="1" si="58"/>
        <v>0</v>
      </c>
      <c r="CS56" s="76">
        <f t="shared" ca="1" si="58"/>
        <v>0</v>
      </c>
      <c r="CT56" s="76">
        <f t="shared" ca="1" si="58"/>
        <v>1.7777823935815684E-2</v>
      </c>
      <c r="CU56" s="76">
        <f t="shared" ca="1" si="58"/>
        <v>2.2408393154382249E-2</v>
      </c>
      <c r="CV56" s="76">
        <f t="shared" ca="1" si="58"/>
        <v>1.8441550484538993E-2</v>
      </c>
      <c r="CW56" s="76">
        <f t="shared" ca="1" si="58"/>
        <v>2.0966337588187861E-2</v>
      </c>
      <c r="CX56" s="76">
        <f t="shared" ca="1" si="58"/>
        <v>1.8197103569115181E-2</v>
      </c>
      <c r="CY56" s="76">
        <f t="shared" ca="1" si="58"/>
        <v>1.9061694230488858E-2</v>
      </c>
      <c r="CZ56" s="76">
        <f t="shared" ca="1" si="58"/>
        <v>1.6630766990522475E-2</v>
      </c>
      <c r="DA56" s="76">
        <f t="shared" ca="1" si="58"/>
        <v>0</v>
      </c>
      <c r="DB56" s="76">
        <f t="shared" ca="1" si="58"/>
        <v>0</v>
      </c>
      <c r="DC56" s="76">
        <f t="shared" ca="1" si="58"/>
        <v>0</v>
      </c>
      <c r="DD56" s="76">
        <f t="shared" ca="1" si="58"/>
        <v>0</v>
      </c>
      <c r="DE56" s="76">
        <f t="shared" ca="1" si="58"/>
        <v>0</v>
      </c>
      <c r="DF56" s="76">
        <f t="shared" ca="1" si="58"/>
        <v>0</v>
      </c>
      <c r="DG56" s="76">
        <f t="shared" ca="1" si="58"/>
        <v>0</v>
      </c>
      <c r="DH56" s="76">
        <f t="shared" ca="1" si="58"/>
        <v>0</v>
      </c>
      <c r="DI56" s="76">
        <f t="shared" ca="1" si="58"/>
        <v>0</v>
      </c>
      <c r="DJ56" s="76">
        <f t="shared" ca="1" si="58"/>
        <v>0</v>
      </c>
      <c r="DK56" s="76">
        <f t="shared" ca="1" si="58"/>
        <v>0</v>
      </c>
      <c r="DL56" s="76">
        <f t="shared" ca="1" si="58"/>
        <v>0</v>
      </c>
      <c r="DM56" s="76">
        <f t="shared" ca="1" si="58"/>
        <v>0</v>
      </c>
      <c r="DN56" s="76">
        <f t="shared" ca="1" si="58"/>
        <v>0</v>
      </c>
      <c r="DO56" s="76">
        <f t="shared" ca="1" si="58"/>
        <v>0</v>
      </c>
      <c r="DP56" s="76">
        <f t="shared" ca="1" si="58"/>
        <v>0</v>
      </c>
      <c r="DQ56" s="76">
        <f t="shared" ca="1" si="58"/>
        <v>0</v>
      </c>
      <c r="DR56" s="76">
        <f t="shared" ca="1" si="58"/>
        <v>0</v>
      </c>
      <c r="DS56" s="76">
        <f t="shared" ca="1" si="58"/>
        <v>1.2269936112105907E-2</v>
      </c>
      <c r="DT56" s="76">
        <f t="shared" ca="1" si="58"/>
        <v>1.2069165028466796E-2</v>
      </c>
      <c r="DU56" s="76">
        <f t="shared" ca="1" si="58"/>
        <v>0</v>
      </c>
      <c r="DV56" s="76">
        <f t="shared" ca="1" si="58"/>
        <v>0</v>
      </c>
      <c r="DW56" s="76">
        <f t="shared" ca="1" si="58"/>
        <v>0</v>
      </c>
      <c r="DX56" s="76">
        <f t="shared" ca="1" si="58"/>
        <v>0</v>
      </c>
      <c r="DY56" s="76">
        <f t="shared" ca="1" si="58"/>
        <v>0</v>
      </c>
      <c r="DZ56" s="76">
        <f t="shared" ca="1" si="58"/>
        <v>0</v>
      </c>
      <c r="EA56" s="76">
        <f t="shared" ca="1" si="58"/>
        <v>0</v>
      </c>
      <c r="EB56" s="76">
        <f t="shared" ca="1" si="58"/>
        <v>0</v>
      </c>
      <c r="EC56" s="76">
        <f t="shared" ca="1" si="58"/>
        <v>1.0443474519853837E-2</v>
      </c>
      <c r="ED56" s="76">
        <f t="shared" ca="1" si="58"/>
        <v>1.070424932878378E-2</v>
      </c>
      <c r="EE56" s="76">
        <f t="shared" ref="EE56:EJ56" ca="1" si="59">EE$10*EE$49*EE$16/EE$48*EE$22*EE$11*EE28/1000000000</f>
        <v>1.0663529834286556E-2</v>
      </c>
      <c r="EF56" s="76">
        <f t="shared" ca="1" si="59"/>
        <v>1.066777284590697E-2</v>
      </c>
      <c r="EG56" s="76">
        <f t="shared" ca="1" si="59"/>
        <v>1.1340673009126234E-2</v>
      </c>
      <c r="EH56" s="76">
        <f t="shared" ca="1" si="59"/>
        <v>1.060242192847669E-2</v>
      </c>
      <c r="EI56" s="76">
        <f t="shared" ca="1" si="59"/>
        <v>0</v>
      </c>
      <c r="EJ56" s="76">
        <f t="shared" ca="1" si="59"/>
        <v>0</v>
      </c>
    </row>
    <row r="57" spans="1:140" x14ac:dyDescent="0.3">
      <c r="A57" t="s">
        <v>60</v>
      </c>
      <c r="B57" t="s">
        <v>93</v>
      </c>
      <c r="E57" t="s">
        <v>115</v>
      </c>
      <c r="F57" s="76">
        <f ca="1">SUM(F52:F56)</f>
        <v>956.7700646905879</v>
      </c>
      <c r="G57" s="76">
        <f t="shared" ref="G57:BR57" ca="1" si="60">SUM(G52:G56)</f>
        <v>195.05573872275448</v>
      </c>
      <c r="H57" s="76">
        <f t="shared" ca="1" si="60"/>
        <v>234.71936940444439</v>
      </c>
      <c r="I57" s="76">
        <f t="shared" ca="1" si="60"/>
        <v>200.97059430723007</v>
      </c>
      <c r="J57" s="76">
        <f t="shared" ca="1" si="60"/>
        <v>222.75826708833603</v>
      </c>
      <c r="K57" s="76">
        <f t="shared" ca="1" si="60"/>
        <v>198.80150819404869</v>
      </c>
      <c r="L57" s="76">
        <f t="shared" ca="1" si="60"/>
        <v>199.60407376206209</v>
      </c>
      <c r="M57" s="76">
        <f t="shared" ca="1" si="60"/>
        <v>250.40608834389508</v>
      </c>
      <c r="N57" s="76">
        <f t="shared" ca="1" si="60"/>
        <v>168.20752308833551</v>
      </c>
      <c r="O57" s="76">
        <f t="shared" ca="1" si="60"/>
        <v>163.33478046538175</v>
      </c>
      <c r="P57" s="76">
        <f t="shared" ca="1" si="60"/>
        <v>172.32010245428194</v>
      </c>
      <c r="Q57" s="76">
        <f t="shared" ca="1" si="60"/>
        <v>183.63832625606972</v>
      </c>
      <c r="R57" s="76">
        <f t="shared" ca="1" si="60"/>
        <v>313.55568790566963</v>
      </c>
      <c r="S57" s="76">
        <f t="shared" ca="1" si="60"/>
        <v>190.99862574144913</v>
      </c>
      <c r="T57" s="76">
        <f t="shared" ca="1" si="60"/>
        <v>186.5748177813241</v>
      </c>
      <c r="U57" s="76">
        <f t="shared" ca="1" si="60"/>
        <v>195.63723243161098</v>
      </c>
      <c r="V57" s="76">
        <f t="shared" ca="1" si="60"/>
        <v>154.04083836986388</v>
      </c>
      <c r="W57" s="76">
        <f t="shared" ca="1" si="60"/>
        <v>175.332635319058</v>
      </c>
      <c r="X57" s="76">
        <f t="shared" ca="1" si="60"/>
        <v>173.92630376573891</v>
      </c>
      <c r="Y57" s="76">
        <f t="shared" ca="1" si="60"/>
        <v>181.88335886762684</v>
      </c>
      <c r="Z57" s="76">
        <f t="shared" ca="1" si="60"/>
        <v>192.11901658754459</v>
      </c>
      <c r="AA57" s="76">
        <f t="shared" ca="1" si="60"/>
        <v>189.72117789676054</v>
      </c>
      <c r="AB57" s="76">
        <f t="shared" ca="1" si="60"/>
        <v>189.72117789676054</v>
      </c>
      <c r="AC57" s="76">
        <f t="shared" ca="1" si="60"/>
        <v>99.664287781264647</v>
      </c>
      <c r="AD57" s="76">
        <f t="shared" ca="1" si="60"/>
        <v>192.99259109770037</v>
      </c>
      <c r="AE57" s="76">
        <f t="shared" ca="1" si="60"/>
        <v>931.71674892995668</v>
      </c>
      <c r="AF57" s="76">
        <f t="shared" ca="1" si="60"/>
        <v>197.98294359850502</v>
      </c>
      <c r="AG57" s="76">
        <f t="shared" ca="1" si="60"/>
        <v>194.25563337645352</v>
      </c>
      <c r="AH57" s="76">
        <f t="shared" ca="1" si="60"/>
        <v>204.8047989493557</v>
      </c>
      <c r="AI57" s="76">
        <f t="shared" ca="1" si="60"/>
        <v>192.55621745061489</v>
      </c>
      <c r="AJ57" s="76">
        <f t="shared" ca="1" si="60"/>
        <v>166.854661056537</v>
      </c>
      <c r="AK57" s="76">
        <f t="shared" ca="1" si="60"/>
        <v>72.893618844580487</v>
      </c>
      <c r="AL57" s="76">
        <f t="shared" ca="1" si="60"/>
        <v>175.8962891632093</v>
      </c>
      <c r="AM57" s="76">
        <f t="shared" ca="1" si="60"/>
        <v>191.11353932724865</v>
      </c>
      <c r="AN57" s="76">
        <f t="shared" ca="1" si="60"/>
        <v>208.35518259403011</v>
      </c>
      <c r="AO57" s="76">
        <f t="shared" ca="1" si="60"/>
        <v>195.27891885874055</v>
      </c>
      <c r="AP57" s="76">
        <f t="shared" ca="1" si="60"/>
        <v>402.29424710265999</v>
      </c>
      <c r="AQ57" s="76">
        <f t="shared" ca="1" si="60"/>
        <v>112.52652723089686</v>
      </c>
      <c r="AR57" s="76">
        <f t="shared" ca="1" si="60"/>
        <v>116.05631983218775</v>
      </c>
      <c r="AS57" s="76">
        <f t="shared" ca="1" si="60"/>
        <v>115.5022487587304</v>
      </c>
      <c r="AT57" s="76">
        <f t="shared" ca="1" si="60"/>
        <v>115.55993314343961</v>
      </c>
      <c r="AU57" s="76">
        <f t="shared" ca="1" si="60"/>
        <v>135.2691048339596</v>
      </c>
      <c r="AV57" s="76">
        <f t="shared" ca="1" si="60"/>
        <v>114.67277403414892</v>
      </c>
      <c r="AW57" s="76">
        <f t="shared" ca="1" si="60"/>
        <v>141.35842365765609</v>
      </c>
      <c r="AX57" s="76">
        <f t="shared" ca="1" si="60"/>
        <v>119.50354911968316</v>
      </c>
      <c r="AY57" s="76">
        <f t="shared" ca="1" si="60"/>
        <v>77.763448749105095</v>
      </c>
      <c r="AZ57" s="76">
        <f t="shared" ca="1" si="60"/>
        <v>-3096.0193652006997</v>
      </c>
      <c r="BA57" s="76">
        <f t="shared" ca="1" si="60"/>
        <v>-2048.795919103768</v>
      </c>
      <c r="BB57" s="76">
        <f t="shared" ca="1" si="60"/>
        <v>-1786.2854546604681</v>
      </c>
      <c r="BC57" s="76">
        <f t="shared" ca="1" si="60"/>
        <v>-2455.2538326108333</v>
      </c>
      <c r="BD57" s="76">
        <f t="shared" ca="1" si="60"/>
        <v>-1875.2757013540358</v>
      </c>
      <c r="BE57" s="76">
        <f t="shared" ca="1" si="60"/>
        <v>-2234.3007801330823</v>
      </c>
      <c r="BF57" s="76">
        <f t="shared" ca="1" si="60"/>
        <v>-1842.2530052193576</v>
      </c>
      <c r="BG57" s="76">
        <f t="shared" ca="1" si="60"/>
        <v>-1957.3474885055371</v>
      </c>
      <c r="BH57" s="76">
        <f t="shared" ca="1" si="60"/>
        <v>-1659.7864554255586</v>
      </c>
      <c r="BI57" s="76">
        <f t="shared" ca="1" si="60"/>
        <v>-1482.9004645942812</v>
      </c>
      <c r="BJ57" s="76">
        <f t="shared" ca="1" si="60"/>
        <v>-1419.1479473495178</v>
      </c>
      <c r="BK57" s="76">
        <f t="shared" ca="1" si="60"/>
        <v>-1538.1794703420228</v>
      </c>
      <c r="BL57" s="76">
        <f t="shared" ca="1" si="60"/>
        <v>-1697.7156747512556</v>
      </c>
      <c r="BM57" s="76">
        <f t="shared" ca="1" si="60"/>
        <v>-1338.3047254214107</v>
      </c>
      <c r="BN57" s="76">
        <f t="shared" ca="1" si="60"/>
        <v>-1807.7190712630361</v>
      </c>
      <c r="BO57" s="76">
        <f t="shared" ca="1" si="60"/>
        <v>-1740.9850555673945</v>
      </c>
      <c r="BP57" s="76">
        <f t="shared" ca="1" si="60"/>
        <v>-1879.7717505224491</v>
      </c>
      <c r="BQ57" s="76">
        <f t="shared" ca="1" si="60"/>
        <v>-1750.7494972844945</v>
      </c>
      <c r="BR57" s="76">
        <f t="shared" ca="1" si="60"/>
        <v>-1579.5588709396134</v>
      </c>
      <c r="BS57" s="76">
        <f t="shared" ref="BS57:ED57" ca="1" si="61">SUM(BS52:BS56)</f>
        <v>-1560.1469155025322</v>
      </c>
      <c r="BT57" s="76">
        <f t="shared" ca="1" si="61"/>
        <v>-1827.0362738700733</v>
      </c>
      <c r="BU57" s="76">
        <f t="shared" ca="1" si="61"/>
        <v>-1952.9882884388305</v>
      </c>
      <c r="BV57" s="76">
        <f t="shared" ca="1" si="61"/>
        <v>-1788.2535766164651</v>
      </c>
      <c r="BW57" s="76">
        <f t="shared" ca="1" si="61"/>
        <v>-1788.2535766164651</v>
      </c>
      <c r="BX57" s="76">
        <f t="shared" ca="1" si="61"/>
        <v>-2017.6483790358318</v>
      </c>
      <c r="BY57" s="76">
        <f t="shared" ca="1" si="61"/>
        <v>-1838.4256922555976</v>
      </c>
      <c r="BZ57" s="76">
        <f t="shared" ca="1" si="61"/>
        <v>-667.89422847435242</v>
      </c>
      <c r="CA57" s="76">
        <f t="shared" ca="1" si="61"/>
        <v>-836.60777904565771</v>
      </c>
      <c r="CB57" s="76">
        <f t="shared" ca="1" si="61"/>
        <v>-824.56783795695014</v>
      </c>
      <c r="CC57" s="76">
        <f t="shared" ca="1" si="61"/>
        <v>-879.4568495305831</v>
      </c>
      <c r="CD57" s="76">
        <f t="shared" ca="1" si="61"/>
        <v>-839.40849404445623</v>
      </c>
      <c r="CE57" s="76">
        <f t="shared" ca="1" si="61"/>
        <v>-827.25468937716039</v>
      </c>
      <c r="CF57" s="76">
        <f t="shared" ca="1" si="61"/>
        <v>-855.0958788893621</v>
      </c>
      <c r="CG57" s="76">
        <f t="shared" ca="1" si="61"/>
        <v>-782.94446158096036</v>
      </c>
      <c r="CH57" s="76">
        <f t="shared" ca="1" si="61"/>
        <v>-834.61130604685854</v>
      </c>
      <c r="CI57" s="76">
        <f t="shared" ca="1" si="61"/>
        <v>-890.84242392350109</v>
      </c>
      <c r="CJ57" s="76">
        <f t="shared" ca="1" si="61"/>
        <v>-848.41544303280989</v>
      </c>
      <c r="CK57" s="76">
        <f t="shared" ca="1" si="61"/>
        <v>-725.27072767354457</v>
      </c>
      <c r="CL57" s="76">
        <f t="shared" ca="1" si="61"/>
        <v>-741.41887229401982</v>
      </c>
      <c r="CM57" s="76">
        <f t="shared" ca="1" si="61"/>
        <v>-738.9029879723638</v>
      </c>
      <c r="CN57" s="76">
        <f t="shared" ca="1" si="61"/>
        <v>-739.16524242429375</v>
      </c>
      <c r="CO57" s="76">
        <f t="shared" ca="1" si="61"/>
        <v>-777.31997921348102</v>
      </c>
      <c r="CP57" s="76">
        <f t="shared" ca="1" si="61"/>
        <v>-735.12349544018298</v>
      </c>
      <c r="CQ57" s="76">
        <f t="shared" ca="1" si="61"/>
        <v>-743.86382279221652</v>
      </c>
      <c r="CR57" s="76">
        <f t="shared" ca="1" si="61"/>
        <v>-800.0538573694397</v>
      </c>
      <c r="CS57" s="76">
        <f t="shared" ca="1" si="61"/>
        <v>515.25542796866387</v>
      </c>
      <c r="CT57" s="76">
        <f t="shared" ca="1" si="61"/>
        <v>-726.07927540969104</v>
      </c>
      <c r="CU57" s="76">
        <f t="shared" ca="1" si="61"/>
        <v>-915.20030366882088</v>
      </c>
      <c r="CV57" s="76">
        <f t="shared" ca="1" si="61"/>
        <v>-753.18709767787698</v>
      </c>
      <c r="CW57" s="76">
        <f t="shared" ca="1" si="61"/>
        <v>-856.30408192744574</v>
      </c>
      <c r="CX57" s="76">
        <f t="shared" ca="1" si="61"/>
        <v>-743.2034326428394</v>
      </c>
      <c r="CY57" s="76">
        <f t="shared" ca="1" si="61"/>
        <v>-782.53856665733815</v>
      </c>
      <c r="CZ57" s="76">
        <f t="shared" ca="1" si="61"/>
        <v>-641.09610518952866</v>
      </c>
      <c r="DA57" s="76">
        <f t="shared" ca="1" si="61"/>
        <v>-631.84303211642509</v>
      </c>
      <c r="DB57" s="76">
        <f t="shared" ca="1" si="61"/>
        <v>-610.14280488316024</v>
      </c>
      <c r="DC57" s="76">
        <f t="shared" ca="1" si="61"/>
        <v>-650.34685138163195</v>
      </c>
      <c r="DD57" s="76">
        <f t="shared" ca="1" si="61"/>
        <v>-702.18504094668776</v>
      </c>
      <c r="DE57" s="76">
        <f t="shared" ca="1" si="61"/>
        <v>-477.74972323430552</v>
      </c>
      <c r="DF57" s="76">
        <f t="shared" ca="1" si="61"/>
        <v>-736.63427882639894</v>
      </c>
      <c r="DG57" s="76">
        <f t="shared" ca="1" si="61"/>
        <v>-715.8580817060091</v>
      </c>
      <c r="DH57" s="76">
        <f t="shared" ca="1" si="61"/>
        <v>-758.65211300017882</v>
      </c>
      <c r="DI57" s="76">
        <f t="shared" ca="1" si="61"/>
        <v>-742.46616302307382</v>
      </c>
      <c r="DJ57" s="76">
        <f t="shared" ca="1" si="61"/>
        <v>-664.01244664497551</v>
      </c>
      <c r="DK57" s="76">
        <f t="shared" ca="1" si="61"/>
        <v>-657.62119499131063</v>
      </c>
      <c r="DL57" s="76">
        <f t="shared" ca="1" si="61"/>
        <v>-750.06966333082187</v>
      </c>
      <c r="DM57" s="76">
        <f t="shared" ca="1" si="61"/>
        <v>-786.58299278918946</v>
      </c>
      <c r="DN57" s="76">
        <f t="shared" ca="1" si="61"/>
        <v>-730.6126987347302</v>
      </c>
      <c r="DO57" s="76">
        <f t="shared" ca="1" si="61"/>
        <v>-730.6126987347302</v>
      </c>
      <c r="DP57" s="76">
        <f t="shared" ca="1" si="61"/>
        <v>-876.91023115335872</v>
      </c>
      <c r="DQ57" s="76">
        <f t="shared" ca="1" si="61"/>
        <v>-746.06950126991853</v>
      </c>
      <c r="DR57" s="76">
        <f t="shared" ca="1" si="61"/>
        <v>-262.37787500578867</v>
      </c>
      <c r="DS57" s="76">
        <f t="shared" ca="1" si="61"/>
        <v>-335.19841614852822</v>
      </c>
      <c r="DT57" s="76">
        <f t="shared" ca="1" si="61"/>
        <v>-329.71361585051716</v>
      </c>
      <c r="DU57" s="76">
        <f t="shared" ca="1" si="61"/>
        <v>-357.67143005462606</v>
      </c>
      <c r="DV57" s="76">
        <f t="shared" ca="1" si="61"/>
        <v>-339.12030745864888</v>
      </c>
      <c r="DW57" s="76">
        <f t="shared" ca="1" si="61"/>
        <v>-342.87796326674629</v>
      </c>
      <c r="DX57" s="76">
        <f t="shared" ca="1" si="61"/>
        <v>-399.21812956271037</v>
      </c>
      <c r="DY57" s="76">
        <f t="shared" ca="1" si="61"/>
        <v>-313.37921823242516</v>
      </c>
      <c r="DZ57" s="76">
        <f t="shared" ca="1" si="61"/>
        <v>-336.91464951300543</v>
      </c>
      <c r="EA57" s="76">
        <f t="shared" ca="1" si="61"/>
        <v>-362.99073222520815</v>
      </c>
      <c r="EB57" s="76">
        <f t="shared" ca="1" si="61"/>
        <v>-343.2710143317812</v>
      </c>
      <c r="EC57" s="76">
        <f t="shared" ca="1" si="61"/>
        <v>-285.30190264712786</v>
      </c>
      <c r="ED57" s="76">
        <f t="shared" ca="1" si="61"/>
        <v>-292.4259253091945</v>
      </c>
      <c r="EE57" s="76">
        <f t="shared" ref="EE57:EJ57" ca="1" si="62">SUM(EE52:EE56)</f>
        <v>-291.3135226090393</v>
      </c>
      <c r="EF57" s="76">
        <f t="shared" ca="1" si="62"/>
        <v>-291.42943607116877</v>
      </c>
      <c r="EG57" s="76">
        <f t="shared" ca="1" si="62"/>
        <v>-298.34838263444362</v>
      </c>
      <c r="EH57" s="76">
        <f t="shared" ca="1" si="62"/>
        <v>-289.64413549451234</v>
      </c>
      <c r="EI57" s="76">
        <f t="shared" ca="1" si="62"/>
        <v>-270.80617355843106</v>
      </c>
      <c r="EJ57" s="76">
        <f t="shared" ca="1" si="62"/>
        <v>-327.53050833913687</v>
      </c>
    </row>
    <row r="58" spans="1:140" x14ac:dyDescent="0.3"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6"/>
      <c r="DQ58" s="76"/>
      <c r="DR58" s="76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</row>
    <row r="59" spans="1:140" x14ac:dyDescent="0.3">
      <c r="B59" s="5" t="s">
        <v>73</v>
      </c>
      <c r="C59" s="5"/>
      <c r="D59" s="5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  <c r="DI59" s="76"/>
      <c r="DJ59" s="76"/>
      <c r="DK59" s="76"/>
      <c r="DL59" s="76"/>
      <c r="DM59" s="76"/>
      <c r="DN59" s="76"/>
      <c r="DO59" s="76"/>
      <c r="DP59" s="76"/>
      <c r="DQ59" s="76"/>
      <c r="DR59" s="76"/>
      <c r="DS59" s="76"/>
      <c r="DT59" s="76"/>
      <c r="DU59" s="76"/>
      <c r="DV59" s="76"/>
      <c r="DW59" s="76"/>
      <c r="DX59" s="76"/>
      <c r="DY59" s="76"/>
      <c r="DZ59" s="76"/>
      <c r="EA59" s="76"/>
      <c r="EB59" s="76"/>
      <c r="EC59" s="76"/>
      <c r="ED59" s="76"/>
      <c r="EE59" s="76"/>
      <c r="EF59" s="76"/>
      <c r="EG59" s="76"/>
      <c r="EH59" s="76"/>
      <c r="EI59" s="76"/>
      <c r="EJ59" s="76"/>
    </row>
    <row r="60" spans="1:140" x14ac:dyDescent="0.3">
      <c r="A60" t="s">
        <v>356</v>
      </c>
      <c r="B60" t="s">
        <v>355</v>
      </c>
      <c r="E60" t="s">
        <v>119</v>
      </c>
      <c r="F60" s="76">
        <f ca="1">F31/F48*F43</f>
        <v>0.20001962118192104</v>
      </c>
      <c r="G60" s="76">
        <f t="shared" ref="G60:BR60" ca="1" si="63">G31/G48*G43</f>
        <v>0.25644822470068945</v>
      </c>
      <c r="H60" s="76">
        <f t="shared" ca="1" si="63"/>
        <v>0.30859571720774603</v>
      </c>
      <c r="I60" s="76">
        <f t="shared" ca="1" si="63"/>
        <v>0.26422474142320324</v>
      </c>
      <c r="J60" s="76">
        <f t="shared" ca="1" si="63"/>
        <v>0.29286993813292839</v>
      </c>
      <c r="K60" s="76">
        <f t="shared" ca="1" si="63"/>
        <v>0.26137294999891192</v>
      </c>
      <c r="L60" s="76">
        <f t="shared" ca="1" si="63"/>
        <v>0.27020884101480619</v>
      </c>
      <c r="M60" s="76">
        <f t="shared" ca="1" si="63"/>
        <v>0.25445385755210492</v>
      </c>
      <c r="N60" s="76">
        <f t="shared" ca="1" si="63"/>
        <v>0.22681692333120365</v>
      </c>
      <c r="O60" s="76">
        <f t="shared" ca="1" si="63"/>
        <v>0.22024634628666304</v>
      </c>
      <c r="P60" s="76">
        <f t="shared" ca="1" si="63"/>
        <v>0.23236246958034124</v>
      </c>
      <c r="Q60" s="76">
        <f t="shared" ca="1" si="63"/>
        <v>0.24762435949561812</v>
      </c>
      <c r="R60" s="76">
        <f t="shared" ca="1" si="63"/>
        <v>0.23657203322628151</v>
      </c>
      <c r="S60" s="76">
        <f t="shared" ca="1" si="63"/>
        <v>0.25754924545445401</v>
      </c>
      <c r="T60" s="76">
        <f t="shared" ca="1" si="63"/>
        <v>0.25158402765384058</v>
      </c>
      <c r="U60" s="76">
        <f t="shared" ca="1" si="63"/>
        <v>0.26380410539584642</v>
      </c>
      <c r="V60" s="76">
        <f t="shared" ca="1" si="63"/>
        <v>0.24759702349888774</v>
      </c>
      <c r="W60" s="76">
        <f t="shared" ca="1" si="63"/>
        <v>0.23642467454761781</v>
      </c>
      <c r="X60" s="76">
        <f t="shared" ca="1" si="63"/>
        <v>0.23452832775972798</v>
      </c>
      <c r="Y60" s="76">
        <f t="shared" ca="1" si="63"/>
        <v>0.257744362829461</v>
      </c>
      <c r="Z60" s="76">
        <f t="shared" ca="1" si="63"/>
        <v>0.26882756234800259</v>
      </c>
      <c r="AA60" s="76">
        <f t="shared" ca="1" si="63"/>
        <v>0.25582668997935692</v>
      </c>
      <c r="AB60" s="76">
        <f t="shared" ca="1" si="63"/>
        <v>0.25582668997935692</v>
      </c>
      <c r="AC60" s="76">
        <f t="shared" ca="1" si="63"/>
        <v>0.2606753907822148</v>
      </c>
      <c r="AD60" s="76">
        <f t="shared" ca="1" si="63"/>
        <v>0.26023797827109729</v>
      </c>
      <c r="AE60" s="76">
        <f t="shared" ca="1" si="63"/>
        <v>0.19489091294648717</v>
      </c>
      <c r="AF60" s="76">
        <f t="shared" ca="1" si="63"/>
        <v>0.26124537227906025</v>
      </c>
      <c r="AG60" s="76">
        <f t="shared" ca="1" si="63"/>
        <v>0.25632705694915925</v>
      </c>
      <c r="AH60" s="76">
        <f t="shared" ca="1" si="63"/>
        <v>0.27719847928341362</v>
      </c>
      <c r="AI60" s="76">
        <f t="shared" ca="1" si="63"/>
        <v>0.26062031225682192</v>
      </c>
      <c r="AJ60" s="76">
        <f t="shared" ca="1" si="63"/>
        <v>0.24949147480800035</v>
      </c>
      <c r="AK60" s="76">
        <f t="shared" ca="1" si="63"/>
        <v>0.23181921793812826</v>
      </c>
      <c r="AL60" s="76">
        <f t="shared" ca="1" si="63"/>
        <v>0.23807149108695516</v>
      </c>
      <c r="AM60" s="76">
        <f t="shared" ca="1" si="63"/>
        <v>0.2586676813421942</v>
      </c>
      <c r="AN60" s="76">
        <f t="shared" ca="1" si="63"/>
        <v>0.28200384005730716</v>
      </c>
      <c r="AO60" s="76">
        <f t="shared" ca="1" si="63"/>
        <v>0.26430542458693829</v>
      </c>
      <c r="AP60" s="76">
        <f t="shared" ca="1" si="63"/>
        <v>0.52107810456313564</v>
      </c>
      <c r="AQ60" s="76">
        <f t="shared" ca="1" si="63"/>
        <v>0.58768045560624715</v>
      </c>
      <c r="AR60" s="76">
        <f t="shared" ca="1" si="63"/>
        <v>0.60611513207916135</v>
      </c>
      <c r="AS60" s="76">
        <f t="shared" ca="1" si="63"/>
        <v>0.60322144337392403</v>
      </c>
      <c r="AT60" s="76">
        <f t="shared" ca="1" si="63"/>
        <v>0.60352270554135712</v>
      </c>
      <c r="AU60" s="76">
        <f t="shared" ca="1" si="63"/>
        <v>0.66818710751086341</v>
      </c>
      <c r="AV60" s="76">
        <f t="shared" ca="1" si="63"/>
        <v>0.59888943299333453</v>
      </c>
      <c r="AW60" s="76">
        <f t="shared" ca="1" si="63"/>
        <v>0.65261763951278662</v>
      </c>
      <c r="AX60" s="76">
        <f t="shared" ca="1" si="63"/>
        <v>0.65804591672901636</v>
      </c>
      <c r="AY60" s="76">
        <f t="shared" ca="1" si="63"/>
        <v>0.58561301957595446</v>
      </c>
      <c r="AZ60" s="76">
        <f t="shared" ca="1" si="63"/>
        <v>1.4766898908615556</v>
      </c>
      <c r="BA60" s="76">
        <f t="shared" ca="1" si="63"/>
        <v>0.9723176321232635</v>
      </c>
      <c r="BB60" s="76">
        <f t="shared" ca="1" si="63"/>
        <v>0.85199391926902757</v>
      </c>
      <c r="BC60" s="76">
        <f t="shared" ca="1" si="63"/>
        <v>1.1710677765352011</v>
      </c>
      <c r="BD60" s="76">
        <f t="shared" ca="1" si="63"/>
        <v>0.89443906646504578</v>
      </c>
      <c r="BE60" s="76">
        <f t="shared" ca="1" si="63"/>
        <v>1.0656811169373055</v>
      </c>
      <c r="BF60" s="76">
        <f t="shared" ca="1" si="63"/>
        <v>0.87868842804876757</v>
      </c>
      <c r="BG60" s="76">
        <f t="shared" ca="1" si="63"/>
        <v>0.92821069161439973</v>
      </c>
      <c r="BH60" s="76">
        <f t="shared" ca="1" si="63"/>
        <v>0.84136120335918596</v>
      </c>
      <c r="BI60" s="76">
        <f t="shared" ca="1" si="63"/>
        <v>0.70375494941415473</v>
      </c>
      <c r="BJ60" s="76">
        <f t="shared" ca="1" si="63"/>
        <v>0.67349927776266016</v>
      </c>
      <c r="BK60" s="76">
        <f t="shared" ca="1" si="63"/>
        <v>0.7299892617112449</v>
      </c>
      <c r="BL60" s="76">
        <f t="shared" ca="1" si="63"/>
        <v>0.80570195864836813</v>
      </c>
      <c r="BM60" s="76">
        <f t="shared" ca="1" si="63"/>
        <v>0.75034630843398142</v>
      </c>
      <c r="BN60" s="76">
        <f t="shared" ca="1" si="63"/>
        <v>0.85790737404603212</v>
      </c>
      <c r="BO60" s="76">
        <f t="shared" ca="1" si="63"/>
        <v>0.82623674276536885</v>
      </c>
      <c r="BP60" s="76">
        <f t="shared" ca="1" si="63"/>
        <v>0.89210213684910133</v>
      </c>
      <c r="BQ60" s="76">
        <f t="shared" ca="1" si="63"/>
        <v>0.8055615162890355</v>
      </c>
      <c r="BR60" s="76">
        <f t="shared" ca="1" si="63"/>
        <v>0.74962709895631785</v>
      </c>
      <c r="BS60" s="76">
        <f t="shared" ref="BS60:ED60" ca="1" si="64">BS31/BS48*BS43</f>
        <v>0.74041457253068843</v>
      </c>
      <c r="BT60" s="76">
        <f t="shared" ca="1" si="64"/>
        <v>0.85895858037689998</v>
      </c>
      <c r="BU60" s="76">
        <f t="shared" ca="1" si="64"/>
        <v>0.92032707351924636</v>
      </c>
      <c r="BV60" s="76">
        <f t="shared" ca="1" si="64"/>
        <v>0.84866943898066893</v>
      </c>
      <c r="BW60" s="76">
        <f t="shared" ca="1" si="64"/>
        <v>0.84866943898066893</v>
      </c>
      <c r="BX60" s="76">
        <f t="shared" ca="1" si="64"/>
        <v>0.87486874721533414</v>
      </c>
      <c r="BY60" s="76">
        <f t="shared" ca="1" si="64"/>
        <v>0.87248012320840562</v>
      </c>
      <c r="BZ60" s="76">
        <f t="shared" ca="1" si="64"/>
        <v>0.32534056643108578</v>
      </c>
      <c r="CA60" s="76">
        <f t="shared" ca="1" si="64"/>
        <v>0.40963381583327452</v>
      </c>
      <c r="CB60" s="76">
        <f t="shared" ca="1" si="64"/>
        <v>0.40373861962053892</v>
      </c>
      <c r="CC60" s="76">
        <f t="shared" ca="1" si="64"/>
        <v>0.42839566113867888</v>
      </c>
      <c r="CD60" s="76">
        <f t="shared" ca="1" si="64"/>
        <v>0.40888755026870999</v>
      </c>
      <c r="CE60" s="76">
        <f t="shared" ca="1" si="64"/>
        <v>0.39545628115650627</v>
      </c>
      <c r="CF60" s="76">
        <f t="shared" ca="1" si="64"/>
        <v>0.37355027217322595</v>
      </c>
      <c r="CG60" s="76">
        <f t="shared" ca="1" si="64"/>
        <v>0.38138313486656017</v>
      </c>
      <c r="CH60" s="76">
        <f t="shared" ca="1" si="64"/>
        <v>0.40655077328535449</v>
      </c>
      <c r="CI60" s="76">
        <f t="shared" ca="1" si="64"/>
        <v>0.43394173275333636</v>
      </c>
      <c r="CJ60" s="76">
        <f t="shared" ca="1" si="64"/>
        <v>0.41327496037162487</v>
      </c>
      <c r="CK60" s="76">
        <f t="shared" ca="1" si="64"/>
        <v>0.35511911690325781</v>
      </c>
      <c r="CL60" s="76">
        <f t="shared" ca="1" si="64"/>
        <v>0.36302584005978711</v>
      </c>
      <c r="CM60" s="76">
        <f t="shared" ca="1" si="64"/>
        <v>0.36179397093223642</v>
      </c>
      <c r="CN60" s="76">
        <f t="shared" ca="1" si="64"/>
        <v>0.36192238031899338</v>
      </c>
      <c r="CO60" s="76">
        <f t="shared" ca="1" si="64"/>
        <v>0.38865219318146765</v>
      </c>
      <c r="CP60" s="76">
        <f t="shared" ca="1" si="64"/>
        <v>0.35994339293541611</v>
      </c>
      <c r="CQ60" s="76">
        <f t="shared" ca="1" si="64"/>
        <v>0.38236435735312257</v>
      </c>
      <c r="CR60" s="76">
        <f t="shared" ca="1" si="64"/>
        <v>0.38456699071843825</v>
      </c>
      <c r="CS60" s="76">
        <f t="shared" ca="1" si="64"/>
        <v>0.35303287451288667</v>
      </c>
      <c r="CT60" s="76">
        <f t="shared" ca="1" si="64"/>
        <v>0.47482577691126182</v>
      </c>
      <c r="CU60" s="76">
        <f t="shared" ca="1" si="64"/>
        <v>0.59850309730128193</v>
      </c>
      <c r="CV60" s="76">
        <f t="shared" ca="1" si="64"/>
        <v>0.49255317005521454</v>
      </c>
      <c r="CW60" s="76">
        <f t="shared" ca="1" si="64"/>
        <v>0.55998740735860042</v>
      </c>
      <c r="CX60" s="76">
        <f t="shared" ca="1" si="64"/>
        <v>0.48602426657699765</v>
      </c>
      <c r="CY60" s="76">
        <f t="shared" ca="1" si="64"/>
        <v>0.50635966824083301</v>
      </c>
      <c r="CZ60" s="76">
        <f t="shared" ca="1" si="64"/>
        <v>0.47031794461350102</v>
      </c>
      <c r="DA60" s="76">
        <f t="shared" ca="1" si="64"/>
        <v>0.40941891637048544</v>
      </c>
      <c r="DB60" s="76">
        <f t="shared" ca="1" si="64"/>
        <v>0.39535769694217715</v>
      </c>
      <c r="DC60" s="76">
        <f t="shared" ca="1" si="64"/>
        <v>0.42140894118234457</v>
      </c>
      <c r="DD60" s="76">
        <f t="shared" ca="1" si="64"/>
        <v>0.45499882715013379</v>
      </c>
      <c r="DE60" s="76">
        <f t="shared" ca="1" si="64"/>
        <v>0.43058628864616572</v>
      </c>
      <c r="DF60" s="76">
        <f t="shared" ca="1" si="64"/>
        <v>0.47732109538067352</v>
      </c>
      <c r="DG60" s="76">
        <f t="shared" ca="1" si="64"/>
        <v>0.46385862499014419</v>
      </c>
      <c r="DH60" s="76">
        <f t="shared" ca="1" si="64"/>
        <v>0.49158811638122002</v>
      </c>
      <c r="DI60" s="76">
        <f t="shared" ca="1" si="64"/>
        <v>0.45493787289373677</v>
      </c>
      <c r="DJ60" s="76">
        <f t="shared" ca="1" si="64"/>
        <v>0.43026391452205959</v>
      </c>
      <c r="DK60" s="76">
        <f t="shared" ca="1" si="64"/>
        <v>0.42612253890614188</v>
      </c>
      <c r="DL60" s="76">
        <f t="shared" ca="1" si="64"/>
        <v>0.47776380187843337</v>
      </c>
      <c r="DM60" s="76">
        <f t="shared" ca="1" si="64"/>
        <v>0.50315989927180005</v>
      </c>
      <c r="DN60" s="76">
        <f t="shared" ca="1" si="64"/>
        <v>0.47341925794533607</v>
      </c>
      <c r="DO60" s="76">
        <f t="shared" ca="1" si="64"/>
        <v>0.47341925794533607</v>
      </c>
      <c r="DP60" s="76">
        <f t="shared" ca="1" si="64"/>
        <v>0.4844322157910167</v>
      </c>
      <c r="DQ60" s="76">
        <f t="shared" ca="1" si="64"/>
        <v>0.48343489002932377</v>
      </c>
      <c r="DR60" s="76">
        <f t="shared" ca="1" si="64"/>
        <v>0.26477465588466498</v>
      </c>
      <c r="DS60" s="76">
        <f t="shared" ca="1" si="64"/>
        <v>0.3429296898571913</v>
      </c>
      <c r="DT60" s="76">
        <f t="shared" ca="1" si="64"/>
        <v>0.33731838391267849</v>
      </c>
      <c r="DU60" s="76">
        <f t="shared" ca="1" si="64"/>
        <v>0.36093870266462169</v>
      </c>
      <c r="DV60" s="76">
        <f t="shared" ca="1" si="64"/>
        <v>0.34221811846324518</v>
      </c>
      <c r="DW60" s="76">
        <f t="shared" ca="1" si="64"/>
        <v>0.32947270843148296</v>
      </c>
      <c r="DX60" s="76">
        <f t="shared" ca="1" si="64"/>
        <v>0.30893202965018168</v>
      </c>
      <c r="DY60" s="76">
        <f t="shared" ca="1" si="64"/>
        <v>0.3162418884102367</v>
      </c>
      <c r="DZ60" s="76">
        <f t="shared" ca="1" si="64"/>
        <v>0.33999231217700943</v>
      </c>
      <c r="EA60" s="76">
        <f t="shared" ca="1" si="64"/>
        <v>0.36630659582913222</v>
      </c>
      <c r="EB60" s="76">
        <f t="shared" ca="1" si="64"/>
        <v>0.34640674139491368</v>
      </c>
      <c r="EC60" s="76">
        <f t="shared" ca="1" si="64"/>
        <v>0.29188232484694498</v>
      </c>
      <c r="ED60" s="76">
        <f t="shared" ca="1" si="64"/>
        <v>0.29917066143907134</v>
      </c>
      <c r="EE60" s="76">
        <f t="shared" ref="EE60:EJ60" ca="1" si="65">EE31/EE48*EE43</f>
        <v>0.29803260142869381</v>
      </c>
      <c r="EF60" s="76">
        <f t="shared" ca="1" si="65"/>
        <v>0.29815118840793758</v>
      </c>
      <c r="EG60" s="76">
        <f t="shared" ca="1" si="65"/>
        <v>0.3230601716945532</v>
      </c>
      <c r="EH60" s="76">
        <f t="shared" ca="1" si="65"/>
        <v>0.29632471028763696</v>
      </c>
      <c r="EI60" s="76">
        <f t="shared" ca="1" si="65"/>
        <v>0.3171603130351876</v>
      </c>
      <c r="EJ60" s="76">
        <f t="shared" ca="1" si="65"/>
        <v>0.31922419151296449</v>
      </c>
    </row>
    <row r="61" spans="1:140" x14ac:dyDescent="0.3">
      <c r="A61" t="s">
        <v>350</v>
      </c>
      <c r="B61" t="s">
        <v>352</v>
      </c>
      <c r="C61" s="2"/>
      <c r="D61" s="2"/>
      <c r="E61" t="s">
        <v>119</v>
      </c>
      <c r="F61" s="76">
        <f ca="1">F32*F$16/F$48</f>
        <v>-3.6</v>
      </c>
      <c r="G61" s="76">
        <f t="shared" ref="G61:BR61" ca="1" si="66">G32*G$16/G$48</f>
        <v>-4.6156152254823271</v>
      </c>
      <c r="H61" s="76">
        <f t="shared" ca="1" si="66"/>
        <v>-5.5541780120534474</v>
      </c>
      <c r="I61" s="76">
        <f t="shared" ca="1" si="66"/>
        <v>-4.7555787952342525</v>
      </c>
      <c r="J61" s="76">
        <f t="shared" ca="1" si="66"/>
        <v>-5.271141756236057</v>
      </c>
      <c r="K61" s="76">
        <f t="shared" ca="1" si="66"/>
        <v>-4.7042515850996471</v>
      </c>
      <c r="L61" s="76">
        <f t="shared" ca="1" si="66"/>
        <v>-4.8632820215601207</v>
      </c>
      <c r="M61" s="76">
        <f t="shared" ca="1" si="66"/>
        <v>-4.5797201383279811</v>
      </c>
      <c r="N61" s="76">
        <f t="shared" ca="1" si="66"/>
        <v>-4.0823041218025118</v>
      </c>
      <c r="O61" s="76">
        <f t="shared" ca="1" si="66"/>
        <v>-3.9640453368864432</v>
      </c>
      <c r="P61" s="76">
        <f t="shared" ca="1" si="66"/>
        <v>-4.1821141623321738</v>
      </c>
      <c r="Q61" s="76">
        <f t="shared" ca="1" si="66"/>
        <v>-4.4568012323822943</v>
      </c>
      <c r="R61" s="76">
        <f t="shared" ca="1" si="66"/>
        <v>-4.2578788749930467</v>
      </c>
      <c r="S61" s="76">
        <f t="shared" ca="1" si="66"/>
        <v>-4.635431654941252</v>
      </c>
      <c r="T61" s="76">
        <f t="shared" ca="1" si="66"/>
        <v>-4.5280682675129915</v>
      </c>
      <c r="U61" s="76">
        <f t="shared" ca="1" si="66"/>
        <v>-4.7480080894728056</v>
      </c>
      <c r="V61" s="76">
        <f t="shared" ca="1" si="66"/>
        <v>-4.4563092327092226</v>
      </c>
      <c r="W61" s="76">
        <f t="shared" ca="1" si="66"/>
        <v>-4.2552266789732043</v>
      </c>
      <c r="X61" s="76">
        <f t="shared" ca="1" si="66"/>
        <v>-4.2210957852335635</v>
      </c>
      <c r="Y61" s="76">
        <f t="shared" ca="1" si="66"/>
        <v>-4.6389434231661619</v>
      </c>
      <c r="Z61" s="76">
        <f t="shared" ca="1" si="66"/>
        <v>-4.838421444527178</v>
      </c>
      <c r="AA61" s="76">
        <f t="shared" ca="1" si="66"/>
        <v>-4.6044286979627991</v>
      </c>
      <c r="AB61" s="76">
        <f t="shared" ca="1" si="66"/>
        <v>-4.6044286979627991</v>
      </c>
      <c r="AC61" s="76">
        <f t="shared" ca="1" si="66"/>
        <v>-4.6916967509025271</v>
      </c>
      <c r="AD61" s="76">
        <f t="shared" ca="1" si="66"/>
        <v>-4.6838240980561805</v>
      </c>
      <c r="AE61" s="76">
        <f t="shared" ca="1" si="66"/>
        <v>-3.6</v>
      </c>
      <c r="AF61" s="76">
        <f t="shared" ca="1" si="66"/>
        <v>-4.8256910801318549</v>
      </c>
      <c r="AG61" s="76">
        <f t="shared" ca="1" si="66"/>
        <v>-4.7348405888495577</v>
      </c>
      <c r="AH61" s="76">
        <f t="shared" ca="1" si="66"/>
        <v>-5.1203748308896007</v>
      </c>
      <c r="AI61" s="76">
        <f t="shared" ca="1" si="66"/>
        <v>-4.8141450514020505</v>
      </c>
      <c r="AJ61" s="76">
        <f t="shared" ca="1" si="66"/>
        <v>-4.6085745904193036</v>
      </c>
      <c r="AK61" s="76">
        <f t="shared" ca="1" si="66"/>
        <v>-4.2821349233784485</v>
      </c>
      <c r="AL61" s="76">
        <f t="shared" ca="1" si="66"/>
        <v>-4.3976261127596441</v>
      </c>
      <c r="AM61" s="76">
        <f t="shared" ca="1" si="66"/>
        <v>-4.7780763030628703</v>
      </c>
      <c r="AN61" s="76">
        <f t="shared" ca="1" si="66"/>
        <v>-5.2091388400702998</v>
      </c>
      <c r="AO61" s="76">
        <f t="shared" ca="1" si="66"/>
        <v>-4.8822159747090881</v>
      </c>
      <c r="AP61" s="76">
        <f t="shared" ca="1" si="66"/>
        <v>-3.6000000000000005</v>
      </c>
      <c r="AQ61" s="76">
        <f t="shared" ca="1" si="66"/>
        <v>-4.0601392030398591</v>
      </c>
      <c r="AR61" s="76">
        <f t="shared" ca="1" si="66"/>
        <v>-4.1874998323223549</v>
      </c>
      <c r="AS61" s="76">
        <f t="shared" ca="1" si="66"/>
        <v>-4.1675080513443614</v>
      </c>
      <c r="AT61" s="76">
        <f t="shared" ca="1" si="66"/>
        <v>-4.1695893972947315</v>
      </c>
      <c r="AU61" s="76">
        <f t="shared" ca="1" si="66"/>
        <v>-4.616339788554007</v>
      </c>
      <c r="AV61" s="76">
        <f t="shared" ca="1" si="66"/>
        <v>-4.1375792609508419</v>
      </c>
      <c r="AW61" s="76">
        <f t="shared" ca="1" si="66"/>
        <v>-4.5087741773678136</v>
      </c>
      <c r="AX61" s="76">
        <f t="shared" ca="1" si="66"/>
        <v>-4.546276804723095</v>
      </c>
      <c r="AY61" s="76">
        <f t="shared" ca="1" si="66"/>
        <v>-3.6</v>
      </c>
      <c r="AZ61" s="76">
        <f t="shared" ca="1" si="66"/>
        <v>-9.0778097982708879</v>
      </c>
      <c r="BA61" s="76">
        <f t="shared" ca="1" si="66"/>
        <v>-5.9772296015180242</v>
      </c>
      <c r="BB61" s="76">
        <f t="shared" ca="1" si="66"/>
        <v>-5.237551090632274</v>
      </c>
      <c r="BC61" s="76">
        <f t="shared" ca="1" si="66"/>
        <v>-7.1990270957080842</v>
      </c>
      <c r="BD61" s="76">
        <f t="shared" ca="1" si="66"/>
        <v>-5.4984785714050055</v>
      </c>
      <c r="BE61" s="76">
        <f t="shared" ca="1" si="66"/>
        <v>-6.5511726903754566</v>
      </c>
      <c r="BF61" s="76">
        <f t="shared" ca="1" si="66"/>
        <v>-5.4016530289338691</v>
      </c>
      <c r="BG61" s="76">
        <f t="shared" ca="1" si="66"/>
        <v>-5.7060864053730915</v>
      </c>
      <c r="BH61" s="76">
        <f t="shared" ca="1" si="66"/>
        <v>-5.1721874870307918</v>
      </c>
      <c r="BI61" s="76">
        <f t="shared" ca="1" si="66"/>
        <v>-4.3262662085714743</v>
      </c>
      <c r="BJ61" s="76">
        <f t="shared" ca="1" si="66"/>
        <v>-4.1402723622866864</v>
      </c>
      <c r="BK61" s="76">
        <f t="shared" ca="1" si="66"/>
        <v>-4.4875391330326009</v>
      </c>
      <c r="BL61" s="76">
        <f t="shared" ca="1" si="66"/>
        <v>-4.9529756924366417</v>
      </c>
      <c r="BM61" s="76">
        <f t="shared" ca="1" si="66"/>
        <v>-4.6126821297762826</v>
      </c>
      <c r="BN61" s="76">
        <f t="shared" ca="1" si="66"/>
        <v>-5.2739034880100357</v>
      </c>
      <c r="BO61" s="76">
        <f t="shared" ca="1" si="66"/>
        <v>-5.07921131280371</v>
      </c>
      <c r="BP61" s="76">
        <f t="shared" ca="1" si="66"/>
        <v>-5.4841125202139089</v>
      </c>
      <c r="BQ61" s="76">
        <f t="shared" ca="1" si="66"/>
        <v>-4.9521123364717017</v>
      </c>
      <c r="BR61" s="76">
        <f t="shared" ca="1" si="66"/>
        <v>-4.6082608583341553</v>
      </c>
      <c r="BS61" s="76">
        <f t="shared" ref="BS61:ED61" ca="1" si="67">BS32*BS$16/BS$48</f>
        <v>-4.551627733687643</v>
      </c>
      <c r="BT61" s="76">
        <f t="shared" ca="1" si="67"/>
        <v>-5.2803656783381552</v>
      </c>
      <c r="BU61" s="76">
        <f t="shared" ca="1" si="67"/>
        <v>-5.6576226175237307</v>
      </c>
      <c r="BV61" s="76">
        <f t="shared" ca="1" si="67"/>
        <v>-5.2171141661821352</v>
      </c>
      <c r="BW61" s="76">
        <f t="shared" ca="1" si="67"/>
        <v>-5.2171141661821352</v>
      </c>
      <c r="BX61" s="76">
        <f t="shared" ca="1" si="67"/>
        <v>-5.378171906519075</v>
      </c>
      <c r="BY61" s="76">
        <f t="shared" ca="1" si="67"/>
        <v>-5.3634880690060882</v>
      </c>
      <c r="BZ61" s="76">
        <f t="shared" ca="1" si="67"/>
        <v>-3.6</v>
      </c>
      <c r="CA61" s="76">
        <f t="shared" ca="1" si="67"/>
        <v>-4.5327324322838729</v>
      </c>
      <c r="CB61" s="76">
        <f t="shared" ca="1" si="67"/>
        <v>-4.4675001540018977</v>
      </c>
      <c r="CC61" s="76">
        <f t="shared" ca="1" si="67"/>
        <v>-4.740338399902309</v>
      </c>
      <c r="CD61" s="76">
        <f t="shared" ca="1" si="67"/>
        <v>-4.5244747592186805</v>
      </c>
      <c r="CE61" s="76">
        <f t="shared" ca="1" si="67"/>
        <v>-4.3758533643082629</v>
      </c>
      <c r="CF61" s="76">
        <f t="shared" ca="1" si="67"/>
        <v>-4.1334561950744844</v>
      </c>
      <c r="CG61" s="76">
        <f t="shared" ca="1" si="67"/>
        <v>-4.2201293880467983</v>
      </c>
      <c r="CH61" s="76">
        <f t="shared" ca="1" si="67"/>
        <v>-4.4986175560043327</v>
      </c>
      <c r="CI61" s="76">
        <f t="shared" ca="1" si="67"/>
        <v>-4.8017075000787433</v>
      </c>
      <c r="CJ61" s="76">
        <f t="shared" ca="1" si="67"/>
        <v>-4.5730228900090015</v>
      </c>
      <c r="CK61" s="76">
        <f t="shared" ca="1" si="67"/>
        <v>-3.929509421083913</v>
      </c>
      <c r="CL61" s="76">
        <f t="shared" ca="1" si="67"/>
        <v>-4.0169999042897162</v>
      </c>
      <c r="CM61" s="76">
        <f t="shared" ca="1" si="67"/>
        <v>-4.0033688686404263</v>
      </c>
      <c r="CN61" s="76">
        <f t="shared" ca="1" si="67"/>
        <v>-4.0047897605918852</v>
      </c>
      <c r="CO61" s="76">
        <f t="shared" ca="1" si="67"/>
        <v>-4.3005639007813485</v>
      </c>
      <c r="CP61" s="76">
        <f t="shared" ca="1" si="67"/>
        <v>-3.9828916165668997</v>
      </c>
      <c r="CQ61" s="76">
        <f t="shared" ca="1" si="67"/>
        <v>-4.2309869364625223</v>
      </c>
      <c r="CR61" s="76">
        <f t="shared" ca="1" si="67"/>
        <v>-4.2553597965768359</v>
      </c>
      <c r="CS61" s="76">
        <f t="shared" ca="1" si="67"/>
        <v>-3.6000000000000005</v>
      </c>
      <c r="CT61" s="76">
        <f t="shared" ca="1" si="67"/>
        <v>-4.8419649281646313</v>
      </c>
      <c r="CU61" s="76">
        <f t="shared" ca="1" si="67"/>
        <v>-6.1031459272951247</v>
      </c>
      <c r="CV61" s="76">
        <f t="shared" ca="1" si="67"/>
        <v>-5.0227373715419974</v>
      </c>
      <c r="CW61" s="76">
        <f t="shared" ca="1" si="67"/>
        <v>-5.7103879327741582</v>
      </c>
      <c r="CX61" s="76">
        <f t="shared" ca="1" si="67"/>
        <v>-4.9561598536436673</v>
      </c>
      <c r="CY61" s="76">
        <f t="shared" ca="1" si="67"/>
        <v>-5.1635270743049695</v>
      </c>
      <c r="CZ61" s="76">
        <f t="shared" ca="1" si="67"/>
        <v>-4.7959969817111165</v>
      </c>
      <c r="DA61" s="76">
        <f t="shared" ca="1" si="67"/>
        <v>-4.1749882386093367</v>
      </c>
      <c r="DB61" s="76">
        <f t="shared" ca="1" si="67"/>
        <v>-4.0316010540255904</v>
      </c>
      <c r="DC61" s="76">
        <f t="shared" ca="1" si="67"/>
        <v>-4.2972547254974218</v>
      </c>
      <c r="DD61" s="76">
        <f t="shared" ca="1" si="67"/>
        <v>-4.6397825698260586</v>
      </c>
      <c r="DE61" s="76">
        <f t="shared" ca="1" si="67"/>
        <v>-4.3908393553009288</v>
      </c>
      <c r="DF61" s="76">
        <f t="shared" ca="1" si="67"/>
        <v>-4.8674105654931017</v>
      </c>
      <c r="DG61" s="76">
        <f t="shared" ca="1" si="67"/>
        <v>-4.7301290347779323</v>
      </c>
      <c r="DH61" s="76">
        <f t="shared" ca="1" si="67"/>
        <v>-5.0128963808660627</v>
      </c>
      <c r="DI61" s="76">
        <f t="shared" ca="1" si="67"/>
        <v>-4.6391609979021071</v>
      </c>
      <c r="DJ61" s="76">
        <f t="shared" ca="1" si="67"/>
        <v>-4.3875519933282412</v>
      </c>
      <c r="DK61" s="76">
        <f t="shared" ca="1" si="67"/>
        <v>-4.3453209341446595</v>
      </c>
      <c r="DL61" s="76">
        <f t="shared" ca="1" si="67"/>
        <v>-4.8719249988702611</v>
      </c>
      <c r="DM61" s="76">
        <f t="shared" ca="1" si="67"/>
        <v>-5.1308979082410087</v>
      </c>
      <c r="DN61" s="76">
        <f t="shared" ca="1" si="67"/>
        <v>-4.827622161122556</v>
      </c>
      <c r="DO61" s="76">
        <f t="shared" ca="1" si="67"/>
        <v>-4.827622161122556</v>
      </c>
      <c r="DP61" s="76">
        <f t="shared" ca="1" si="67"/>
        <v>-4.9399251535822657</v>
      </c>
      <c r="DQ61" s="76">
        <f t="shared" ca="1" si="67"/>
        <v>-4.9297550731129931</v>
      </c>
      <c r="DR61" s="76">
        <f t="shared" ca="1" si="67"/>
        <v>-3.6</v>
      </c>
      <c r="DS61" s="76">
        <f t="shared" ca="1" si="67"/>
        <v>-4.6626323783181638</v>
      </c>
      <c r="DT61" s="76">
        <f t="shared" ca="1" si="67"/>
        <v>-4.5863384394864743</v>
      </c>
      <c r="DU61" s="76">
        <f t="shared" ca="1" si="67"/>
        <v>-4.9074913354193672</v>
      </c>
      <c r="DV61" s="76">
        <f t="shared" ca="1" si="67"/>
        <v>-4.6529575209960115</v>
      </c>
      <c r="DW61" s="76">
        <f t="shared" ca="1" si="67"/>
        <v>-4.4796649678963263</v>
      </c>
      <c r="DX61" s="76">
        <f t="shared" ca="1" si="67"/>
        <v>-4.2003842966945655</v>
      </c>
      <c r="DY61" s="76">
        <f t="shared" ca="1" si="67"/>
        <v>-4.2997725536569735</v>
      </c>
      <c r="DZ61" s="76">
        <f t="shared" ca="1" si="67"/>
        <v>-4.6226944181938343</v>
      </c>
      <c r="EA61" s="76">
        <f t="shared" ca="1" si="67"/>
        <v>-4.9804757203019436</v>
      </c>
      <c r="EB61" s="76">
        <f t="shared" ca="1" si="67"/>
        <v>-4.7099079964998865</v>
      </c>
      <c r="EC61" s="76">
        <f t="shared" ca="1" si="67"/>
        <v>-3.9685685396819732</v>
      </c>
      <c r="ED61" s="76">
        <f t="shared" ca="1" si="67"/>
        <v>-4.0676641711878982</v>
      </c>
      <c r="EE61" s="76">
        <f t="shared" ref="EE61:EJ61" ca="1" si="68">EE32*EE$16/EE$48</f>
        <v>-4.0521905752590506</v>
      </c>
      <c r="EF61" s="76">
        <f t="shared" ca="1" si="68"/>
        <v>-4.0538029392666672</v>
      </c>
      <c r="EG61" s="76">
        <f t="shared" ca="1" si="68"/>
        <v>-4.3924771206463138</v>
      </c>
      <c r="EH61" s="76">
        <f t="shared" ca="1" si="68"/>
        <v>-4.028969288889094</v>
      </c>
      <c r="EI61" s="76">
        <f t="shared" ca="1" si="68"/>
        <v>-4.312259884208971</v>
      </c>
      <c r="EJ61" s="76">
        <f t="shared" ca="1" si="68"/>
        <v>-4.3403213408282681</v>
      </c>
    </row>
    <row r="62" spans="1:140" x14ac:dyDescent="0.3">
      <c r="A62" t="s">
        <v>84</v>
      </c>
      <c r="B62" s="29" t="s">
        <v>57</v>
      </c>
      <c r="C62" s="32"/>
      <c r="E62" t="s">
        <v>119</v>
      </c>
      <c r="F62" s="76">
        <f ca="1">3.6*(F$16/F$48-1)</f>
        <v>0</v>
      </c>
      <c r="G62" s="76">
        <f t="shared" ref="G62:BR62" ca="1" si="69">3.6*(G$16/G$48-1)</f>
        <v>1.0156152254823265</v>
      </c>
      <c r="H62" s="76">
        <f t="shared" ca="1" si="69"/>
        <v>1.9541780120534467</v>
      </c>
      <c r="I62" s="76">
        <f t="shared" ca="1" si="69"/>
        <v>1.1555787952342527</v>
      </c>
      <c r="J62" s="76">
        <f t="shared" ca="1" si="69"/>
        <v>1.6711417562360573</v>
      </c>
      <c r="K62" s="76">
        <f t="shared" ca="1" si="69"/>
        <v>1.1042515850996468</v>
      </c>
      <c r="L62" s="76">
        <f t="shared" ca="1" si="69"/>
        <v>1.2632820215601204</v>
      </c>
      <c r="M62" s="76">
        <f t="shared" ca="1" si="69"/>
        <v>0.97972013832798133</v>
      </c>
      <c r="N62" s="76">
        <f t="shared" ca="1" si="69"/>
        <v>0.48230412180251109</v>
      </c>
      <c r="O62" s="76">
        <f t="shared" ca="1" si="69"/>
        <v>0.36404533688644281</v>
      </c>
      <c r="P62" s="76">
        <f t="shared" ca="1" si="69"/>
        <v>0.58211416233217395</v>
      </c>
      <c r="Q62" s="76">
        <f t="shared" ca="1" si="69"/>
        <v>0.85680123238229378</v>
      </c>
      <c r="R62" s="76">
        <f t="shared" ca="1" si="69"/>
        <v>0.65787887499304654</v>
      </c>
      <c r="S62" s="76">
        <f t="shared" ca="1" si="69"/>
        <v>1.0354316549412512</v>
      </c>
      <c r="T62" s="76">
        <f t="shared" ca="1" si="69"/>
        <v>0.92806826751299099</v>
      </c>
      <c r="U62" s="76">
        <f t="shared" ca="1" si="69"/>
        <v>1.1480080894728049</v>
      </c>
      <c r="V62" s="76">
        <f t="shared" ca="1" si="69"/>
        <v>0.85630923270922188</v>
      </c>
      <c r="W62" s="76">
        <f t="shared" ca="1" si="69"/>
        <v>0.65522667897320408</v>
      </c>
      <c r="X62" s="76">
        <f t="shared" ca="1" si="69"/>
        <v>0.62109578523356279</v>
      </c>
      <c r="Y62" s="76">
        <f t="shared" ca="1" si="69"/>
        <v>1.0389434231661616</v>
      </c>
      <c r="Z62" s="76">
        <f t="shared" ca="1" si="69"/>
        <v>1.2384214445271775</v>
      </c>
      <c r="AA62" s="76">
        <f t="shared" ca="1" si="69"/>
        <v>1.0044286979627988</v>
      </c>
      <c r="AB62" s="76">
        <f t="shared" ca="1" si="69"/>
        <v>1.0044286979627988</v>
      </c>
      <c r="AC62" s="76">
        <f t="shared" ca="1" si="69"/>
        <v>1.0916967509025275</v>
      </c>
      <c r="AD62" s="76">
        <f t="shared" ca="1" si="69"/>
        <v>1.0838240980561804</v>
      </c>
      <c r="AE62" s="76">
        <f t="shared" ca="1" si="69"/>
        <v>0</v>
      </c>
      <c r="AF62" s="76">
        <f t="shared" ca="1" si="69"/>
        <v>1.2256910801318546</v>
      </c>
      <c r="AG62" s="76">
        <f t="shared" ca="1" si="69"/>
        <v>1.1348405888495576</v>
      </c>
      <c r="AH62" s="76">
        <f t="shared" ca="1" si="69"/>
        <v>1.5203748308896006</v>
      </c>
      <c r="AI62" s="76">
        <f t="shared" ca="1" si="69"/>
        <v>1.21414505140205</v>
      </c>
      <c r="AJ62" s="76">
        <f t="shared" ca="1" si="69"/>
        <v>1.0085745904193038</v>
      </c>
      <c r="AK62" s="76">
        <f t="shared" ca="1" si="69"/>
        <v>0.6821349233784485</v>
      </c>
      <c r="AL62" s="76">
        <f t="shared" ca="1" si="69"/>
        <v>0.79762611275964401</v>
      </c>
      <c r="AM62" s="76">
        <f t="shared" ca="1" si="69"/>
        <v>1.17807630306287</v>
      </c>
      <c r="AN62" s="76">
        <f t="shared" ca="1" si="69"/>
        <v>1.6091388400702995</v>
      </c>
      <c r="AO62" s="76">
        <f t="shared" ca="1" si="69"/>
        <v>1.2822159747090878</v>
      </c>
      <c r="AP62" s="76">
        <f t="shared" ca="1" si="69"/>
        <v>0</v>
      </c>
      <c r="AQ62" s="76">
        <f t="shared" ca="1" si="69"/>
        <v>0.46013920303985822</v>
      </c>
      <c r="AR62" s="76">
        <f t="shared" ca="1" si="69"/>
        <v>0.58749983232235459</v>
      </c>
      <c r="AS62" s="76">
        <f t="shared" ca="1" si="69"/>
        <v>0.56750805134436078</v>
      </c>
      <c r="AT62" s="76">
        <f t="shared" ca="1" si="69"/>
        <v>0.56958939729473046</v>
      </c>
      <c r="AU62" s="76">
        <f t="shared" ca="1" si="69"/>
        <v>1.0163397885540069</v>
      </c>
      <c r="AV62" s="76">
        <f t="shared" ca="1" si="69"/>
        <v>0.53757926095084119</v>
      </c>
      <c r="AW62" s="76">
        <f t="shared" ca="1" si="69"/>
        <v>0.90877417736781396</v>
      </c>
      <c r="AX62" s="76">
        <f t="shared" ca="1" si="69"/>
        <v>0.94627680472309483</v>
      </c>
      <c r="AY62" s="76">
        <f t="shared" ca="1" si="69"/>
        <v>0</v>
      </c>
      <c r="AZ62" s="76">
        <f t="shared" ca="1" si="69"/>
        <v>5.4778097982708891</v>
      </c>
      <c r="BA62" s="76">
        <f t="shared" ca="1" si="69"/>
        <v>2.3772296015180245</v>
      </c>
      <c r="BB62" s="76">
        <f t="shared" ca="1" si="69"/>
        <v>1.6375510906322739</v>
      </c>
      <c r="BC62" s="76">
        <f t="shared" ca="1" si="69"/>
        <v>3.5990270957080845</v>
      </c>
      <c r="BD62" s="76">
        <f t="shared" ca="1" si="69"/>
        <v>1.898478571405005</v>
      </c>
      <c r="BE62" s="76">
        <f t="shared" ca="1" si="69"/>
        <v>2.9511726903754565</v>
      </c>
      <c r="BF62" s="76">
        <f t="shared" ca="1" si="69"/>
        <v>1.801653028933869</v>
      </c>
      <c r="BG62" s="76">
        <f t="shared" ca="1" si="69"/>
        <v>2.106086405373091</v>
      </c>
      <c r="BH62" s="76">
        <f t="shared" ca="1" si="69"/>
        <v>1.5721874870307913</v>
      </c>
      <c r="BI62" s="76">
        <f t="shared" ca="1" si="69"/>
        <v>0.72626620857147461</v>
      </c>
      <c r="BJ62" s="76">
        <f t="shared" ca="1" si="69"/>
        <v>0.54027236228668696</v>
      </c>
      <c r="BK62" s="76">
        <f t="shared" ca="1" si="69"/>
        <v>0.88753913303260046</v>
      </c>
      <c r="BL62" s="76">
        <f t="shared" ca="1" si="69"/>
        <v>1.3529756924366416</v>
      </c>
      <c r="BM62" s="76">
        <f t="shared" ca="1" si="69"/>
        <v>1.0126821297762822</v>
      </c>
      <c r="BN62" s="76">
        <f t="shared" ca="1" si="69"/>
        <v>1.6739034880100356</v>
      </c>
      <c r="BO62" s="76">
        <f t="shared" ca="1" si="69"/>
        <v>1.4792113128037097</v>
      </c>
      <c r="BP62" s="76">
        <f t="shared" ca="1" si="69"/>
        <v>1.8841125202139091</v>
      </c>
      <c r="BQ62" s="76">
        <f t="shared" ca="1" si="69"/>
        <v>1.3521123364717011</v>
      </c>
      <c r="BR62" s="76">
        <f t="shared" ca="1" si="69"/>
        <v>1.0082608583341552</v>
      </c>
      <c r="BS62" s="76">
        <f t="shared" ref="BS62:ED62" ca="1" si="70">3.6*(BS$16/BS$48-1)</f>
        <v>0.9516277336876432</v>
      </c>
      <c r="BT62" s="76">
        <f t="shared" ca="1" si="70"/>
        <v>1.6803656783381553</v>
      </c>
      <c r="BU62" s="76">
        <f t="shared" ca="1" si="70"/>
        <v>2.0576226175237311</v>
      </c>
      <c r="BV62" s="76">
        <f t="shared" ca="1" si="70"/>
        <v>1.6171141661821353</v>
      </c>
      <c r="BW62" s="76">
        <f t="shared" ca="1" si="70"/>
        <v>1.6171141661821353</v>
      </c>
      <c r="BX62" s="76">
        <f t="shared" ca="1" si="70"/>
        <v>1.7781719065190746</v>
      </c>
      <c r="BY62" s="76">
        <f t="shared" ca="1" si="70"/>
        <v>1.7634880690060888</v>
      </c>
      <c r="BZ62" s="76">
        <f t="shared" ca="1" si="70"/>
        <v>0</v>
      </c>
      <c r="CA62" s="76">
        <f t="shared" ca="1" si="70"/>
        <v>0.93273243228387293</v>
      </c>
      <c r="CB62" s="76">
        <f t="shared" ca="1" si="70"/>
        <v>0.86750015400189739</v>
      </c>
      <c r="CC62" s="76">
        <f t="shared" ca="1" si="70"/>
        <v>1.1403383999023096</v>
      </c>
      <c r="CD62" s="76">
        <f t="shared" ca="1" si="70"/>
        <v>0.92447475921868039</v>
      </c>
      <c r="CE62" s="76">
        <f t="shared" ca="1" si="70"/>
        <v>0.77585336430826279</v>
      </c>
      <c r="CF62" s="76">
        <f t="shared" ca="1" si="70"/>
        <v>0.53345619507448461</v>
      </c>
      <c r="CG62" s="76">
        <f t="shared" ca="1" si="70"/>
        <v>0.62012938804679851</v>
      </c>
      <c r="CH62" s="76">
        <f t="shared" ca="1" si="70"/>
        <v>0.89861755600433235</v>
      </c>
      <c r="CI62" s="76">
        <f t="shared" ca="1" si="70"/>
        <v>1.2017075000787425</v>
      </c>
      <c r="CJ62" s="76">
        <f t="shared" ca="1" si="70"/>
        <v>0.97302289000900133</v>
      </c>
      <c r="CK62" s="76">
        <f t="shared" ca="1" si="70"/>
        <v>0.32950942108391257</v>
      </c>
      <c r="CL62" s="76">
        <f t="shared" ca="1" si="70"/>
        <v>0.41699990428971595</v>
      </c>
      <c r="CM62" s="76">
        <f t="shared" ca="1" si="70"/>
        <v>0.40336886864042587</v>
      </c>
      <c r="CN62" s="76">
        <f t="shared" ca="1" si="70"/>
        <v>0.40478976059188465</v>
      </c>
      <c r="CO62" s="76">
        <f t="shared" ca="1" si="70"/>
        <v>0.70056390078134878</v>
      </c>
      <c r="CP62" s="76">
        <f t="shared" ca="1" si="70"/>
        <v>0.38289161656689957</v>
      </c>
      <c r="CQ62" s="76">
        <f t="shared" ca="1" si="70"/>
        <v>0.63098693646252213</v>
      </c>
      <c r="CR62" s="76">
        <f t="shared" ca="1" si="70"/>
        <v>0.6553597965768353</v>
      </c>
      <c r="CS62" s="76">
        <f t="shared" ca="1" si="70"/>
        <v>0</v>
      </c>
      <c r="CT62" s="76">
        <f t="shared" ca="1" si="70"/>
        <v>1.2419649281646312</v>
      </c>
      <c r="CU62" s="76">
        <f t="shared" ca="1" si="70"/>
        <v>2.5031459272951242</v>
      </c>
      <c r="CV62" s="76">
        <f t="shared" ca="1" si="70"/>
        <v>1.4227373715419978</v>
      </c>
      <c r="CW62" s="76">
        <f t="shared" ca="1" si="70"/>
        <v>2.1103879327741573</v>
      </c>
      <c r="CX62" s="76">
        <f t="shared" ca="1" si="70"/>
        <v>1.356159853643667</v>
      </c>
      <c r="CY62" s="76">
        <f t="shared" ca="1" si="70"/>
        <v>1.563527074304969</v>
      </c>
      <c r="CZ62" s="76">
        <f t="shared" ca="1" si="70"/>
        <v>1.1959969817111162</v>
      </c>
      <c r="DA62" s="76">
        <f t="shared" ca="1" si="70"/>
        <v>0.57498823860933579</v>
      </c>
      <c r="DB62" s="76">
        <f t="shared" ca="1" si="70"/>
        <v>0.43160105402559018</v>
      </c>
      <c r="DC62" s="76">
        <f t="shared" ca="1" si="70"/>
        <v>0.69725472549742162</v>
      </c>
      <c r="DD62" s="76">
        <f t="shared" ca="1" si="70"/>
        <v>1.0397825698260581</v>
      </c>
      <c r="DE62" s="76">
        <f t="shared" ca="1" si="70"/>
        <v>0.79083935530092864</v>
      </c>
      <c r="DF62" s="76">
        <f t="shared" ca="1" si="70"/>
        <v>1.2674105654931014</v>
      </c>
      <c r="DG62" s="76">
        <f t="shared" ca="1" si="70"/>
        <v>1.1301290347779314</v>
      </c>
      <c r="DH62" s="76">
        <f t="shared" ca="1" si="70"/>
        <v>1.4128963808660615</v>
      </c>
      <c r="DI62" s="76">
        <f t="shared" ca="1" si="70"/>
        <v>1.0391609979021061</v>
      </c>
      <c r="DJ62" s="76">
        <f t="shared" ca="1" si="70"/>
        <v>0.78755199332824044</v>
      </c>
      <c r="DK62" s="76">
        <f t="shared" ca="1" si="70"/>
        <v>0.74532093414465872</v>
      </c>
      <c r="DL62" s="76">
        <f t="shared" ca="1" si="70"/>
        <v>1.2719249988702603</v>
      </c>
      <c r="DM62" s="76">
        <f t="shared" ca="1" si="70"/>
        <v>1.5308979082410081</v>
      </c>
      <c r="DN62" s="76">
        <f t="shared" ca="1" si="70"/>
        <v>1.2276221611225553</v>
      </c>
      <c r="DO62" s="76">
        <f t="shared" ca="1" si="70"/>
        <v>1.2276221611225553</v>
      </c>
      <c r="DP62" s="76">
        <f t="shared" ca="1" si="70"/>
        <v>1.3399251535822654</v>
      </c>
      <c r="DQ62" s="76">
        <f t="shared" ca="1" si="70"/>
        <v>1.3297550731129921</v>
      </c>
      <c r="DR62" s="76">
        <f t="shared" ca="1" si="70"/>
        <v>0</v>
      </c>
      <c r="DS62" s="76">
        <f t="shared" ca="1" si="70"/>
        <v>1.062632378318163</v>
      </c>
      <c r="DT62" s="76">
        <f t="shared" ca="1" si="70"/>
        <v>0.98633843948647415</v>
      </c>
      <c r="DU62" s="76">
        <f t="shared" ca="1" si="70"/>
        <v>1.3074913354193676</v>
      </c>
      <c r="DV62" s="76">
        <f t="shared" ca="1" si="70"/>
        <v>1.0529575209960111</v>
      </c>
      <c r="DW62" s="76">
        <f t="shared" ca="1" si="70"/>
        <v>0.87966496789632653</v>
      </c>
      <c r="DX62" s="76">
        <f t="shared" ca="1" si="70"/>
        <v>0.6003842966945645</v>
      </c>
      <c r="DY62" s="76">
        <f t="shared" ca="1" si="70"/>
        <v>0.69977255365697311</v>
      </c>
      <c r="DZ62" s="76">
        <f t="shared" ca="1" si="70"/>
        <v>1.0226944181938336</v>
      </c>
      <c r="EA62" s="76">
        <f t="shared" ca="1" si="70"/>
        <v>1.3804757203019431</v>
      </c>
      <c r="EB62" s="76">
        <f t="shared" ca="1" si="70"/>
        <v>1.1099079964998857</v>
      </c>
      <c r="EC62" s="76">
        <f t="shared" ca="1" si="70"/>
        <v>0.36856853968197323</v>
      </c>
      <c r="ED62" s="76">
        <f t="shared" ca="1" si="70"/>
        <v>0.4676641711878981</v>
      </c>
      <c r="EE62" s="76">
        <f t="shared" ref="EE62:EJ62" ca="1" si="71">3.6*(EE$16/EE$48-1)</f>
        <v>0.45219057525904999</v>
      </c>
      <c r="EF62" s="76">
        <f t="shared" ca="1" si="71"/>
        <v>0.45380293926666698</v>
      </c>
      <c r="EG62" s="76">
        <f t="shared" ca="1" si="71"/>
        <v>0.79247712064631315</v>
      </c>
      <c r="EH62" s="76">
        <f t="shared" ca="1" si="71"/>
        <v>0.42896928888909358</v>
      </c>
      <c r="EI62" s="76">
        <f t="shared" ca="1" si="71"/>
        <v>0.71225988420897079</v>
      </c>
      <c r="EJ62" s="76">
        <f t="shared" ca="1" si="71"/>
        <v>0.74032134082826795</v>
      </c>
    </row>
    <row r="63" spans="1:140" x14ac:dyDescent="0.3">
      <c r="A63" t="s">
        <v>74</v>
      </c>
      <c r="B63" s="2" t="s">
        <v>53</v>
      </c>
      <c r="C63" s="2"/>
      <c r="D63" s="2"/>
      <c r="E63" t="s">
        <v>119</v>
      </c>
      <c r="F63" s="76">
        <f ca="1">F$10*F$49*F$16/F$48*F$22*F33/1000</f>
        <v>0</v>
      </c>
      <c r="G63" s="76">
        <f t="shared" ref="G63:BR63" ca="1" si="72">G$10*G$49*G$16/G$48*G$22*G33/1000</f>
        <v>0.12313784700863016</v>
      </c>
      <c r="H63" s="76">
        <f t="shared" ca="1" si="72"/>
        <v>0.14817732607584616</v>
      </c>
      <c r="I63" s="76">
        <f t="shared" ca="1" si="72"/>
        <v>0.12687186984132703</v>
      </c>
      <c r="J63" s="76">
        <f t="shared" ca="1" si="72"/>
        <v>0.14062633374565356</v>
      </c>
      <c r="K63" s="76">
        <f t="shared" ca="1" si="72"/>
        <v>0.12550253512858039</v>
      </c>
      <c r="L63" s="76">
        <f t="shared" ca="1" si="72"/>
        <v>0.13045162472857907</v>
      </c>
      <c r="M63" s="76">
        <f t="shared" ca="1" si="72"/>
        <v>0.11539242878271777</v>
      </c>
      <c r="N63" s="76">
        <f t="shared" ca="1" si="72"/>
        <v>0</v>
      </c>
      <c r="O63" s="76">
        <f t="shared" ca="1" si="72"/>
        <v>0</v>
      </c>
      <c r="P63" s="76">
        <f t="shared" ca="1" si="72"/>
        <v>0</v>
      </c>
      <c r="Q63" s="76">
        <f t="shared" ca="1" si="72"/>
        <v>0</v>
      </c>
      <c r="R63" s="76">
        <f t="shared" ca="1" si="72"/>
        <v>0</v>
      </c>
      <c r="S63" s="76">
        <f t="shared" ca="1" si="72"/>
        <v>0</v>
      </c>
      <c r="T63" s="76">
        <f t="shared" ca="1" si="72"/>
        <v>0</v>
      </c>
      <c r="U63" s="76">
        <f t="shared" ca="1" si="72"/>
        <v>0</v>
      </c>
      <c r="V63" s="76">
        <f t="shared" ca="1" si="72"/>
        <v>0</v>
      </c>
      <c r="W63" s="76">
        <f t="shared" ca="1" si="72"/>
        <v>0</v>
      </c>
      <c r="X63" s="76">
        <f t="shared" ca="1" si="72"/>
        <v>0</v>
      </c>
      <c r="Y63" s="76">
        <f t="shared" ca="1" si="72"/>
        <v>0</v>
      </c>
      <c r="Z63" s="76">
        <f t="shared" ca="1" si="72"/>
        <v>0</v>
      </c>
      <c r="AA63" s="76">
        <f t="shared" ca="1" si="72"/>
        <v>0</v>
      </c>
      <c r="AB63" s="76">
        <f t="shared" ca="1" si="72"/>
        <v>0</v>
      </c>
      <c r="AC63" s="76">
        <f t="shared" ca="1" si="72"/>
        <v>0</v>
      </c>
      <c r="AD63" s="76">
        <f t="shared" ca="1" si="72"/>
        <v>0</v>
      </c>
      <c r="AE63" s="76">
        <f t="shared" ca="1" si="72"/>
        <v>0</v>
      </c>
      <c r="AF63" s="76">
        <f t="shared" ca="1" si="72"/>
        <v>0.125444079051765</v>
      </c>
      <c r="AG63" s="76">
        <f t="shared" ca="1" si="72"/>
        <v>0.12308241602338964</v>
      </c>
      <c r="AH63" s="76">
        <f t="shared" ca="1" si="72"/>
        <v>0</v>
      </c>
      <c r="AI63" s="76">
        <f t="shared" ca="1" si="72"/>
        <v>0</v>
      </c>
      <c r="AJ63" s="76">
        <f t="shared" ca="1" si="72"/>
        <v>0</v>
      </c>
      <c r="AK63" s="76">
        <f t="shared" ca="1" si="72"/>
        <v>0</v>
      </c>
      <c r="AL63" s="76">
        <f t="shared" ca="1" si="72"/>
        <v>0</v>
      </c>
      <c r="AM63" s="76">
        <f t="shared" ca="1" si="72"/>
        <v>0</v>
      </c>
      <c r="AN63" s="76">
        <f t="shared" ca="1" si="72"/>
        <v>0</v>
      </c>
      <c r="AO63" s="76">
        <f t="shared" ca="1" si="72"/>
        <v>0</v>
      </c>
      <c r="AP63" s="76">
        <f t="shared" ca="1" si="72"/>
        <v>0</v>
      </c>
      <c r="AQ63" s="76">
        <f t="shared" ca="1" si="72"/>
        <v>4.072481688413801E-2</v>
      </c>
      <c r="AR63" s="76">
        <f t="shared" ca="1" si="72"/>
        <v>4.2002294834129199E-2</v>
      </c>
      <c r="AS63" s="76">
        <f t="shared" ca="1" si="72"/>
        <v>4.1801769290840687E-2</v>
      </c>
      <c r="AT63" s="76">
        <f t="shared" ca="1" si="72"/>
        <v>4.1822646021529596E-2</v>
      </c>
      <c r="AU63" s="76">
        <f t="shared" ca="1" si="72"/>
        <v>4.542910474858345E-2</v>
      </c>
      <c r="AV63" s="76">
        <f t="shared" ca="1" si="72"/>
        <v>4.1501571576578258E-2</v>
      </c>
      <c r="AW63" s="76">
        <f t="shared" ca="1" si="72"/>
        <v>0</v>
      </c>
      <c r="AX63" s="76">
        <f t="shared" ca="1" si="72"/>
        <v>0</v>
      </c>
      <c r="AY63" s="76">
        <f t="shared" ca="1" si="72"/>
        <v>0</v>
      </c>
      <c r="AZ63" s="76">
        <f t="shared" ca="1" si="72"/>
        <v>0.39295258538432859</v>
      </c>
      <c r="BA63" s="76">
        <f t="shared" ca="1" si="72"/>
        <v>0</v>
      </c>
      <c r="BB63" s="76">
        <f t="shared" ca="1" si="72"/>
        <v>0.22671870064280086</v>
      </c>
      <c r="BC63" s="76">
        <f t="shared" ca="1" si="72"/>
        <v>0.31162542203177257</v>
      </c>
      <c r="BD63" s="76">
        <f t="shared" ca="1" si="72"/>
        <v>0.23801350968220089</v>
      </c>
      <c r="BE63" s="76">
        <f t="shared" ca="1" si="72"/>
        <v>0.28358164614471076</v>
      </c>
      <c r="BF63" s="76">
        <f t="shared" ca="1" si="72"/>
        <v>0.23382220714438826</v>
      </c>
      <c r="BG63" s="76">
        <f t="shared" ca="1" si="72"/>
        <v>0.24834504196387577</v>
      </c>
      <c r="BH63" s="76">
        <f t="shared" ca="1" si="72"/>
        <v>0.21145100179488713</v>
      </c>
      <c r="BI63" s="76">
        <f t="shared" ca="1" si="72"/>
        <v>0</v>
      </c>
      <c r="BJ63" s="76">
        <f t="shared" ca="1" si="72"/>
        <v>0</v>
      </c>
      <c r="BK63" s="76">
        <f t="shared" ca="1" si="72"/>
        <v>0</v>
      </c>
      <c r="BL63" s="76">
        <f t="shared" ca="1" si="72"/>
        <v>0</v>
      </c>
      <c r="BM63" s="76">
        <f t="shared" ca="1" si="72"/>
        <v>0</v>
      </c>
      <c r="BN63" s="76">
        <f t="shared" ca="1" si="72"/>
        <v>0</v>
      </c>
      <c r="BO63" s="76">
        <f t="shared" ca="1" si="72"/>
        <v>0</v>
      </c>
      <c r="BP63" s="76">
        <f t="shared" ca="1" si="72"/>
        <v>0</v>
      </c>
      <c r="BQ63" s="76">
        <f t="shared" ca="1" si="72"/>
        <v>0</v>
      </c>
      <c r="BR63" s="76">
        <f t="shared" ca="1" si="72"/>
        <v>0</v>
      </c>
      <c r="BS63" s="76">
        <f t="shared" ref="BS63:ED63" ca="1" si="73">BS$10*BS$49*BS$16/BS$48*BS$22*BS33/1000</f>
        <v>0</v>
      </c>
      <c r="BT63" s="76">
        <f t="shared" ca="1" si="73"/>
        <v>0</v>
      </c>
      <c r="BU63" s="76">
        <f t="shared" ca="1" si="73"/>
        <v>0</v>
      </c>
      <c r="BV63" s="76">
        <f t="shared" ca="1" si="73"/>
        <v>0</v>
      </c>
      <c r="BW63" s="76">
        <f t="shared" ca="1" si="73"/>
        <v>0</v>
      </c>
      <c r="BX63" s="76">
        <f t="shared" ca="1" si="73"/>
        <v>0</v>
      </c>
      <c r="BY63" s="76">
        <f t="shared" ca="1" si="73"/>
        <v>0</v>
      </c>
      <c r="BZ63" s="76">
        <f t="shared" ca="1" si="73"/>
        <v>0</v>
      </c>
      <c r="CA63" s="76">
        <f t="shared" ca="1" si="73"/>
        <v>0.10947136636266597</v>
      </c>
      <c r="CB63" s="76">
        <f t="shared" ca="1" si="73"/>
        <v>0.10789592224784991</v>
      </c>
      <c r="CC63" s="76">
        <f t="shared" ca="1" si="73"/>
        <v>0</v>
      </c>
      <c r="CD63" s="76">
        <f t="shared" ca="1" si="73"/>
        <v>0</v>
      </c>
      <c r="CE63" s="76">
        <f t="shared" ca="1" si="73"/>
        <v>0</v>
      </c>
      <c r="CF63" s="76">
        <f t="shared" ca="1" si="73"/>
        <v>0</v>
      </c>
      <c r="CG63" s="76">
        <f t="shared" ca="1" si="73"/>
        <v>0</v>
      </c>
      <c r="CH63" s="76">
        <f t="shared" ca="1" si="73"/>
        <v>0</v>
      </c>
      <c r="CI63" s="76">
        <f t="shared" ca="1" si="73"/>
        <v>0</v>
      </c>
      <c r="CJ63" s="76">
        <f t="shared" ca="1" si="73"/>
        <v>0</v>
      </c>
      <c r="CK63" s="76">
        <f t="shared" ca="1" si="73"/>
        <v>9.4902748372526075E-2</v>
      </c>
      <c r="CL63" s="76">
        <f t="shared" ca="1" si="73"/>
        <v>9.7015757001063921E-2</v>
      </c>
      <c r="CM63" s="76">
        <f t="shared" ca="1" si="73"/>
        <v>9.6686549813179215E-2</v>
      </c>
      <c r="CN63" s="76">
        <f t="shared" ca="1" si="73"/>
        <v>9.6720866196443323E-2</v>
      </c>
      <c r="CO63" s="76">
        <f t="shared" ca="1" si="73"/>
        <v>0.10190231600330475</v>
      </c>
      <c r="CP63" s="76">
        <f t="shared" ca="1" si="73"/>
        <v>9.6191997620361583E-2</v>
      </c>
      <c r="CQ63" s="76">
        <f t="shared" ca="1" si="73"/>
        <v>0</v>
      </c>
      <c r="CR63" s="76">
        <f t="shared" ca="1" si="73"/>
        <v>0</v>
      </c>
      <c r="CS63" s="76">
        <f t="shared" ca="1" si="73"/>
        <v>0</v>
      </c>
      <c r="CT63" s="76">
        <f t="shared" ca="1" si="73"/>
        <v>0.1693857126048445</v>
      </c>
      <c r="CU63" s="76">
        <f t="shared" ca="1" si="73"/>
        <v>0.21350541306339038</v>
      </c>
      <c r="CV63" s="76">
        <f t="shared" ca="1" si="73"/>
        <v>0.17570964712214818</v>
      </c>
      <c r="CW63" s="76">
        <f t="shared" ca="1" si="73"/>
        <v>0.19976562069186632</v>
      </c>
      <c r="CX63" s="76">
        <f t="shared" ca="1" si="73"/>
        <v>0.17338057607764865</v>
      </c>
      <c r="CY63" s="76">
        <f t="shared" ca="1" si="73"/>
        <v>0.18161832811170012</v>
      </c>
      <c r="CZ63" s="76">
        <f t="shared" ca="1" si="73"/>
        <v>0.15845664396414355</v>
      </c>
      <c r="DA63" s="76">
        <f t="shared" ca="1" si="73"/>
        <v>0</v>
      </c>
      <c r="DB63" s="76">
        <f t="shared" ca="1" si="73"/>
        <v>0</v>
      </c>
      <c r="DC63" s="76">
        <f t="shared" ca="1" si="73"/>
        <v>0</v>
      </c>
      <c r="DD63" s="76">
        <f t="shared" ca="1" si="73"/>
        <v>0</v>
      </c>
      <c r="DE63" s="76">
        <f t="shared" ca="1" si="73"/>
        <v>0</v>
      </c>
      <c r="DF63" s="76">
        <f t="shared" ca="1" si="73"/>
        <v>0</v>
      </c>
      <c r="DG63" s="76">
        <f t="shared" ca="1" si="73"/>
        <v>0</v>
      </c>
      <c r="DH63" s="76">
        <f t="shared" ca="1" si="73"/>
        <v>0</v>
      </c>
      <c r="DI63" s="76">
        <f t="shared" ca="1" si="73"/>
        <v>0</v>
      </c>
      <c r="DJ63" s="76">
        <f t="shared" ca="1" si="73"/>
        <v>0</v>
      </c>
      <c r="DK63" s="76">
        <f t="shared" ca="1" si="73"/>
        <v>0</v>
      </c>
      <c r="DL63" s="76">
        <f t="shared" ca="1" si="73"/>
        <v>0</v>
      </c>
      <c r="DM63" s="76">
        <f t="shared" ca="1" si="73"/>
        <v>0</v>
      </c>
      <c r="DN63" s="76">
        <f t="shared" ca="1" si="73"/>
        <v>0</v>
      </c>
      <c r="DO63" s="76">
        <f t="shared" ca="1" si="73"/>
        <v>0</v>
      </c>
      <c r="DP63" s="76">
        <f t="shared" ca="1" si="73"/>
        <v>0</v>
      </c>
      <c r="DQ63" s="76">
        <f t="shared" ca="1" si="73"/>
        <v>0</v>
      </c>
      <c r="DR63" s="76">
        <f t="shared" ca="1" si="73"/>
        <v>0</v>
      </c>
      <c r="DS63" s="76">
        <f t="shared" ca="1" si="73"/>
        <v>0.11690698926193493</v>
      </c>
      <c r="DT63" s="76">
        <f t="shared" ca="1" si="73"/>
        <v>0.11499405811831254</v>
      </c>
      <c r="DU63" s="76">
        <f t="shared" ca="1" si="73"/>
        <v>0</v>
      </c>
      <c r="DV63" s="76">
        <f t="shared" ca="1" si="73"/>
        <v>0</v>
      </c>
      <c r="DW63" s="76">
        <f t="shared" ca="1" si="73"/>
        <v>0</v>
      </c>
      <c r="DX63" s="76">
        <f t="shared" ca="1" si="73"/>
        <v>0</v>
      </c>
      <c r="DY63" s="76">
        <f t="shared" ca="1" si="73"/>
        <v>0</v>
      </c>
      <c r="DZ63" s="76">
        <f t="shared" ca="1" si="73"/>
        <v>0</v>
      </c>
      <c r="EA63" s="76">
        <f t="shared" ca="1" si="73"/>
        <v>0</v>
      </c>
      <c r="EB63" s="76">
        <f t="shared" ca="1" si="73"/>
        <v>0</v>
      </c>
      <c r="EC63" s="76">
        <f t="shared" ca="1" si="73"/>
        <v>9.9504606413170354E-2</v>
      </c>
      <c r="ED63" s="76">
        <f t="shared" ca="1" si="73"/>
        <v>0.10198924834682126</v>
      </c>
      <c r="EE63" s="76">
        <f t="shared" ref="EE63:EJ63" ca="1" si="74">EE$10*EE$49*EE$16/EE$48*EE$22*EE33/1000</f>
        <v>0.10160127619583005</v>
      </c>
      <c r="EF63" s="76">
        <f t="shared" ca="1" si="74"/>
        <v>0.10164170327787954</v>
      </c>
      <c r="EG63" s="76">
        <f t="shared" ca="1" si="74"/>
        <v>0.10805304327485094</v>
      </c>
      <c r="EH63" s="76">
        <f t="shared" ca="1" si="74"/>
        <v>0.10101904486038858</v>
      </c>
      <c r="EI63" s="76">
        <f t="shared" ca="1" si="74"/>
        <v>0</v>
      </c>
      <c r="EJ63" s="76">
        <f t="shared" ca="1" si="74"/>
        <v>0</v>
      </c>
    </row>
    <row r="64" spans="1:140" x14ac:dyDescent="0.3">
      <c r="A64" t="s">
        <v>75</v>
      </c>
      <c r="B64" t="s">
        <v>52</v>
      </c>
      <c r="E64" t="s">
        <v>119</v>
      </c>
      <c r="F64" s="76">
        <f ca="1">F$10*F$49*F$16/F$48*F$22*F$11*F34/1000000000</f>
        <v>0</v>
      </c>
      <c r="G64" s="76">
        <f t="shared" ref="G64:BR64" ca="1" si="75">G$10*G$49*G$16/G$48*G$22*G$11*G34/1000000000</f>
        <v>1.686020092026327E-4</v>
      </c>
      <c r="H64" s="76">
        <f t="shared" ca="1" si="75"/>
        <v>2.028864033403993E-4</v>
      </c>
      <c r="I64" s="76">
        <f t="shared" ca="1" si="75"/>
        <v>1.7371468387816991E-4</v>
      </c>
      <c r="J64" s="76">
        <f t="shared" ca="1" si="75"/>
        <v>1.9254748229157739E-4</v>
      </c>
      <c r="K64" s="76">
        <f t="shared" ca="1" si="75"/>
        <v>1.7183977222875793E-4</v>
      </c>
      <c r="L64" s="76">
        <f t="shared" ca="1" si="75"/>
        <v>1.7861613279177111E-4</v>
      </c>
      <c r="M64" s="76">
        <f t="shared" ca="1" si="75"/>
        <v>1.5799687758203521E-4</v>
      </c>
      <c r="N64" s="76">
        <f t="shared" ca="1" si="75"/>
        <v>0</v>
      </c>
      <c r="O64" s="76">
        <f t="shared" ca="1" si="75"/>
        <v>0</v>
      </c>
      <c r="P64" s="76">
        <f t="shared" ca="1" si="75"/>
        <v>0</v>
      </c>
      <c r="Q64" s="76">
        <f t="shared" ca="1" si="75"/>
        <v>0</v>
      </c>
      <c r="R64" s="76">
        <f t="shared" ca="1" si="75"/>
        <v>0</v>
      </c>
      <c r="S64" s="76">
        <f t="shared" ca="1" si="75"/>
        <v>0</v>
      </c>
      <c r="T64" s="76">
        <f t="shared" ca="1" si="75"/>
        <v>0</v>
      </c>
      <c r="U64" s="76">
        <f t="shared" ca="1" si="75"/>
        <v>0</v>
      </c>
      <c r="V64" s="76">
        <f t="shared" ca="1" si="75"/>
        <v>0</v>
      </c>
      <c r="W64" s="76">
        <f t="shared" ca="1" si="75"/>
        <v>0</v>
      </c>
      <c r="X64" s="76">
        <f t="shared" ca="1" si="75"/>
        <v>0</v>
      </c>
      <c r="Y64" s="76">
        <f t="shared" ca="1" si="75"/>
        <v>0</v>
      </c>
      <c r="Z64" s="76">
        <f t="shared" ca="1" si="75"/>
        <v>0</v>
      </c>
      <c r="AA64" s="76">
        <f t="shared" ca="1" si="75"/>
        <v>0</v>
      </c>
      <c r="AB64" s="76">
        <f t="shared" ca="1" si="75"/>
        <v>0</v>
      </c>
      <c r="AC64" s="76">
        <f t="shared" ca="1" si="75"/>
        <v>0</v>
      </c>
      <c r="AD64" s="76">
        <f t="shared" ca="1" si="75"/>
        <v>0</v>
      </c>
      <c r="AE64" s="76">
        <f t="shared" ca="1" si="75"/>
        <v>0</v>
      </c>
      <c r="AF64" s="76">
        <f t="shared" ca="1" si="75"/>
        <v>1.7175973337603631E-4</v>
      </c>
      <c r="AG64" s="76">
        <f t="shared" ca="1" si="75"/>
        <v>1.6852611234629921E-4</v>
      </c>
      <c r="AH64" s="76">
        <f t="shared" ca="1" si="75"/>
        <v>0</v>
      </c>
      <c r="AI64" s="76">
        <f t="shared" ca="1" si="75"/>
        <v>0</v>
      </c>
      <c r="AJ64" s="76">
        <f t="shared" ca="1" si="75"/>
        <v>0</v>
      </c>
      <c r="AK64" s="76">
        <f t="shared" ca="1" si="75"/>
        <v>0</v>
      </c>
      <c r="AL64" s="76">
        <f t="shared" ca="1" si="75"/>
        <v>0</v>
      </c>
      <c r="AM64" s="76">
        <f t="shared" ca="1" si="75"/>
        <v>0</v>
      </c>
      <c r="AN64" s="76">
        <f t="shared" ca="1" si="75"/>
        <v>0</v>
      </c>
      <c r="AO64" s="76">
        <f t="shared" ca="1" si="75"/>
        <v>0</v>
      </c>
      <c r="AP64" s="76">
        <f t="shared" ca="1" si="75"/>
        <v>0</v>
      </c>
      <c r="AQ64" s="76">
        <f t="shared" ca="1" si="75"/>
        <v>5.5760971284431683E-5</v>
      </c>
      <c r="AR64" s="76">
        <f t="shared" ca="1" si="75"/>
        <v>5.7510111409201617E-5</v>
      </c>
      <c r="AS64" s="76">
        <f t="shared" ca="1" si="75"/>
        <v>5.7235549117296965E-5</v>
      </c>
      <c r="AT64" s="76">
        <f t="shared" ca="1" si="75"/>
        <v>5.7264133819930959E-5</v>
      </c>
      <c r="AU64" s="76">
        <f t="shared" ca="1" si="75"/>
        <v>6.2202145992947385E-5</v>
      </c>
      <c r="AV64" s="76">
        <f t="shared" ca="1" si="75"/>
        <v>5.6824514337883167E-5</v>
      </c>
      <c r="AW64" s="76">
        <f t="shared" ca="1" si="75"/>
        <v>0</v>
      </c>
      <c r="AX64" s="76">
        <f t="shared" ca="1" si="75"/>
        <v>0</v>
      </c>
      <c r="AY64" s="76">
        <f t="shared" ca="1" si="75"/>
        <v>0</v>
      </c>
      <c r="AZ64" s="76">
        <f t="shared" ca="1" si="75"/>
        <v>5.3803600620468497E-4</v>
      </c>
      <c r="BA64" s="76">
        <f t="shared" ca="1" si="75"/>
        <v>0</v>
      </c>
      <c r="BB64" s="76">
        <f t="shared" ca="1" si="75"/>
        <v>3.1042631799066135E-4</v>
      </c>
      <c r="BC64" s="76">
        <f t="shared" ca="1" si="75"/>
        <v>4.266817517890571E-4</v>
      </c>
      <c r="BD64" s="76">
        <f t="shared" ca="1" si="75"/>
        <v>3.2589132362349045E-4</v>
      </c>
      <c r="BE64" s="76">
        <f t="shared" ca="1" si="75"/>
        <v>3.8828383372365853E-4</v>
      </c>
      <c r="BF64" s="76">
        <f t="shared" ca="1" si="75"/>
        <v>3.201525353774869E-4</v>
      </c>
      <c r="BG64" s="76">
        <f t="shared" ca="1" si="75"/>
        <v>3.4003739766285676E-4</v>
      </c>
      <c r="BH64" s="76">
        <f t="shared" ca="1" si="75"/>
        <v>2.8952157778127182E-4</v>
      </c>
      <c r="BI64" s="76">
        <f t="shared" ca="1" si="75"/>
        <v>0</v>
      </c>
      <c r="BJ64" s="76">
        <f t="shared" ca="1" si="75"/>
        <v>0</v>
      </c>
      <c r="BK64" s="76">
        <f t="shared" ca="1" si="75"/>
        <v>0</v>
      </c>
      <c r="BL64" s="76">
        <f t="shared" ca="1" si="75"/>
        <v>0</v>
      </c>
      <c r="BM64" s="76">
        <f t="shared" ca="1" si="75"/>
        <v>0</v>
      </c>
      <c r="BN64" s="76">
        <f t="shared" ca="1" si="75"/>
        <v>0</v>
      </c>
      <c r="BO64" s="76">
        <f t="shared" ca="1" si="75"/>
        <v>0</v>
      </c>
      <c r="BP64" s="76">
        <f t="shared" ca="1" si="75"/>
        <v>0</v>
      </c>
      <c r="BQ64" s="76">
        <f t="shared" ca="1" si="75"/>
        <v>0</v>
      </c>
      <c r="BR64" s="76">
        <f t="shared" ca="1" si="75"/>
        <v>0</v>
      </c>
      <c r="BS64" s="76">
        <f t="shared" ref="BS64:ED64" ca="1" si="76">BS$10*BS$49*BS$16/BS$48*BS$22*BS$11*BS34/1000000000</f>
        <v>0</v>
      </c>
      <c r="BT64" s="76">
        <f t="shared" ca="1" si="76"/>
        <v>0</v>
      </c>
      <c r="BU64" s="76">
        <f t="shared" ca="1" si="76"/>
        <v>0</v>
      </c>
      <c r="BV64" s="76">
        <f t="shared" ca="1" si="76"/>
        <v>0</v>
      </c>
      <c r="BW64" s="76">
        <f t="shared" ca="1" si="76"/>
        <v>0</v>
      </c>
      <c r="BX64" s="76">
        <f t="shared" ca="1" si="76"/>
        <v>0</v>
      </c>
      <c r="BY64" s="76">
        <f t="shared" ca="1" si="76"/>
        <v>0</v>
      </c>
      <c r="BZ64" s="76">
        <f t="shared" ca="1" si="76"/>
        <v>0</v>
      </c>
      <c r="CA64" s="76">
        <f t="shared" ca="1" si="76"/>
        <v>1.4988967865914865E-4</v>
      </c>
      <c r="CB64" s="76">
        <f t="shared" ca="1" si="76"/>
        <v>1.4773255922270249E-4</v>
      </c>
      <c r="CC64" s="76">
        <f t="shared" ca="1" si="76"/>
        <v>0</v>
      </c>
      <c r="CD64" s="76">
        <f t="shared" ca="1" si="76"/>
        <v>0</v>
      </c>
      <c r="CE64" s="76">
        <f t="shared" ca="1" si="76"/>
        <v>0</v>
      </c>
      <c r="CF64" s="76">
        <f t="shared" ca="1" si="76"/>
        <v>0</v>
      </c>
      <c r="CG64" s="76">
        <f t="shared" ca="1" si="76"/>
        <v>0</v>
      </c>
      <c r="CH64" s="76">
        <f t="shared" ca="1" si="76"/>
        <v>0</v>
      </c>
      <c r="CI64" s="76">
        <f t="shared" ca="1" si="76"/>
        <v>0</v>
      </c>
      <c r="CJ64" s="76">
        <f t="shared" ca="1" si="76"/>
        <v>0</v>
      </c>
      <c r="CK64" s="76">
        <f t="shared" ca="1" si="76"/>
        <v>1.2994212943595121E-4</v>
      </c>
      <c r="CL64" s="76">
        <f t="shared" ca="1" si="76"/>
        <v>1.3283528949103166E-4</v>
      </c>
      <c r="CM64" s="76">
        <f t="shared" ca="1" si="76"/>
        <v>1.3238453454712383E-4</v>
      </c>
      <c r="CN64" s="76">
        <f t="shared" ca="1" si="76"/>
        <v>1.3243152100423226E-4</v>
      </c>
      <c r="CO64" s="76">
        <f t="shared" ca="1" si="76"/>
        <v>1.3952603231202055E-4</v>
      </c>
      <c r="CP64" s="76">
        <f t="shared" ca="1" si="76"/>
        <v>1.3170738698128421E-4</v>
      </c>
      <c r="CQ64" s="76">
        <f t="shared" ca="1" si="76"/>
        <v>0</v>
      </c>
      <c r="CR64" s="76">
        <f t="shared" ca="1" si="76"/>
        <v>0</v>
      </c>
      <c r="CS64" s="76">
        <f t="shared" ca="1" si="76"/>
        <v>0</v>
      </c>
      <c r="CT64" s="76">
        <f t="shared" ca="1" si="76"/>
        <v>2.3192521364609323E-4</v>
      </c>
      <c r="CU64" s="76">
        <f t="shared" ca="1" si="76"/>
        <v>2.9233450553673199E-4</v>
      </c>
      <c r="CV64" s="76">
        <f t="shared" ca="1" si="76"/>
        <v>2.4058403050528803E-4</v>
      </c>
      <c r="CW64" s="76">
        <f t="shared" ca="1" si="76"/>
        <v>2.7352179558490366E-4</v>
      </c>
      <c r="CX64" s="76">
        <f t="shared" ca="1" si="76"/>
        <v>2.3739503486164344E-4</v>
      </c>
      <c r="CY64" s="76">
        <f t="shared" ca="1" si="76"/>
        <v>2.4867427660570942E-4</v>
      </c>
      <c r="CZ64" s="76">
        <f t="shared" ca="1" si="76"/>
        <v>2.1696098472461043E-4</v>
      </c>
      <c r="DA64" s="76">
        <f t="shared" ca="1" si="76"/>
        <v>0</v>
      </c>
      <c r="DB64" s="76">
        <f t="shared" ca="1" si="76"/>
        <v>0</v>
      </c>
      <c r="DC64" s="76">
        <f t="shared" ca="1" si="76"/>
        <v>0</v>
      </c>
      <c r="DD64" s="76">
        <f t="shared" ca="1" si="76"/>
        <v>0</v>
      </c>
      <c r="DE64" s="76">
        <f t="shared" ca="1" si="76"/>
        <v>0</v>
      </c>
      <c r="DF64" s="76">
        <f t="shared" ca="1" si="76"/>
        <v>0</v>
      </c>
      <c r="DG64" s="76">
        <f t="shared" ca="1" si="76"/>
        <v>0</v>
      </c>
      <c r="DH64" s="76">
        <f t="shared" ca="1" si="76"/>
        <v>0</v>
      </c>
      <c r="DI64" s="76">
        <f t="shared" ca="1" si="76"/>
        <v>0</v>
      </c>
      <c r="DJ64" s="76">
        <f t="shared" ca="1" si="76"/>
        <v>0</v>
      </c>
      <c r="DK64" s="76">
        <f t="shared" ca="1" si="76"/>
        <v>0</v>
      </c>
      <c r="DL64" s="76">
        <f t="shared" ca="1" si="76"/>
        <v>0</v>
      </c>
      <c r="DM64" s="76">
        <f t="shared" ca="1" si="76"/>
        <v>0</v>
      </c>
      <c r="DN64" s="76">
        <f t="shared" ca="1" si="76"/>
        <v>0</v>
      </c>
      <c r="DO64" s="76">
        <f t="shared" ca="1" si="76"/>
        <v>0</v>
      </c>
      <c r="DP64" s="76">
        <f t="shared" ca="1" si="76"/>
        <v>0</v>
      </c>
      <c r="DQ64" s="76">
        <f t="shared" ca="1" si="76"/>
        <v>0</v>
      </c>
      <c r="DR64" s="76">
        <f t="shared" ca="1" si="76"/>
        <v>0</v>
      </c>
      <c r="DS64" s="76">
        <f t="shared" ca="1" si="76"/>
        <v>1.6007063431936895E-4</v>
      </c>
      <c r="DT64" s="76">
        <f t="shared" ca="1" si="76"/>
        <v>1.5745142306859548E-4</v>
      </c>
      <c r="DU64" s="76">
        <f t="shared" ca="1" si="76"/>
        <v>0</v>
      </c>
      <c r="DV64" s="76">
        <f t="shared" ca="1" si="76"/>
        <v>0</v>
      </c>
      <c r="DW64" s="76">
        <f t="shared" ca="1" si="76"/>
        <v>0</v>
      </c>
      <c r="DX64" s="76">
        <f t="shared" ca="1" si="76"/>
        <v>0</v>
      </c>
      <c r="DY64" s="76">
        <f t="shared" ca="1" si="76"/>
        <v>0</v>
      </c>
      <c r="DZ64" s="76">
        <f t="shared" ca="1" si="76"/>
        <v>0</v>
      </c>
      <c r="EA64" s="76">
        <f t="shared" ca="1" si="76"/>
        <v>0</v>
      </c>
      <c r="EB64" s="76">
        <f t="shared" ca="1" si="76"/>
        <v>0</v>
      </c>
      <c r="EC64" s="76">
        <f t="shared" ca="1" si="76"/>
        <v>1.362430558413279E-4</v>
      </c>
      <c r="ED64" s="76">
        <f t="shared" ca="1" si="76"/>
        <v>1.3964506125509234E-4</v>
      </c>
      <c r="EE64" s="76">
        <f t="shared" ref="EE64:EJ64" ca="1" si="77">EE$10*EE$49*EE$16/EE$48*EE$22*EE$11*EE34/1000000000</f>
        <v>1.3911384452716631E-4</v>
      </c>
      <c r="EF64" s="76">
        <f t="shared" ca="1" si="77"/>
        <v>1.3916919783587946E-4</v>
      </c>
      <c r="EG64" s="76">
        <f t="shared" ca="1" si="77"/>
        <v>1.4794769146257752E-4</v>
      </c>
      <c r="EH64" s="76">
        <f t="shared" ca="1" si="77"/>
        <v>1.3831664549079459E-4</v>
      </c>
      <c r="EI64" s="76">
        <f t="shared" ca="1" si="77"/>
        <v>0</v>
      </c>
      <c r="EJ64" s="76">
        <f t="shared" ca="1" si="77"/>
        <v>0</v>
      </c>
    </row>
    <row r="65" spans="1:140" x14ac:dyDescent="0.3">
      <c r="A65" t="s">
        <v>76</v>
      </c>
      <c r="B65" t="s">
        <v>91</v>
      </c>
      <c r="E65" t="s">
        <v>119</v>
      </c>
      <c r="F65" s="76">
        <f ca="1">SUM(F60:F64)</f>
        <v>-3.3999803788180789</v>
      </c>
      <c r="G65" s="76">
        <f t="shared" ref="G65:BR65" ca="1" si="78">SUM(G60:G64)</f>
        <v>-3.2202453262814781</v>
      </c>
      <c r="H65" s="76">
        <f t="shared" ca="1" si="78"/>
        <v>-3.1430240703130679</v>
      </c>
      <c r="I65" s="76">
        <f t="shared" ca="1" si="78"/>
        <v>-3.2087296740515914</v>
      </c>
      <c r="J65" s="76">
        <f t="shared" ca="1" si="78"/>
        <v>-3.1663111806391262</v>
      </c>
      <c r="K65" s="76">
        <f t="shared" ca="1" si="78"/>
        <v>-3.2129526751002793</v>
      </c>
      <c r="L65" s="76">
        <f t="shared" ca="1" si="78"/>
        <v>-3.1991609181238232</v>
      </c>
      <c r="M65" s="76">
        <f t="shared" ca="1" si="78"/>
        <v>-3.2299957167875952</v>
      </c>
      <c r="N65" s="76">
        <f t="shared" ca="1" si="78"/>
        <v>-3.3731830766687967</v>
      </c>
      <c r="O65" s="76">
        <f t="shared" ca="1" si="78"/>
        <v>-3.3797536537133377</v>
      </c>
      <c r="P65" s="76">
        <f t="shared" ca="1" si="78"/>
        <v>-3.3676375304196586</v>
      </c>
      <c r="Q65" s="76">
        <f t="shared" ca="1" si="78"/>
        <v>-3.3523756405043823</v>
      </c>
      <c r="R65" s="76">
        <f t="shared" ca="1" si="78"/>
        <v>-3.363427966773719</v>
      </c>
      <c r="S65" s="76">
        <f t="shared" ca="1" si="78"/>
        <v>-3.3424507545455464</v>
      </c>
      <c r="T65" s="76">
        <f t="shared" ca="1" si="78"/>
        <v>-3.3484159723461602</v>
      </c>
      <c r="U65" s="76">
        <f t="shared" ca="1" si="78"/>
        <v>-3.3361958946041543</v>
      </c>
      <c r="V65" s="76">
        <f t="shared" ca="1" si="78"/>
        <v>-3.3524029765011125</v>
      </c>
      <c r="W65" s="76">
        <f t="shared" ca="1" si="78"/>
        <v>-3.3635753254523819</v>
      </c>
      <c r="X65" s="76">
        <f t="shared" ca="1" si="78"/>
        <v>-3.3654716722402727</v>
      </c>
      <c r="Y65" s="76">
        <f t="shared" ca="1" si="78"/>
        <v>-3.3422556371705392</v>
      </c>
      <c r="Z65" s="76">
        <f t="shared" ca="1" si="78"/>
        <v>-3.3311724376519978</v>
      </c>
      <c r="AA65" s="76">
        <f t="shared" ca="1" si="78"/>
        <v>-3.3441733100206434</v>
      </c>
      <c r="AB65" s="76">
        <f t="shared" ca="1" si="78"/>
        <v>-3.3441733100206434</v>
      </c>
      <c r="AC65" s="76">
        <f t="shared" ca="1" si="78"/>
        <v>-3.3393246092177851</v>
      </c>
      <c r="AD65" s="76">
        <f t="shared" ca="1" si="78"/>
        <v>-3.339762021728903</v>
      </c>
      <c r="AE65" s="76">
        <f t="shared" ca="1" si="78"/>
        <v>-3.4051090870535128</v>
      </c>
      <c r="AF65" s="76">
        <f t="shared" ca="1" si="78"/>
        <v>-3.2131387889357987</v>
      </c>
      <c r="AG65" s="76">
        <f t="shared" ca="1" si="78"/>
        <v>-3.2204220009151054</v>
      </c>
      <c r="AH65" s="76">
        <f t="shared" ca="1" si="78"/>
        <v>-3.3228015207165869</v>
      </c>
      <c r="AI65" s="76">
        <f t="shared" ca="1" si="78"/>
        <v>-3.3393796877431789</v>
      </c>
      <c r="AJ65" s="76">
        <f t="shared" ca="1" si="78"/>
        <v>-3.3505085251919997</v>
      </c>
      <c r="AK65" s="76">
        <f t="shared" ca="1" si="78"/>
        <v>-3.3681807820618714</v>
      </c>
      <c r="AL65" s="76">
        <f t="shared" ca="1" si="78"/>
        <v>-3.3619285089130453</v>
      </c>
      <c r="AM65" s="76">
        <f t="shared" ca="1" si="78"/>
        <v>-3.3413323186578063</v>
      </c>
      <c r="AN65" s="76">
        <f t="shared" ca="1" si="78"/>
        <v>-3.3179961599426937</v>
      </c>
      <c r="AO65" s="76">
        <f t="shared" ca="1" si="78"/>
        <v>-3.3356945754130622</v>
      </c>
      <c r="AP65" s="76">
        <f t="shared" ca="1" si="78"/>
        <v>-3.0789218954368649</v>
      </c>
      <c r="AQ65" s="76">
        <f t="shared" ca="1" si="78"/>
        <v>-2.9715389665383314</v>
      </c>
      <c r="AR65" s="76">
        <f t="shared" ca="1" si="78"/>
        <v>-2.9518250629753005</v>
      </c>
      <c r="AS65" s="76">
        <f t="shared" ca="1" si="78"/>
        <v>-2.9549195517861184</v>
      </c>
      <c r="AT65" s="76">
        <f t="shared" ca="1" si="78"/>
        <v>-2.9545973843032942</v>
      </c>
      <c r="AU65" s="76">
        <f t="shared" ca="1" si="78"/>
        <v>-2.8863215855945601</v>
      </c>
      <c r="AV65" s="76">
        <f t="shared" ca="1" si="78"/>
        <v>-2.95955217091575</v>
      </c>
      <c r="AW65" s="76">
        <f t="shared" ca="1" si="78"/>
        <v>-2.9473823604872131</v>
      </c>
      <c r="AX65" s="76">
        <f t="shared" ca="1" si="78"/>
        <v>-2.9419540832709838</v>
      </c>
      <c r="AY65" s="76">
        <f t="shared" ca="1" si="78"/>
        <v>-3.0143869804240455</v>
      </c>
      <c r="AZ65" s="76">
        <f t="shared" ca="1" si="78"/>
        <v>-1.7298194877479101</v>
      </c>
      <c r="BA65" s="76">
        <f t="shared" ca="1" si="78"/>
        <v>-2.6276823678767363</v>
      </c>
      <c r="BB65" s="76">
        <f t="shared" ca="1" si="78"/>
        <v>-2.5209769537701812</v>
      </c>
      <c r="BC65" s="76">
        <f t="shared" ca="1" si="78"/>
        <v>-2.116880119681237</v>
      </c>
      <c r="BD65" s="76">
        <f t="shared" ca="1" si="78"/>
        <v>-2.46722153252913</v>
      </c>
      <c r="BE65" s="76">
        <f t="shared" ca="1" si="78"/>
        <v>-2.2503489530842598</v>
      </c>
      <c r="BF65" s="76">
        <f t="shared" ca="1" si="78"/>
        <v>-2.4871692122714668</v>
      </c>
      <c r="BG65" s="76">
        <f t="shared" ca="1" si="78"/>
        <v>-2.4231042290240623</v>
      </c>
      <c r="BH65" s="76">
        <f t="shared" ca="1" si="78"/>
        <v>-2.5468982732681456</v>
      </c>
      <c r="BI65" s="76">
        <f t="shared" ca="1" si="78"/>
        <v>-2.8962450505858448</v>
      </c>
      <c r="BJ65" s="76">
        <f t="shared" ca="1" si="78"/>
        <v>-2.9265007222373391</v>
      </c>
      <c r="BK65" s="76">
        <f t="shared" ca="1" si="78"/>
        <v>-2.8700107382887556</v>
      </c>
      <c r="BL65" s="76">
        <f t="shared" ca="1" si="78"/>
        <v>-2.7942980413516323</v>
      </c>
      <c r="BM65" s="76">
        <f t="shared" ca="1" si="78"/>
        <v>-2.8496536915660187</v>
      </c>
      <c r="BN65" s="76">
        <f t="shared" ca="1" si="78"/>
        <v>-2.7420926259539677</v>
      </c>
      <c r="BO65" s="76">
        <f t="shared" ca="1" si="78"/>
        <v>-2.7737632572346316</v>
      </c>
      <c r="BP65" s="76">
        <f t="shared" ca="1" si="78"/>
        <v>-2.7078978631508983</v>
      </c>
      <c r="BQ65" s="76">
        <f t="shared" ca="1" si="78"/>
        <v>-2.794438483710965</v>
      </c>
      <c r="BR65" s="76">
        <f t="shared" ca="1" si="78"/>
        <v>-2.850372901043682</v>
      </c>
      <c r="BS65" s="76">
        <f t="shared" ref="BS65:ED65" ca="1" si="79">SUM(BS60:BS64)</f>
        <v>-2.8595854274693111</v>
      </c>
      <c r="BT65" s="76">
        <f t="shared" ca="1" si="79"/>
        <v>-2.7410414196230999</v>
      </c>
      <c r="BU65" s="76">
        <f t="shared" ca="1" si="79"/>
        <v>-2.6796729264807535</v>
      </c>
      <c r="BV65" s="76">
        <f t="shared" ca="1" si="79"/>
        <v>-2.7513305610193308</v>
      </c>
      <c r="BW65" s="76">
        <f t="shared" ca="1" si="79"/>
        <v>-2.7513305610193308</v>
      </c>
      <c r="BX65" s="76">
        <f t="shared" ca="1" si="79"/>
        <v>-2.7251312527846663</v>
      </c>
      <c r="BY65" s="76">
        <f t="shared" ca="1" si="79"/>
        <v>-2.727519876791594</v>
      </c>
      <c r="BZ65" s="76">
        <f t="shared" ca="1" si="79"/>
        <v>-3.2746594335689143</v>
      </c>
      <c r="CA65" s="76">
        <f t="shared" ca="1" si="79"/>
        <v>-3.0807449281254007</v>
      </c>
      <c r="CB65" s="76">
        <f t="shared" ca="1" si="79"/>
        <v>-3.0882177255723895</v>
      </c>
      <c r="CC65" s="76">
        <f t="shared" ca="1" si="79"/>
        <v>-3.1716043388613206</v>
      </c>
      <c r="CD65" s="76">
        <f t="shared" ca="1" si="79"/>
        <v>-3.1911124497312904</v>
      </c>
      <c r="CE65" s="76">
        <f t="shared" ca="1" si="79"/>
        <v>-3.2045437188434938</v>
      </c>
      <c r="CF65" s="76">
        <f t="shared" ca="1" si="79"/>
        <v>-3.2264497278267736</v>
      </c>
      <c r="CG65" s="76">
        <f t="shared" ca="1" si="79"/>
        <v>-3.2186168651334395</v>
      </c>
      <c r="CH65" s="76">
        <f t="shared" ca="1" si="79"/>
        <v>-3.1934492267146464</v>
      </c>
      <c r="CI65" s="76">
        <f t="shared" ca="1" si="79"/>
        <v>-3.1660582672466644</v>
      </c>
      <c r="CJ65" s="76">
        <f t="shared" ca="1" si="79"/>
        <v>-3.1867250396283748</v>
      </c>
      <c r="CK65" s="76">
        <f t="shared" ca="1" si="79"/>
        <v>-3.1498481925947805</v>
      </c>
      <c r="CL65" s="76">
        <f t="shared" ca="1" si="79"/>
        <v>-3.139825567649658</v>
      </c>
      <c r="CM65" s="76">
        <f t="shared" ca="1" si="79"/>
        <v>-3.141387094720038</v>
      </c>
      <c r="CN65" s="76">
        <f t="shared" ca="1" si="79"/>
        <v>-3.1412243219635596</v>
      </c>
      <c r="CO65" s="76">
        <f t="shared" ca="1" si="79"/>
        <v>-3.1093059647829153</v>
      </c>
      <c r="CP65" s="76">
        <f t="shared" ca="1" si="79"/>
        <v>-3.1437329020572413</v>
      </c>
      <c r="CQ65" s="76">
        <f t="shared" ca="1" si="79"/>
        <v>-3.2176356426468775</v>
      </c>
      <c r="CR65" s="76">
        <f t="shared" ca="1" si="79"/>
        <v>-3.2154330092815622</v>
      </c>
      <c r="CS65" s="76">
        <f t="shared" ca="1" si="79"/>
        <v>-3.2469671254871137</v>
      </c>
      <c r="CT65" s="76">
        <f t="shared" ca="1" si="79"/>
        <v>-2.9555565852702479</v>
      </c>
      <c r="CU65" s="76">
        <f t="shared" ca="1" si="79"/>
        <v>-2.7876991551297921</v>
      </c>
      <c r="CV65" s="76">
        <f t="shared" ca="1" si="79"/>
        <v>-2.931496598792132</v>
      </c>
      <c r="CW65" s="76">
        <f t="shared" ca="1" si="79"/>
        <v>-2.8399734501539489</v>
      </c>
      <c r="CX65" s="76">
        <f t="shared" ca="1" si="79"/>
        <v>-2.9403577623104931</v>
      </c>
      <c r="CY65" s="76">
        <f t="shared" ca="1" si="79"/>
        <v>-2.9117733293708614</v>
      </c>
      <c r="CZ65" s="76">
        <f t="shared" ca="1" si="79"/>
        <v>-2.9710084504376315</v>
      </c>
      <c r="DA65" s="76">
        <f t="shared" ca="1" si="79"/>
        <v>-3.1905810836295156</v>
      </c>
      <c r="DB65" s="76">
        <f t="shared" ca="1" si="79"/>
        <v>-3.204642303057823</v>
      </c>
      <c r="DC65" s="76">
        <f t="shared" ca="1" si="79"/>
        <v>-3.1785910588176556</v>
      </c>
      <c r="DD65" s="76">
        <f t="shared" ca="1" si="79"/>
        <v>-3.1450011728498666</v>
      </c>
      <c r="DE65" s="76">
        <f t="shared" ca="1" si="79"/>
        <v>-3.1694137113538345</v>
      </c>
      <c r="DF65" s="76">
        <f t="shared" ca="1" si="79"/>
        <v>-3.1226789046193266</v>
      </c>
      <c r="DG65" s="76">
        <f t="shared" ca="1" si="79"/>
        <v>-3.1361413750098568</v>
      </c>
      <c r="DH65" s="76">
        <f t="shared" ca="1" si="79"/>
        <v>-3.1084118836187811</v>
      </c>
      <c r="DI65" s="76">
        <f t="shared" ca="1" si="79"/>
        <v>-3.145062127106264</v>
      </c>
      <c r="DJ65" s="76">
        <f t="shared" ca="1" si="79"/>
        <v>-3.1697360854779415</v>
      </c>
      <c r="DK65" s="76">
        <f t="shared" ca="1" si="79"/>
        <v>-3.1738774610938592</v>
      </c>
      <c r="DL65" s="76">
        <f t="shared" ca="1" si="79"/>
        <v>-3.1222361981215672</v>
      </c>
      <c r="DM65" s="76">
        <f t="shared" ca="1" si="79"/>
        <v>-3.0968401007282003</v>
      </c>
      <c r="DN65" s="76">
        <f t="shared" ca="1" si="79"/>
        <v>-3.1265807420546645</v>
      </c>
      <c r="DO65" s="76">
        <f t="shared" ca="1" si="79"/>
        <v>-3.1265807420546645</v>
      </c>
      <c r="DP65" s="76">
        <f t="shared" ca="1" si="79"/>
        <v>-3.1155677842089835</v>
      </c>
      <c r="DQ65" s="76">
        <f t="shared" ca="1" si="79"/>
        <v>-3.116565109970677</v>
      </c>
      <c r="DR65" s="76">
        <f t="shared" ca="1" si="79"/>
        <v>-3.3352253441153352</v>
      </c>
      <c r="DS65" s="76">
        <f t="shared" ca="1" si="79"/>
        <v>-3.1400032502465547</v>
      </c>
      <c r="DT65" s="76">
        <f t="shared" ca="1" si="79"/>
        <v>-3.1475301065459407</v>
      </c>
      <c r="DU65" s="76">
        <f t="shared" ca="1" si="79"/>
        <v>-3.2390612973353781</v>
      </c>
      <c r="DV65" s="76">
        <f t="shared" ca="1" si="79"/>
        <v>-3.2577818815367552</v>
      </c>
      <c r="DW65" s="76">
        <f t="shared" ca="1" si="79"/>
        <v>-3.2705272915685164</v>
      </c>
      <c r="DX65" s="76">
        <f t="shared" ca="1" si="79"/>
        <v>-3.2910679703498191</v>
      </c>
      <c r="DY65" s="76">
        <f t="shared" ca="1" si="79"/>
        <v>-3.2837581115897638</v>
      </c>
      <c r="DZ65" s="76">
        <f t="shared" ca="1" si="79"/>
        <v>-3.2600076878229913</v>
      </c>
      <c r="EA65" s="76">
        <f t="shared" ca="1" si="79"/>
        <v>-3.233693404170868</v>
      </c>
      <c r="EB65" s="76">
        <f t="shared" ca="1" si="79"/>
        <v>-3.2535932586050871</v>
      </c>
      <c r="EC65" s="76">
        <f t="shared" ca="1" si="79"/>
        <v>-3.2084768256840435</v>
      </c>
      <c r="ED65" s="76">
        <f t="shared" ca="1" si="79"/>
        <v>-3.1987004451528525</v>
      </c>
      <c r="EE65" s="76">
        <f t="shared" ref="EE65:EJ65" ca="1" si="80">SUM(EE60:EE64)</f>
        <v>-3.2002270085309497</v>
      </c>
      <c r="EF65" s="76">
        <f t="shared" ca="1" si="80"/>
        <v>-3.2000679391163471</v>
      </c>
      <c r="EG65" s="76">
        <f t="shared" ca="1" si="80"/>
        <v>-3.1687388373391334</v>
      </c>
      <c r="EH65" s="76">
        <f t="shared" ca="1" si="80"/>
        <v>-3.202517928206484</v>
      </c>
      <c r="EI65" s="76">
        <f t="shared" ca="1" si="80"/>
        <v>-3.2828396869648127</v>
      </c>
      <c r="EJ65" s="76">
        <f t="shared" ca="1" si="80"/>
        <v>-3.2807758084870353</v>
      </c>
    </row>
    <row r="66" spans="1:140" x14ac:dyDescent="0.3">
      <c r="A66" t="s">
        <v>77</v>
      </c>
      <c r="B66" s="2" t="s">
        <v>80</v>
      </c>
      <c r="C66" s="71"/>
      <c r="D66" s="2"/>
      <c r="E66" t="s">
        <v>61</v>
      </c>
      <c r="F66" s="76">
        <f ca="1">F$43/(F65+3.6)</f>
        <v>17.998234266855949</v>
      </c>
      <c r="G66" s="76">
        <f t="shared" ref="G66:BR66" ca="1" si="81">G$43/(G65+3.6)</f>
        <v>9.4798043293296139</v>
      </c>
      <c r="H66" s="76">
        <f t="shared" ca="1" si="81"/>
        <v>7.8778766366672954</v>
      </c>
      <c r="I66" s="76">
        <f t="shared" ca="1" si="81"/>
        <v>9.2007999616988112</v>
      </c>
      <c r="J66" s="76">
        <f t="shared" ca="1" si="81"/>
        <v>8.3008826589196172</v>
      </c>
      <c r="K66" s="76">
        <f t="shared" ca="1" si="81"/>
        <v>9.3011881710659434</v>
      </c>
      <c r="L66" s="76">
        <f t="shared" ca="1" si="81"/>
        <v>8.9811601781686434</v>
      </c>
      <c r="M66" s="76">
        <f t="shared" ca="1" si="81"/>
        <v>9.7296170972523104</v>
      </c>
      <c r="N66" s="76">
        <f t="shared" ca="1" si="81"/>
        <v>15.871831550872399</v>
      </c>
      <c r="O66" s="76">
        <f t="shared" ca="1" si="81"/>
        <v>16.345333580764184</v>
      </c>
      <c r="P66" s="76">
        <f t="shared" ca="1" si="81"/>
        <v>15.493035542709563</v>
      </c>
      <c r="Q66" s="76">
        <f t="shared" ca="1" si="81"/>
        <v>14.538149668848348</v>
      </c>
      <c r="R66" s="76">
        <f t="shared" ca="1" si="81"/>
        <v>15.217352410192127</v>
      </c>
      <c r="S66" s="76">
        <f t="shared" ca="1" si="81"/>
        <v>13.977909326224923</v>
      </c>
      <c r="T66" s="76">
        <f t="shared" ca="1" si="81"/>
        <v>14.309334473940931</v>
      </c>
      <c r="U66" s="76">
        <f t="shared" ca="1" si="81"/>
        <v>13.64648967307804</v>
      </c>
      <c r="V66" s="76">
        <f t="shared" ca="1" si="81"/>
        <v>14.539754756042836</v>
      </c>
      <c r="W66" s="76">
        <f t="shared" ca="1" si="81"/>
        <v>15.226837075649335</v>
      </c>
      <c r="X66" s="76">
        <f t="shared" ca="1" si="81"/>
        <v>15.349958081346037</v>
      </c>
      <c r="Y66" s="76">
        <f t="shared" ca="1" si="81"/>
        <v>13.967327783544874</v>
      </c>
      <c r="Z66" s="76">
        <f t="shared" ca="1" si="81"/>
        <v>13.391484000214728</v>
      </c>
      <c r="AA66" s="76">
        <f t="shared" ca="1" si="81"/>
        <v>14.072026653241277</v>
      </c>
      <c r="AB66" s="76">
        <f t="shared" ca="1" si="81"/>
        <v>14.072026653241277</v>
      </c>
      <c r="AC66" s="76">
        <f t="shared" ca="1" si="81"/>
        <v>13.81027947900027</v>
      </c>
      <c r="AD66" s="76">
        <f t="shared" ca="1" si="81"/>
        <v>13.833492036468947</v>
      </c>
      <c r="AE66" s="76">
        <f t="shared" ca="1" si="81"/>
        <v>18.471872010720581</v>
      </c>
      <c r="AF66" s="76">
        <f t="shared" ca="1" si="81"/>
        <v>9.3056628502425998</v>
      </c>
      <c r="AG66" s="76">
        <f t="shared" ca="1" si="81"/>
        <v>9.4842167056021616</v>
      </c>
      <c r="AH66" s="76">
        <f t="shared" ca="1" si="81"/>
        <v>12.987084234034663</v>
      </c>
      <c r="AI66" s="76">
        <f t="shared" ca="1" si="81"/>
        <v>13.813198091990921</v>
      </c>
      <c r="AJ66" s="76">
        <f t="shared" ca="1" si="81"/>
        <v>14.429350753449311</v>
      </c>
      <c r="AK66" s="76">
        <f t="shared" ca="1" si="81"/>
        <v>15.529342355735242</v>
      </c>
      <c r="AL66" s="76">
        <f t="shared" ca="1" si="81"/>
        <v>15.12150818043607</v>
      </c>
      <c r="AM66" s="76">
        <f t="shared" ca="1" si="81"/>
        <v>13.917471178927562</v>
      </c>
      <c r="AN66" s="76">
        <f t="shared" ca="1" si="81"/>
        <v>12.765783612267263</v>
      </c>
      <c r="AO66" s="76">
        <f t="shared" ca="1" si="81"/>
        <v>13.620605803403986</v>
      </c>
      <c r="AP66" s="76">
        <f t="shared" ca="1" si="81"/>
        <v>6.9087531571072081</v>
      </c>
      <c r="AQ66" s="76">
        <f t="shared" ca="1" si="81"/>
        <v>5.7282787767613792</v>
      </c>
      <c r="AR66" s="76">
        <f t="shared" ca="1" si="81"/>
        <v>5.5540561573160874</v>
      </c>
      <c r="AS66" s="76">
        <f t="shared" ca="1" si="81"/>
        <v>5.5806992910229871</v>
      </c>
      <c r="AT66" s="76">
        <f t="shared" ca="1" si="81"/>
        <v>5.5779135572821241</v>
      </c>
      <c r="AU66" s="76">
        <f t="shared" ca="1" si="81"/>
        <v>5.0442887543392105</v>
      </c>
      <c r="AV66" s="76">
        <f t="shared" ca="1" si="81"/>
        <v>5.621066754410724</v>
      </c>
      <c r="AW66" s="76">
        <f t="shared" ca="1" si="81"/>
        <v>5.5162468527323094</v>
      </c>
      <c r="AX66" s="76">
        <f t="shared" ca="1" si="81"/>
        <v>5.470742859244095</v>
      </c>
      <c r="AY66" s="76">
        <f t="shared" ca="1" si="81"/>
        <v>6.1474043090892661</v>
      </c>
      <c r="AZ66" s="76">
        <f t="shared" ca="1" si="81"/>
        <v>1.9249478734354066</v>
      </c>
      <c r="BA66" s="76">
        <f t="shared" ca="1" si="81"/>
        <v>3.7024937953029085</v>
      </c>
      <c r="BB66" s="76">
        <f t="shared" ca="1" si="81"/>
        <v>3.3363513528081246</v>
      </c>
      <c r="BC66" s="76">
        <f t="shared" ca="1" si="81"/>
        <v>2.4273155850532202</v>
      </c>
      <c r="BD66" s="76">
        <f t="shared" ca="1" si="81"/>
        <v>3.1780265103711249</v>
      </c>
      <c r="BE66" s="76">
        <f t="shared" ca="1" si="81"/>
        <v>2.6673561349260009</v>
      </c>
      <c r="BF66" s="76">
        <f t="shared" ca="1" si="81"/>
        <v>3.2349931720959835</v>
      </c>
      <c r="BG66" s="76">
        <f t="shared" ca="1" si="81"/>
        <v>3.0588944992254574</v>
      </c>
      <c r="BH66" s="76">
        <f t="shared" ca="1" si="81"/>
        <v>3.4184731717913595</v>
      </c>
      <c r="BI66" s="76">
        <f t="shared" ca="1" si="81"/>
        <v>5.1154169544339831</v>
      </c>
      <c r="BJ66" s="76">
        <f t="shared" ca="1" si="81"/>
        <v>5.3452173133118475</v>
      </c>
      <c r="BK66" s="76">
        <f t="shared" ca="1" si="81"/>
        <v>4.9315793927719733</v>
      </c>
      <c r="BL66" s="76">
        <f t="shared" ca="1" si="81"/>
        <v>4.4681534671199019</v>
      </c>
      <c r="BM66" s="76">
        <f t="shared" ca="1" si="81"/>
        <v>4.7977846489488565</v>
      </c>
      <c r="BN66" s="76">
        <f t="shared" ca="1" si="81"/>
        <v>4.1962572055090375</v>
      </c>
      <c r="BO66" s="76">
        <f t="shared" ca="1" si="81"/>
        <v>4.3571047057904977</v>
      </c>
      <c r="BP66" s="76">
        <f t="shared" ca="1" si="81"/>
        <v>4.0354123718559558</v>
      </c>
      <c r="BQ66" s="76">
        <f t="shared" ca="1" si="81"/>
        <v>4.4689324492362195</v>
      </c>
      <c r="BR66" s="76">
        <f t="shared" ca="1" si="81"/>
        <v>4.8023877538741138</v>
      </c>
      <c r="BS66" s="76">
        <f t="shared" ref="BS66:ED66" ca="1" si="82">BS$43/(BS65+3.6)</f>
        <v>4.8621409323366418</v>
      </c>
      <c r="BT66" s="76">
        <f t="shared" ca="1" si="82"/>
        <v>4.1911217633105959</v>
      </c>
      <c r="BU66" s="76">
        <f t="shared" ca="1" si="82"/>
        <v>3.9116528281993586</v>
      </c>
      <c r="BV66" s="76">
        <f t="shared" ca="1" si="82"/>
        <v>4.2419342969671847</v>
      </c>
      <c r="BW66" s="76">
        <f t="shared" ca="1" si="82"/>
        <v>4.2419342969671847</v>
      </c>
      <c r="BX66" s="76">
        <f t="shared" ca="1" si="82"/>
        <v>4.1149029628257168</v>
      </c>
      <c r="BY66" s="76">
        <f t="shared" ca="1" si="82"/>
        <v>4.1261684985573952</v>
      </c>
      <c r="BZ66" s="76">
        <f t="shared" ca="1" si="82"/>
        <v>11.065327756360682</v>
      </c>
      <c r="CA66" s="76">
        <f t="shared" ca="1" si="82"/>
        <v>6.933008833218298</v>
      </c>
      <c r="CB66" s="76">
        <f t="shared" ca="1" si="82"/>
        <v>7.0342412777510228</v>
      </c>
      <c r="CC66" s="76">
        <f t="shared" ca="1" si="82"/>
        <v>8.4034464551558905</v>
      </c>
      <c r="CD66" s="76">
        <f t="shared" ca="1" si="82"/>
        <v>8.8043766498495213</v>
      </c>
      <c r="CE66" s="76">
        <f t="shared" ca="1" si="82"/>
        <v>9.1034083198068085</v>
      </c>
      <c r="CF66" s="76">
        <f t="shared" ca="1" si="82"/>
        <v>9.6372570659795223</v>
      </c>
      <c r="CG66" s="76">
        <f t="shared" ca="1" si="82"/>
        <v>9.4393266793498309</v>
      </c>
      <c r="CH66" s="76">
        <f t="shared" ca="1" si="82"/>
        <v>8.8549825422990835</v>
      </c>
      <c r="CI66" s="76">
        <f t="shared" ca="1" si="82"/>
        <v>8.2960446720766043</v>
      </c>
      <c r="CJ66" s="76">
        <f t="shared" ca="1" si="82"/>
        <v>8.710907616475982</v>
      </c>
      <c r="CK66" s="76">
        <f t="shared" ca="1" si="82"/>
        <v>7.997302111816996</v>
      </c>
      <c r="CL66" s="76">
        <f t="shared" ca="1" si="82"/>
        <v>7.8231204232990326</v>
      </c>
      <c r="CM66" s="76">
        <f t="shared" ca="1" si="82"/>
        <v>7.8497572976110765</v>
      </c>
      <c r="CN66" s="76">
        <f t="shared" ca="1" si="82"/>
        <v>7.8469722183355426</v>
      </c>
      <c r="CO66" s="76">
        <f t="shared" ca="1" si="82"/>
        <v>7.3365473016344032</v>
      </c>
      <c r="CP66" s="76">
        <f t="shared" ca="1" si="82"/>
        <v>7.8901152772835701</v>
      </c>
      <c r="CQ66" s="76">
        <f t="shared" ca="1" si="82"/>
        <v>9.4151035021167377</v>
      </c>
      <c r="CR66" s="76">
        <f t="shared" ca="1" si="82"/>
        <v>9.3611778620795683</v>
      </c>
      <c r="CS66" s="76">
        <f t="shared" ca="1" si="82"/>
        <v>10.197350614917291</v>
      </c>
      <c r="CT66" s="76">
        <f t="shared" ca="1" si="82"/>
        <v>5.5862158223925098</v>
      </c>
      <c r="CU66" s="76">
        <f t="shared" ca="1" si="82"/>
        <v>4.4318555406343565</v>
      </c>
      <c r="CV66" s="76">
        <f t="shared" ca="1" si="82"/>
        <v>5.3851633267615888</v>
      </c>
      <c r="CW66" s="76">
        <f t="shared" ca="1" si="82"/>
        <v>4.7366766341639064</v>
      </c>
      <c r="CX66" s="76">
        <f t="shared" ca="1" si="82"/>
        <v>5.4575037714527257</v>
      </c>
      <c r="CY66" s="76">
        <f t="shared" ca="1" si="82"/>
        <v>5.2308347723709687</v>
      </c>
      <c r="CZ66" s="76">
        <f t="shared" ca="1" si="82"/>
        <v>5.7234473221536293</v>
      </c>
      <c r="DA66" s="76">
        <f t="shared" ca="1" si="82"/>
        <v>8.7929498517414597</v>
      </c>
      <c r="DB66" s="76">
        <f t="shared" ca="1" si="82"/>
        <v>9.1056782954867259</v>
      </c>
      <c r="DC66" s="76">
        <f t="shared" ca="1" si="82"/>
        <v>8.5427708057154703</v>
      </c>
      <c r="DD66" s="76">
        <f t="shared" ca="1" si="82"/>
        <v>7.912108307066311</v>
      </c>
      <c r="DE66" s="76">
        <f t="shared" ca="1" si="82"/>
        <v>8.3606935355953738</v>
      </c>
      <c r="DF66" s="76">
        <f t="shared" ca="1" si="82"/>
        <v>7.5420928067906265</v>
      </c>
      <c r="DG66" s="76">
        <f t="shared" ca="1" si="82"/>
        <v>7.7609853650484517</v>
      </c>
      <c r="DH66" s="76">
        <f t="shared" ca="1" si="82"/>
        <v>7.3232038774677282</v>
      </c>
      <c r="DI66" s="76">
        <f t="shared" ca="1" si="82"/>
        <v>7.9131684005584741</v>
      </c>
      <c r="DJ66" s="76">
        <f t="shared" ca="1" si="82"/>
        <v>8.366957763583116</v>
      </c>
      <c r="DK66" s="76">
        <f t="shared" ca="1" si="82"/>
        <v>8.4482740791914495</v>
      </c>
      <c r="DL66" s="76">
        <f t="shared" ca="1" si="82"/>
        <v>7.5351041369099381</v>
      </c>
      <c r="DM66" s="76">
        <f t="shared" ca="1" si="82"/>
        <v>7.154783211480316</v>
      </c>
      <c r="DN66" s="76">
        <f t="shared" ca="1" si="82"/>
        <v>7.6042533960789616</v>
      </c>
      <c r="DO66" s="76">
        <f t="shared" ca="1" si="82"/>
        <v>7.6042533960789616</v>
      </c>
      <c r="DP66" s="76">
        <f t="shared" ca="1" si="82"/>
        <v>7.4313802481564011</v>
      </c>
      <c r="DQ66" s="76">
        <f t="shared" ca="1" si="82"/>
        <v>7.4467111792068623</v>
      </c>
      <c r="DR66" s="76">
        <f t="shared" ca="1" si="82"/>
        <v>13.596467486556381</v>
      </c>
      <c r="DS66" s="76">
        <f t="shared" ca="1" si="82"/>
        <v>7.8261422541128205</v>
      </c>
      <c r="DT66" s="76">
        <f t="shared" ca="1" si="82"/>
        <v>7.9563304698979236</v>
      </c>
      <c r="DU66" s="76">
        <f t="shared" ca="1" si="82"/>
        <v>9.9739927401053965</v>
      </c>
      <c r="DV66" s="76">
        <f t="shared" ca="1" si="82"/>
        <v>10.519606665380721</v>
      </c>
      <c r="DW66" s="76">
        <f t="shared" ca="1" si="82"/>
        <v>10.926549932279586</v>
      </c>
      <c r="DX66" s="76">
        <f t="shared" ca="1" si="82"/>
        <v>11.653048743687918</v>
      </c>
      <c r="DY66" s="76">
        <f t="shared" ca="1" si="82"/>
        <v>11.383691193147687</v>
      </c>
      <c r="DZ66" s="76">
        <f t="shared" ca="1" si="82"/>
        <v>10.588474712703936</v>
      </c>
      <c r="EA66" s="76">
        <f t="shared" ca="1" si="82"/>
        <v>9.8278328618446764</v>
      </c>
      <c r="EB66" s="76">
        <f t="shared" ca="1" si="82"/>
        <v>10.392407449992156</v>
      </c>
      <c r="EC66" s="76">
        <f t="shared" ca="1" si="82"/>
        <v>9.1948580215965041</v>
      </c>
      <c r="ED66" s="76">
        <f t="shared" ca="1" si="82"/>
        <v>8.9708547057103427</v>
      </c>
      <c r="EE66" s="76">
        <f t="shared" ref="EE66:EJ66" ca="1" si="83">EE$43/(EE65+3.6)</f>
        <v>9.0051105923165</v>
      </c>
      <c r="EF66" s="76">
        <f t="shared" ca="1" si="83"/>
        <v>9.0015288897963632</v>
      </c>
      <c r="EG66" s="76">
        <f t="shared" ca="1" si="83"/>
        <v>8.3476100138211446</v>
      </c>
      <c r="EH66" s="76">
        <f t="shared" ca="1" si="83"/>
        <v>9.0570122666315545</v>
      </c>
      <c r="EI66" s="76">
        <f t="shared" ca="1" si="83"/>
        <v>11.350726594851725</v>
      </c>
      <c r="EJ66" s="76">
        <f t="shared" ca="1" si="83"/>
        <v>11.27734080220481</v>
      </c>
    </row>
    <row r="67" spans="1:140" x14ac:dyDescent="0.3"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</row>
    <row r="68" spans="1:140" x14ac:dyDescent="0.3">
      <c r="B68" s="5" t="s">
        <v>86</v>
      </c>
      <c r="C68" s="5"/>
      <c r="D68" s="5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6"/>
      <c r="DM68" s="76"/>
      <c r="DN68" s="76"/>
      <c r="DO68" s="76"/>
      <c r="DP68" s="76"/>
      <c r="DQ68" s="76"/>
      <c r="DR68" s="76"/>
      <c r="DS68" s="76"/>
      <c r="DT68" s="76"/>
      <c r="DU68" s="76"/>
      <c r="DV68" s="76"/>
      <c r="DW68" s="76"/>
      <c r="DX68" s="76"/>
      <c r="DY68" s="76"/>
      <c r="DZ68" s="76"/>
      <c r="EA68" s="76"/>
      <c r="EB68" s="76"/>
      <c r="EC68" s="76"/>
      <c r="ED68" s="76"/>
      <c r="EE68" s="76"/>
      <c r="EF68" s="76"/>
      <c r="EG68" s="76"/>
      <c r="EH68" s="76"/>
      <c r="EI68" s="76"/>
      <c r="EJ68" s="76"/>
    </row>
    <row r="69" spans="1:140" x14ac:dyDescent="0.3">
      <c r="A69" t="s">
        <v>357</v>
      </c>
      <c r="B69" t="s">
        <v>355</v>
      </c>
      <c r="E69" t="s">
        <v>59</v>
      </c>
      <c r="F69" s="76">
        <f ca="1">F37/F48*F43</f>
        <v>131.83528441992726</v>
      </c>
      <c r="G69" s="76">
        <f t="shared" ref="G69:BR69" ca="1" si="84">G37/G48*G43</f>
        <v>169.02804056233592</v>
      </c>
      <c r="H69" s="76">
        <f t="shared" ca="1" si="84"/>
        <v>203.3990660938812</v>
      </c>
      <c r="I69" s="76">
        <f t="shared" ca="1" si="84"/>
        <v>174.1536341808563</v>
      </c>
      <c r="J69" s="76">
        <f t="shared" ca="1" si="84"/>
        <v>193.03402018087095</v>
      </c>
      <c r="K69" s="76">
        <f t="shared" ca="1" si="84"/>
        <v>172.27398491791826</v>
      </c>
      <c r="L69" s="76">
        <f t="shared" ca="1" si="84"/>
        <v>178.09782459074924</v>
      </c>
      <c r="M69" s="76">
        <f t="shared" ca="1" si="84"/>
        <v>167.71352972226057</v>
      </c>
      <c r="N69" s="76">
        <f t="shared" ca="1" si="84"/>
        <v>149.49770138513207</v>
      </c>
      <c r="O69" s="76">
        <f t="shared" ca="1" si="84"/>
        <v>145.1669567894196</v>
      </c>
      <c r="P69" s="76">
        <f t="shared" ca="1" si="84"/>
        <v>153.1528361299078</v>
      </c>
      <c r="Q69" s="76">
        <f t="shared" ca="1" si="84"/>
        <v>163.2121272428339</v>
      </c>
      <c r="R69" s="76">
        <f t="shared" ca="1" si="84"/>
        <v>155.92740903064117</v>
      </c>
      <c r="S69" s="76">
        <f t="shared" ca="1" si="84"/>
        <v>169.75373628842058</v>
      </c>
      <c r="T69" s="76">
        <f t="shared" ca="1" si="84"/>
        <v>165.82199108900625</v>
      </c>
      <c r="U69" s="76">
        <f t="shared" ca="1" si="84"/>
        <v>173.87638802882299</v>
      </c>
      <c r="V69" s="76">
        <f t="shared" ca="1" si="84"/>
        <v>163.19410976593559</v>
      </c>
      <c r="W69" s="76">
        <f t="shared" ca="1" si="84"/>
        <v>155.83028319269303</v>
      </c>
      <c r="X69" s="76">
        <f t="shared" ca="1" si="84"/>
        <v>154.5803787250064</v>
      </c>
      <c r="Y69" s="76">
        <f t="shared" ca="1" si="84"/>
        <v>169.88234044473944</v>
      </c>
      <c r="Z69" s="76">
        <f t="shared" ca="1" si="84"/>
        <v>177.18740757853217</v>
      </c>
      <c r="AA69" s="76">
        <f t="shared" ca="1" si="84"/>
        <v>168.61837971866692</v>
      </c>
      <c r="AB69" s="76">
        <f t="shared" ca="1" si="84"/>
        <v>168.61837971866692</v>
      </c>
      <c r="AC69" s="76">
        <f t="shared" ca="1" si="84"/>
        <v>171.81421543535649</v>
      </c>
      <c r="AD69" s="76">
        <f t="shared" ca="1" si="84"/>
        <v>171.52591170559609</v>
      </c>
      <c r="AE69" s="76">
        <f t="shared" ca="1" si="84"/>
        <v>128.45489251172398</v>
      </c>
      <c r="AF69" s="76">
        <f t="shared" ca="1" si="84"/>
        <v>172.18989694253409</v>
      </c>
      <c r="AG69" s="76">
        <f t="shared" ca="1" si="84"/>
        <v>168.94817747244943</v>
      </c>
      <c r="AH69" s="76">
        <f t="shared" ca="1" si="84"/>
        <v>182.70477736712792</v>
      </c>
      <c r="AI69" s="76">
        <f t="shared" ca="1" si="84"/>
        <v>171.77791253158287</v>
      </c>
      <c r="AJ69" s="76">
        <f t="shared" ca="1" si="84"/>
        <v>164.44276490127061</v>
      </c>
      <c r="AK69" s="76">
        <f t="shared" ca="1" si="84"/>
        <v>152.7947725842439</v>
      </c>
      <c r="AL69" s="76">
        <f t="shared" ca="1" si="84"/>
        <v>156.91571933924743</v>
      </c>
      <c r="AM69" s="76">
        <f t="shared" ca="1" si="84"/>
        <v>170.49091053409907</v>
      </c>
      <c r="AN69" s="76">
        <f t="shared" ca="1" si="84"/>
        <v>185.87204716107695</v>
      </c>
      <c r="AO69" s="76">
        <f t="shared" ca="1" si="84"/>
        <v>174.20681340285492</v>
      </c>
      <c r="AP69" s="76">
        <f t="shared" ca="1" si="84"/>
        <v>67.343184931902613</v>
      </c>
      <c r="AQ69" s="76">
        <f t="shared" ca="1" si="84"/>
        <v>75.950751444328006</v>
      </c>
      <c r="AR69" s="76">
        <f t="shared" ca="1" si="84"/>
        <v>78.33321544733208</v>
      </c>
      <c r="AS69" s="76">
        <f t="shared" ca="1" si="84"/>
        <v>77.959240390798982</v>
      </c>
      <c r="AT69" s="76">
        <f t="shared" ca="1" si="84"/>
        <v>77.998174964477613</v>
      </c>
      <c r="AU69" s="76">
        <f t="shared" ca="1" si="84"/>
        <v>86.355284469192398</v>
      </c>
      <c r="AV69" s="76">
        <f t="shared" ca="1" si="84"/>
        <v>77.399379261282618</v>
      </c>
      <c r="AW69" s="76">
        <f t="shared" ca="1" si="84"/>
        <v>84.343114789629922</v>
      </c>
      <c r="AX69" s="76">
        <f t="shared" ca="1" si="84"/>
        <v>85.044655447801844</v>
      </c>
      <c r="AY69" s="76">
        <f t="shared" ca="1" si="84"/>
        <v>161.83872711206641</v>
      </c>
      <c r="AZ69" s="76">
        <f t="shared" ca="1" si="84"/>
        <v>408.09477297711243</v>
      </c>
      <c r="BA69" s="76">
        <f t="shared" ca="1" si="84"/>
        <v>268.70756399062248</v>
      </c>
      <c r="BB69" s="76">
        <f t="shared" ca="1" si="84"/>
        <v>235.45516713676173</v>
      </c>
      <c r="BC69" s="76">
        <f t="shared" ca="1" si="84"/>
        <v>323.63371711518681</v>
      </c>
      <c r="BD69" s="76">
        <f t="shared" ca="1" si="84"/>
        <v>247.18521473587757</v>
      </c>
      <c r="BE69" s="76">
        <f t="shared" ca="1" si="84"/>
        <v>294.50929147269318</v>
      </c>
      <c r="BF69" s="76">
        <f t="shared" ca="1" si="84"/>
        <v>242.83240291769312</v>
      </c>
      <c r="BG69" s="76">
        <f t="shared" ca="1" si="84"/>
        <v>256.51826684362436</v>
      </c>
      <c r="BH69" s="76">
        <f t="shared" ca="1" si="84"/>
        <v>232.51673313500575</v>
      </c>
      <c r="BI69" s="76">
        <f t="shared" ca="1" si="84"/>
        <v>194.48817120643139</v>
      </c>
      <c r="BJ69" s="76">
        <f t="shared" ca="1" si="84"/>
        <v>186.12678028048489</v>
      </c>
      <c r="BK69" s="76">
        <f t="shared" ca="1" si="84"/>
        <v>201.73822809877279</v>
      </c>
      <c r="BL69" s="76">
        <f t="shared" ca="1" si="84"/>
        <v>222.6620226335977</v>
      </c>
      <c r="BM69" s="76">
        <f t="shared" ca="1" si="84"/>
        <v>207.36405679321362</v>
      </c>
      <c r="BN69" s="76">
        <f t="shared" ca="1" si="84"/>
        <v>237.08939650317538</v>
      </c>
      <c r="BO69" s="76">
        <f t="shared" ca="1" si="84"/>
        <v>228.33697044371115</v>
      </c>
      <c r="BP69" s="76">
        <f t="shared" ca="1" si="84"/>
        <v>246.53938600299045</v>
      </c>
      <c r="BQ69" s="76">
        <f t="shared" ca="1" si="84"/>
        <v>222.623210291817</v>
      </c>
      <c r="BR69" s="76">
        <f t="shared" ca="1" si="84"/>
        <v>207.16529764254398</v>
      </c>
      <c r="BS69" s="76">
        <f t="shared" ref="BS69:ED69" ca="1" si="85">BS37/BS48*BS43</f>
        <v>204.61934408555211</v>
      </c>
      <c r="BT69" s="76">
        <f t="shared" ca="1" si="85"/>
        <v>237.37990557458059</v>
      </c>
      <c r="BU69" s="76">
        <f t="shared" ca="1" si="85"/>
        <v>254.33956747235493</v>
      </c>
      <c r="BV69" s="76">
        <f t="shared" ca="1" si="85"/>
        <v>234.53642107034625</v>
      </c>
      <c r="BW69" s="76">
        <f t="shared" ca="1" si="85"/>
        <v>234.53642107034625</v>
      </c>
      <c r="BX69" s="76">
        <f t="shared" ca="1" si="85"/>
        <v>241.77680431692286</v>
      </c>
      <c r="BY69" s="76">
        <f t="shared" ca="1" si="85"/>
        <v>241.11668943575009</v>
      </c>
      <c r="BZ69" s="76">
        <f t="shared" ca="1" si="85"/>
        <v>89.910403951147998</v>
      </c>
      <c r="CA69" s="76">
        <f t="shared" ca="1" si="85"/>
        <v>113.20550110808684</v>
      </c>
      <c r="CB69" s="76">
        <f t="shared" ca="1" si="85"/>
        <v>111.57631763836847</v>
      </c>
      <c r="CC69" s="76">
        <f t="shared" ca="1" si="85"/>
        <v>118.39048344454311</v>
      </c>
      <c r="CD69" s="76">
        <f t="shared" ca="1" si="85"/>
        <v>112.99926479670128</v>
      </c>
      <c r="CE69" s="76">
        <f t="shared" ca="1" si="85"/>
        <v>109.28742878220719</v>
      </c>
      <c r="CF69" s="76">
        <f t="shared" ca="1" si="85"/>
        <v>103.23353228153393</v>
      </c>
      <c r="CG69" s="76">
        <f t="shared" ca="1" si="85"/>
        <v>105.39820500149962</v>
      </c>
      <c r="CH69" s="76">
        <f t="shared" ca="1" si="85"/>
        <v>112.35347824502101</v>
      </c>
      <c r="CI69" s="76">
        <f t="shared" ca="1" si="85"/>
        <v>119.92318360759353</v>
      </c>
      <c r="CJ69" s="76">
        <f t="shared" ca="1" si="85"/>
        <v>114.21175981070988</v>
      </c>
      <c r="CK69" s="76">
        <f t="shared" ca="1" si="85"/>
        <v>98.139938716526743</v>
      </c>
      <c r="CL69" s="76">
        <f t="shared" ca="1" si="85"/>
        <v>100.3250233517809</v>
      </c>
      <c r="CM69" s="76">
        <f t="shared" ca="1" si="85"/>
        <v>99.984586706919728</v>
      </c>
      <c r="CN69" s="76">
        <f t="shared" ca="1" si="85"/>
        <v>100.0200736428438</v>
      </c>
      <c r="CO69" s="76">
        <f t="shared" ca="1" si="85"/>
        <v>107.40706598249326</v>
      </c>
      <c r="CP69" s="76">
        <f t="shared" ca="1" si="85"/>
        <v>99.47316503865855</v>
      </c>
      <c r="CQ69" s="76">
        <f t="shared" ca="1" si="85"/>
        <v>105.6693734914932</v>
      </c>
      <c r="CR69" s="76">
        <f t="shared" ca="1" si="85"/>
        <v>106.27808840769396</v>
      </c>
      <c r="CS69" s="76">
        <f t="shared" ca="1" si="85"/>
        <v>143.74141247236344</v>
      </c>
      <c r="CT69" s="76">
        <f t="shared" ca="1" si="85"/>
        <v>193.33079942111937</v>
      </c>
      <c r="CU69" s="76">
        <f t="shared" ca="1" si="85"/>
        <v>243.68744892065371</v>
      </c>
      <c r="CV69" s="76">
        <f t="shared" ca="1" si="85"/>
        <v>200.54871229532574</v>
      </c>
      <c r="CW69" s="76">
        <f t="shared" ca="1" si="85"/>
        <v>228.0053408950269</v>
      </c>
      <c r="CX69" s="76">
        <f t="shared" ca="1" si="85"/>
        <v>197.8903938337674</v>
      </c>
      <c r="CY69" s="76">
        <f t="shared" ca="1" si="85"/>
        <v>206.17018749996845</v>
      </c>
      <c r="CZ69" s="76">
        <f t="shared" ca="1" si="85"/>
        <v>191.495383434541</v>
      </c>
      <c r="DA69" s="76">
        <f t="shared" ca="1" si="85"/>
        <v>166.69964068700295</v>
      </c>
      <c r="DB69" s="76">
        <f t="shared" ca="1" si="85"/>
        <v>160.97445278630764</v>
      </c>
      <c r="DC69" s="76">
        <f t="shared" ca="1" si="85"/>
        <v>171.58151777681604</v>
      </c>
      <c r="DD69" s="76">
        <f t="shared" ca="1" si="85"/>
        <v>185.25802781984714</v>
      </c>
      <c r="DE69" s="76">
        <f t="shared" ca="1" si="85"/>
        <v>175.31818079727694</v>
      </c>
      <c r="DF69" s="76">
        <f t="shared" ca="1" si="85"/>
        <v>194.34679715746765</v>
      </c>
      <c r="DG69" s="76">
        <f t="shared" ca="1" si="85"/>
        <v>188.86539684319914</v>
      </c>
      <c r="DH69" s="76">
        <f t="shared" ca="1" si="85"/>
        <v>200.15577954535732</v>
      </c>
      <c r="DI69" s="76">
        <f t="shared" ca="1" si="85"/>
        <v>185.23320959031884</v>
      </c>
      <c r="DJ69" s="76">
        <f t="shared" ca="1" si="85"/>
        <v>175.1869224491486</v>
      </c>
      <c r="DK69" s="76">
        <f t="shared" ca="1" si="85"/>
        <v>173.50071353324526</v>
      </c>
      <c r="DL69" s="76">
        <f t="shared" ca="1" si="85"/>
        <v>194.52705022139691</v>
      </c>
      <c r="DM69" s="76">
        <f t="shared" ca="1" si="85"/>
        <v>204.86736460612704</v>
      </c>
      <c r="DN69" s="76">
        <f t="shared" ca="1" si="85"/>
        <v>192.75811897851102</v>
      </c>
      <c r="DO69" s="76">
        <f t="shared" ca="1" si="85"/>
        <v>192.75811897851102</v>
      </c>
      <c r="DP69" s="76">
        <f t="shared" ca="1" si="85"/>
        <v>197.24217196768657</v>
      </c>
      <c r="DQ69" s="76">
        <f t="shared" ca="1" si="85"/>
        <v>196.83609926446132</v>
      </c>
      <c r="DR69" s="76">
        <f t="shared" ca="1" si="85"/>
        <v>107.80605935427255</v>
      </c>
      <c r="DS69" s="76">
        <f t="shared" ca="1" si="85"/>
        <v>139.62778414558915</v>
      </c>
      <c r="DT69" s="76">
        <f t="shared" ca="1" si="85"/>
        <v>137.34307611835018</v>
      </c>
      <c r="DU69" s="76">
        <f t="shared" ca="1" si="85"/>
        <v>146.96036171855516</v>
      </c>
      <c r="DV69" s="76">
        <f t="shared" ca="1" si="85"/>
        <v>139.33805963372356</v>
      </c>
      <c r="DW69" s="76">
        <f t="shared" ca="1" si="85"/>
        <v>134.14861872674635</v>
      </c>
      <c r="DX69" s="76">
        <f t="shared" ca="1" si="85"/>
        <v>125.78524411116908</v>
      </c>
      <c r="DY69" s="76">
        <f t="shared" ca="1" si="85"/>
        <v>128.7615375359488</v>
      </c>
      <c r="DZ69" s="76">
        <f t="shared" ca="1" si="85"/>
        <v>138.43179689568581</v>
      </c>
      <c r="EA69" s="76">
        <f t="shared" ca="1" si="85"/>
        <v>149.14596142094018</v>
      </c>
      <c r="EB69" s="76">
        <f t="shared" ca="1" si="85"/>
        <v>141.04350583995267</v>
      </c>
      <c r="EC69" s="76">
        <f t="shared" ca="1" si="85"/>
        <v>118.84325987234821</v>
      </c>
      <c r="ED69" s="76">
        <f t="shared" ca="1" si="85"/>
        <v>121.81079029786956</v>
      </c>
      <c r="EE69" s="76">
        <f t="shared" ref="EE69:EJ69" ca="1" si="86">EE37/EE48*EE43</f>
        <v>121.34741601977805</v>
      </c>
      <c r="EF69" s="76">
        <f t="shared" ca="1" si="86"/>
        <v>121.39570007808526</v>
      </c>
      <c r="EG69" s="76">
        <f t="shared" ca="1" si="86"/>
        <v>131.53768032796685</v>
      </c>
      <c r="EH69" s="76">
        <f t="shared" ca="1" si="86"/>
        <v>120.65202841514413</v>
      </c>
      <c r="EI69" s="76">
        <f t="shared" ca="1" si="86"/>
        <v>129.13548473002243</v>
      </c>
      <c r="EJ69" s="76">
        <f t="shared" ca="1" si="86"/>
        <v>129.97581669054114</v>
      </c>
    </row>
    <row r="70" spans="1:140" x14ac:dyDescent="0.3">
      <c r="A70" t="s">
        <v>351</v>
      </c>
      <c r="B70" t="s">
        <v>352</v>
      </c>
      <c r="E70" t="s">
        <v>59</v>
      </c>
      <c r="F70" s="76">
        <f ca="1">F38*F$16/F$48</f>
        <v>1522.4662233091501</v>
      </c>
      <c r="G70" s="76">
        <f t="shared" ref="G70:BR70" ca="1" si="87">G38*G$16/G$48</f>
        <v>1951.9773001634135</v>
      </c>
      <c r="H70" s="76">
        <f t="shared" ca="1" si="87"/>
        <v>2348.9023393327038</v>
      </c>
      <c r="I70" s="76">
        <f t="shared" ca="1" si="87"/>
        <v>2011.1689133414916</v>
      </c>
      <c r="J70" s="76">
        <f t="shared" ca="1" si="87"/>
        <v>2229.204245039964</v>
      </c>
      <c r="K70" s="76">
        <f t="shared" ca="1" si="87"/>
        <v>1989.4622622952061</v>
      </c>
      <c r="L70" s="76">
        <f t="shared" ca="1" si="87"/>
        <v>2056.7173922922011</v>
      </c>
      <c r="M70" s="76">
        <f t="shared" ca="1" si="87"/>
        <v>1936.797006336961</v>
      </c>
      <c r="N70" s="76">
        <f t="shared" ca="1" si="87"/>
        <v>1726.4361496444571</v>
      </c>
      <c r="O70" s="76">
        <f t="shared" ca="1" si="87"/>
        <v>1676.4236480765974</v>
      </c>
      <c r="P70" s="76">
        <f t="shared" ca="1" si="87"/>
        <v>1768.646542825993</v>
      </c>
      <c r="Q70" s="76">
        <f t="shared" ca="1" si="87"/>
        <v>1884.8137056401767</v>
      </c>
      <c r="R70" s="76">
        <f t="shared" ca="1" si="87"/>
        <v>1800.6879916995767</v>
      </c>
      <c r="S70" s="76">
        <f t="shared" ca="1" si="87"/>
        <v>1960.3578125294696</v>
      </c>
      <c r="T70" s="76">
        <f t="shared" ca="1" si="87"/>
        <v>1914.9530539240307</v>
      </c>
      <c r="U70" s="76">
        <f t="shared" ca="1" si="87"/>
        <v>2007.9672067280428</v>
      </c>
      <c r="V70" s="76">
        <f t="shared" ca="1" si="87"/>
        <v>1884.6056353945849</v>
      </c>
      <c r="W70" s="76">
        <f t="shared" ca="1" si="87"/>
        <v>1799.5663586835196</v>
      </c>
      <c r="X70" s="76">
        <f t="shared" ca="1" si="87"/>
        <v>1785.132155102976</v>
      </c>
      <c r="Y70" s="76">
        <f t="shared" ca="1" si="87"/>
        <v>1961.8429648923907</v>
      </c>
      <c r="Z70" s="76">
        <f t="shared" ca="1" si="87"/>
        <v>2046.2036731742485</v>
      </c>
      <c r="AA70" s="76">
        <f t="shared" ca="1" si="87"/>
        <v>1947.2464361899135</v>
      </c>
      <c r="AB70" s="76">
        <f t="shared" ca="1" si="87"/>
        <v>1947.2464361899135</v>
      </c>
      <c r="AC70" s="76">
        <f t="shared" ca="1" si="87"/>
        <v>1984.1527314606612</v>
      </c>
      <c r="AD70" s="76">
        <f t="shared" ca="1" si="87"/>
        <v>1980.8233292255497</v>
      </c>
      <c r="AE70" s="76">
        <f t="shared" ca="1" si="87"/>
        <v>1377.8901613675901</v>
      </c>
      <c r="AF70" s="76">
        <f t="shared" ca="1" si="87"/>
        <v>1847.0200725313948</v>
      </c>
      <c r="AG70" s="76">
        <f t="shared" ca="1" si="87"/>
        <v>1812.2472952832591</v>
      </c>
      <c r="AH70" s="76">
        <f t="shared" ca="1" si="87"/>
        <v>1959.8094727769496</v>
      </c>
      <c r="AI70" s="76">
        <f t="shared" ca="1" si="87"/>
        <v>1842.6008615898211</v>
      </c>
      <c r="AJ70" s="76">
        <f t="shared" ca="1" si="87"/>
        <v>1763.919329463175</v>
      </c>
      <c r="AK70" s="76">
        <f t="shared" ca="1" si="87"/>
        <v>1638.975439047701</v>
      </c>
      <c r="AL70" s="76">
        <f t="shared" ca="1" si="87"/>
        <v>1683.1793761513095</v>
      </c>
      <c r="AM70" s="76">
        <f t="shared" ca="1" si="87"/>
        <v>1828.7956467372103</v>
      </c>
      <c r="AN70" s="76">
        <f t="shared" ca="1" si="87"/>
        <v>1993.7836547029572</v>
      </c>
      <c r="AO70" s="76">
        <f t="shared" ca="1" si="87"/>
        <v>1868.6548214509253</v>
      </c>
      <c r="AP70" s="76">
        <f t="shared" ca="1" si="87"/>
        <v>601.19297771985805</v>
      </c>
      <c r="AQ70" s="76">
        <f t="shared" ca="1" si="87"/>
        <v>678.03532706462875</v>
      </c>
      <c r="AR70" s="76">
        <f t="shared" ca="1" si="87"/>
        <v>699.30430372091178</v>
      </c>
      <c r="AS70" s="76">
        <f t="shared" ca="1" si="87"/>
        <v>695.96571529422204</v>
      </c>
      <c r="AT70" s="76">
        <f t="shared" ca="1" si="87"/>
        <v>696.31329600799086</v>
      </c>
      <c r="AU70" s="76">
        <f t="shared" ca="1" si="87"/>
        <v>770.91973990206748</v>
      </c>
      <c r="AV70" s="76">
        <f t="shared" ca="1" si="87"/>
        <v>690.96766567860163</v>
      </c>
      <c r="AW70" s="76">
        <f t="shared" ca="1" si="87"/>
        <v>752.95649265504414</v>
      </c>
      <c r="AX70" s="76">
        <f t="shared" ca="1" si="87"/>
        <v>759.21935826949959</v>
      </c>
      <c r="AY70" s="76">
        <f t="shared" ca="1" si="87"/>
        <v>1514.1650124918599</v>
      </c>
      <c r="AZ70" s="76">
        <f t="shared" ca="1" si="87"/>
        <v>3818.1394407215466</v>
      </c>
      <c r="BA70" s="76">
        <f t="shared" ca="1" si="87"/>
        <v>2514.0310928470149</v>
      </c>
      <c r="BB70" s="76">
        <f t="shared" ca="1" si="87"/>
        <v>2202.9212812705478</v>
      </c>
      <c r="BC70" s="76">
        <f t="shared" ca="1" si="87"/>
        <v>3027.920820083908</v>
      </c>
      <c r="BD70" s="76">
        <f t="shared" ca="1" si="87"/>
        <v>2312.6677429882452</v>
      </c>
      <c r="BE70" s="76">
        <f t="shared" ca="1" si="87"/>
        <v>2755.4323551551902</v>
      </c>
      <c r="BF70" s="76">
        <f t="shared" ca="1" si="87"/>
        <v>2271.9427850089846</v>
      </c>
      <c r="BG70" s="76">
        <f t="shared" ca="1" si="87"/>
        <v>2399.9878870198272</v>
      </c>
      <c r="BH70" s="76">
        <f t="shared" ca="1" si="87"/>
        <v>2175.4292585861722</v>
      </c>
      <c r="BI70" s="76">
        <f t="shared" ca="1" si="87"/>
        <v>1819.6335910402049</v>
      </c>
      <c r="BJ70" s="76">
        <f t="shared" ca="1" si="87"/>
        <v>1741.4043203226454</v>
      </c>
      <c r="BK70" s="76">
        <f t="shared" ca="1" si="87"/>
        <v>1887.4652076183384</v>
      </c>
      <c r="BL70" s="76">
        <f t="shared" ca="1" si="87"/>
        <v>2083.2284725583904</v>
      </c>
      <c r="BM70" s="76">
        <f t="shared" ca="1" si="87"/>
        <v>1940.1005262926897</v>
      </c>
      <c r="BN70" s="76">
        <f t="shared" ca="1" si="87"/>
        <v>2218.2111502232165</v>
      </c>
      <c r="BO70" s="76">
        <f t="shared" ca="1" si="87"/>
        <v>2136.3233502500625</v>
      </c>
      <c r="BP70" s="76">
        <f t="shared" ca="1" si="87"/>
        <v>2306.625361854572</v>
      </c>
      <c r="BQ70" s="76">
        <f t="shared" ca="1" si="87"/>
        <v>2082.8653438374354</v>
      </c>
      <c r="BR70" s="76">
        <f t="shared" ca="1" si="87"/>
        <v>1938.2409333681348</v>
      </c>
      <c r="BS70" s="76">
        <f t="shared" ref="BS70:ED70" ca="1" si="88">BS38*BS$16/BS$48</f>
        <v>1914.4209622881795</v>
      </c>
      <c r="BT70" s="76">
        <f t="shared" ca="1" si="88"/>
        <v>2220.9291564729115</v>
      </c>
      <c r="BU70" s="76">
        <f t="shared" ca="1" si="88"/>
        <v>2379.6039503714023</v>
      </c>
      <c r="BV70" s="76">
        <f t="shared" ca="1" si="88"/>
        <v>2194.3254823912866</v>
      </c>
      <c r="BW70" s="76">
        <f t="shared" ca="1" si="88"/>
        <v>2194.3254823912866</v>
      </c>
      <c r="BX70" s="76">
        <f t="shared" ca="1" si="88"/>
        <v>2262.0665922271737</v>
      </c>
      <c r="BY70" s="76">
        <f t="shared" ca="1" si="88"/>
        <v>2255.8905497240403</v>
      </c>
      <c r="BZ70" s="76">
        <f t="shared" ca="1" si="88"/>
        <v>1377.8901613675901</v>
      </c>
      <c r="CA70" s="76">
        <f t="shared" ca="1" si="88"/>
        <v>1734.8909507099261</v>
      </c>
      <c r="CB70" s="76">
        <f t="shared" ca="1" si="88"/>
        <v>1709.9234744742798</v>
      </c>
      <c r="CC70" s="76">
        <f t="shared" ca="1" si="88"/>
        <v>1814.3515674384378</v>
      </c>
      <c r="CD70" s="76">
        <f t="shared" ca="1" si="88"/>
        <v>1731.73034891206</v>
      </c>
      <c r="CE70" s="76">
        <f t="shared" ca="1" si="88"/>
        <v>1674.845916185451</v>
      </c>
      <c r="CF70" s="76">
        <f t="shared" ca="1" si="88"/>
        <v>1582.0690621214017</v>
      </c>
      <c r="CG70" s="76">
        <f t="shared" ca="1" si="88"/>
        <v>1615.2429898577532</v>
      </c>
      <c r="CH70" s="76">
        <f t="shared" ca="1" si="88"/>
        <v>1721.8335750483006</v>
      </c>
      <c r="CI70" s="76">
        <f t="shared" ca="1" si="88"/>
        <v>1837.8404228120737</v>
      </c>
      <c r="CJ70" s="76">
        <f t="shared" ca="1" si="88"/>
        <v>1750.3120132922736</v>
      </c>
      <c r="CK70" s="76">
        <f t="shared" ca="1" si="88"/>
        <v>1504.0089917535493</v>
      </c>
      <c r="CL70" s="76">
        <f t="shared" ca="1" si="88"/>
        <v>1537.4957350931529</v>
      </c>
      <c r="CM70" s="76">
        <f t="shared" ca="1" si="88"/>
        <v>1532.2784934513729</v>
      </c>
      <c r="CN70" s="76">
        <f t="shared" ca="1" si="88"/>
        <v>1532.8223359625622</v>
      </c>
      <c r="CO70" s="76">
        <f t="shared" ca="1" si="88"/>
        <v>1646.0290797831233</v>
      </c>
      <c r="CP70" s="76">
        <f t="shared" ca="1" si="88"/>
        <v>1524.4408811836074</v>
      </c>
      <c r="CQ70" s="76">
        <f t="shared" ca="1" si="88"/>
        <v>1619.3986868406973</v>
      </c>
      <c r="CR70" s="76">
        <f t="shared" ca="1" si="88"/>
        <v>1628.7273324395585</v>
      </c>
      <c r="CS70" s="76">
        <f t="shared" ca="1" si="88"/>
        <v>1518.315617900505</v>
      </c>
      <c r="CT70" s="76">
        <f t="shared" ca="1" si="88"/>
        <v>2042.11971437746</v>
      </c>
      <c r="CU70" s="76">
        <f t="shared" ca="1" si="88"/>
        <v>2574.0282721494577</v>
      </c>
      <c r="CV70" s="76">
        <f t="shared" ca="1" si="88"/>
        <v>2118.3612766179849</v>
      </c>
      <c r="CW70" s="76">
        <f t="shared" ca="1" si="88"/>
        <v>2408.380884055995</v>
      </c>
      <c r="CX70" s="76">
        <f t="shared" ca="1" si="88"/>
        <v>2090.2819196107394</v>
      </c>
      <c r="CY70" s="76">
        <f t="shared" ca="1" si="88"/>
        <v>2177.7399445470378</v>
      </c>
      <c r="CZ70" s="76">
        <f t="shared" ca="1" si="88"/>
        <v>2022.7325335376863</v>
      </c>
      <c r="DA70" s="76">
        <f t="shared" ca="1" si="88"/>
        <v>1760.8194020087431</v>
      </c>
      <c r="DB70" s="76">
        <f t="shared" ca="1" si="88"/>
        <v>1700.3452348531089</v>
      </c>
      <c r="DC70" s="76">
        <f t="shared" ca="1" si="88"/>
        <v>1812.3858232831897</v>
      </c>
      <c r="DD70" s="76">
        <f t="shared" ca="1" si="88"/>
        <v>1956.8484276192901</v>
      </c>
      <c r="DE70" s="76">
        <f t="shared" ca="1" si="88"/>
        <v>1851.8555469015512</v>
      </c>
      <c r="DF70" s="76">
        <f t="shared" ca="1" si="88"/>
        <v>2052.8515223116956</v>
      </c>
      <c r="DG70" s="76">
        <f t="shared" ca="1" si="88"/>
        <v>1994.9524411633263</v>
      </c>
      <c r="DH70" s="76">
        <f t="shared" ca="1" si="88"/>
        <v>2114.2107961071833</v>
      </c>
      <c r="DI70" s="76">
        <f t="shared" ca="1" si="88"/>
        <v>1956.5862769637945</v>
      </c>
      <c r="DJ70" s="76">
        <f t="shared" ca="1" si="88"/>
        <v>1850.4690877279888</v>
      </c>
      <c r="DK70" s="76">
        <f t="shared" ca="1" si="88"/>
        <v>1832.6579553060687</v>
      </c>
      <c r="DL70" s="76">
        <f t="shared" ca="1" si="88"/>
        <v>2054.7555041735045</v>
      </c>
      <c r="DM70" s="76">
        <f t="shared" ca="1" si="88"/>
        <v>2163.9784522042651</v>
      </c>
      <c r="DN70" s="76">
        <f t="shared" ca="1" si="88"/>
        <v>2036.0705901541567</v>
      </c>
      <c r="DO70" s="76">
        <f t="shared" ca="1" si="88"/>
        <v>2036.0705901541567</v>
      </c>
      <c r="DP70" s="76">
        <f t="shared" ca="1" si="88"/>
        <v>2083.4348644287516</v>
      </c>
      <c r="DQ70" s="76">
        <f t="shared" ca="1" si="88"/>
        <v>2079.1455888699174</v>
      </c>
      <c r="DR70" s="76">
        <f t="shared" ca="1" si="88"/>
        <v>1377.8901613675901</v>
      </c>
      <c r="DS70" s="76">
        <f t="shared" ca="1" si="88"/>
        <v>1784.6098000440454</v>
      </c>
      <c r="DT70" s="76">
        <f t="shared" ca="1" si="88"/>
        <v>1755.4085034639995</v>
      </c>
      <c r="DU70" s="76">
        <f t="shared" ca="1" si="88"/>
        <v>1878.3288966864004</v>
      </c>
      <c r="DV70" s="76">
        <f t="shared" ca="1" si="88"/>
        <v>1780.9067748449263</v>
      </c>
      <c r="DW70" s="76">
        <f t="shared" ca="1" si="88"/>
        <v>1714.5795237465024</v>
      </c>
      <c r="DX70" s="76">
        <f t="shared" ca="1" si="88"/>
        <v>1607.6856101051014</v>
      </c>
      <c r="DY70" s="76">
        <f t="shared" ca="1" si="88"/>
        <v>1645.7261938339836</v>
      </c>
      <c r="DZ70" s="76">
        <f t="shared" ca="1" si="88"/>
        <v>1769.3236549550443</v>
      </c>
      <c r="EA70" s="76">
        <f t="shared" ca="1" si="88"/>
        <v>1906.26347053728</v>
      </c>
      <c r="EB70" s="76">
        <f t="shared" ca="1" si="88"/>
        <v>1802.7044137010362</v>
      </c>
      <c r="EC70" s="76">
        <f t="shared" ca="1" si="88"/>
        <v>1518.9587626502041</v>
      </c>
      <c r="ED70" s="76">
        <f t="shared" ca="1" si="88"/>
        <v>1556.8873447853491</v>
      </c>
      <c r="EE70" s="76">
        <f t="shared" ref="EE70:EJ70" ca="1" si="89">EE38*EE$16/EE$48</f>
        <v>1550.9648682321999</v>
      </c>
      <c r="EF70" s="76">
        <f t="shared" ca="1" si="89"/>
        <v>1551.5819961495995</v>
      </c>
      <c r="EG70" s="76">
        <f t="shared" ca="1" si="89"/>
        <v>1681.2086134918875</v>
      </c>
      <c r="EH70" s="76">
        <f t="shared" ca="1" si="89"/>
        <v>1542.0769843367937</v>
      </c>
      <c r="EI70" s="76">
        <f t="shared" ca="1" si="89"/>
        <v>1650.5056854754675</v>
      </c>
      <c r="EJ70" s="76">
        <f t="shared" ca="1" si="89"/>
        <v>1661.2461313058491</v>
      </c>
    </row>
    <row r="71" spans="1:140" x14ac:dyDescent="0.3">
      <c r="A71" t="s">
        <v>87</v>
      </c>
      <c r="B71" t="s">
        <v>57</v>
      </c>
      <c r="E71" t="s">
        <v>59</v>
      </c>
      <c r="F71" s="77">
        <f ca="1">F$49*F$16/F$48*F$22*F$12</f>
        <v>0</v>
      </c>
      <c r="G71" s="77">
        <f t="shared" ref="G71:BR71" ca="1" si="90">G$49*G$16/G$48*G$22*G$12</f>
        <v>55.97140331986045</v>
      </c>
      <c r="H71" s="77">
        <f t="shared" ca="1" si="90"/>
        <v>67.352914494829477</v>
      </c>
      <c r="I71" s="77">
        <f t="shared" ca="1" si="90"/>
        <v>57.668675954161081</v>
      </c>
      <c r="J71" s="77">
        <f t="shared" ca="1" si="90"/>
        <v>63.92066642938488</v>
      </c>
      <c r="K71" s="77">
        <f t="shared" ca="1" si="90"/>
        <v>57.046254924811294</v>
      </c>
      <c r="L71" s="77">
        <f t="shared" ca="1" si="90"/>
        <v>59.295827227697508</v>
      </c>
      <c r="M71" s="77">
        <f t="shared" ca="1" si="90"/>
        <v>75.76223834473214</v>
      </c>
      <c r="N71" s="77">
        <f t="shared" ca="1" si="90"/>
        <v>0</v>
      </c>
      <c r="O71" s="77">
        <f t="shared" ca="1" si="90"/>
        <v>0</v>
      </c>
      <c r="P71" s="77">
        <f t="shared" ca="1" si="90"/>
        <v>0</v>
      </c>
      <c r="Q71" s="77">
        <f t="shared" ca="1" si="90"/>
        <v>0</v>
      </c>
      <c r="R71" s="77">
        <f t="shared" ca="1" si="90"/>
        <v>0</v>
      </c>
      <c r="S71" s="77">
        <f t="shared" ca="1" si="90"/>
        <v>0</v>
      </c>
      <c r="T71" s="77">
        <f t="shared" ca="1" si="90"/>
        <v>0</v>
      </c>
      <c r="U71" s="77">
        <f t="shared" ca="1" si="90"/>
        <v>0</v>
      </c>
      <c r="V71" s="77">
        <f t="shared" ca="1" si="90"/>
        <v>0</v>
      </c>
      <c r="W71" s="77">
        <f t="shared" ca="1" si="90"/>
        <v>0</v>
      </c>
      <c r="X71" s="77">
        <f t="shared" ca="1" si="90"/>
        <v>0</v>
      </c>
      <c r="Y71" s="77">
        <f t="shared" ca="1" si="90"/>
        <v>0</v>
      </c>
      <c r="Z71" s="77">
        <f t="shared" ca="1" si="90"/>
        <v>0</v>
      </c>
      <c r="AA71" s="77">
        <f t="shared" ca="1" si="90"/>
        <v>0</v>
      </c>
      <c r="AB71" s="77">
        <f t="shared" ca="1" si="90"/>
        <v>0</v>
      </c>
      <c r="AC71" s="77">
        <f t="shared" ca="1" si="90"/>
        <v>0</v>
      </c>
      <c r="AD71" s="77">
        <f t="shared" ca="1" si="90"/>
        <v>0</v>
      </c>
      <c r="AE71" s="77">
        <f t="shared" ca="1" si="90"/>
        <v>0</v>
      </c>
      <c r="AF71" s="77">
        <f t="shared" ca="1" si="90"/>
        <v>57.01968414473501</v>
      </c>
      <c r="AG71" s="77">
        <f t="shared" ca="1" si="90"/>
        <v>55.946207572925729</v>
      </c>
      <c r="AH71" s="77">
        <f t="shared" ca="1" si="90"/>
        <v>0</v>
      </c>
      <c r="AI71" s="77">
        <f t="shared" ca="1" si="90"/>
        <v>0</v>
      </c>
      <c r="AJ71" s="77">
        <f t="shared" ca="1" si="90"/>
        <v>0</v>
      </c>
      <c r="AK71" s="77">
        <f t="shared" ca="1" si="90"/>
        <v>0</v>
      </c>
      <c r="AL71" s="77">
        <f t="shared" ca="1" si="90"/>
        <v>0</v>
      </c>
      <c r="AM71" s="77">
        <f t="shared" ca="1" si="90"/>
        <v>0</v>
      </c>
      <c r="AN71" s="77">
        <f t="shared" ca="1" si="90"/>
        <v>0</v>
      </c>
      <c r="AO71" s="77">
        <f t="shared" ca="1" si="90"/>
        <v>0</v>
      </c>
      <c r="AP71" s="77">
        <f t="shared" ca="1" si="90"/>
        <v>0</v>
      </c>
      <c r="AQ71" s="77">
        <f t="shared" ca="1" si="90"/>
        <v>18.51116619563599</v>
      </c>
      <c r="AR71" s="77">
        <f t="shared" ca="1" si="90"/>
        <v>19.091834408603646</v>
      </c>
      <c r="AS71" s="77">
        <f t="shared" ca="1" si="90"/>
        <v>19.000686996723452</v>
      </c>
      <c r="AT71" s="77">
        <f t="shared" ca="1" si="90"/>
        <v>19.010176361218409</v>
      </c>
      <c r="AU71" s="77">
        <f t="shared" ca="1" si="90"/>
        <v>20.649465668868999</v>
      </c>
      <c r="AV71" s="77">
        <f t="shared" ca="1" si="90"/>
        <v>18.864234332097077</v>
      </c>
      <c r="AW71" s="77">
        <f t="shared" ca="1" si="90"/>
        <v>0</v>
      </c>
      <c r="AX71" s="77">
        <f t="shared" ca="1" si="90"/>
        <v>0</v>
      </c>
      <c r="AY71" s="77">
        <f t="shared" ca="1" si="90"/>
        <v>0</v>
      </c>
      <c r="AZ71" s="77">
        <f t="shared" ca="1" si="90"/>
        <v>178.61370956556263</v>
      </c>
      <c r="BA71" s="77">
        <f t="shared" ca="1" si="90"/>
        <v>0</v>
      </c>
      <c r="BB71" s="77">
        <f t="shared" ca="1" si="90"/>
        <v>103.05331904124931</v>
      </c>
      <c r="BC71" s="77">
        <f t="shared" ca="1" si="90"/>
        <v>141.64704520162377</v>
      </c>
      <c r="BD71" s="77">
        <f t="shared" ca="1" si="90"/>
        <v>108.18729147557943</v>
      </c>
      <c r="BE71" s="77">
        <f t="shared" ca="1" si="90"/>
        <v>128.89995298815907</v>
      </c>
      <c r="BF71" s="77">
        <f t="shared" ca="1" si="90"/>
        <v>106.28216571223045</v>
      </c>
      <c r="BG71" s="77">
        <f t="shared" ca="1" si="90"/>
        <v>112.8834135395721</v>
      </c>
      <c r="BH71" s="77">
        <f t="shared" ca="1" si="90"/>
        <v>138.830609297444</v>
      </c>
      <c r="BI71" s="77">
        <f t="shared" ca="1" si="90"/>
        <v>0</v>
      </c>
      <c r="BJ71" s="77">
        <f t="shared" ca="1" si="90"/>
        <v>0</v>
      </c>
      <c r="BK71" s="77">
        <f t="shared" ca="1" si="90"/>
        <v>0</v>
      </c>
      <c r="BL71" s="77">
        <f t="shared" ca="1" si="90"/>
        <v>0</v>
      </c>
      <c r="BM71" s="77">
        <f t="shared" ca="1" si="90"/>
        <v>0</v>
      </c>
      <c r="BN71" s="77">
        <f t="shared" ca="1" si="90"/>
        <v>0</v>
      </c>
      <c r="BO71" s="77">
        <f t="shared" ca="1" si="90"/>
        <v>0</v>
      </c>
      <c r="BP71" s="77">
        <f t="shared" ca="1" si="90"/>
        <v>0</v>
      </c>
      <c r="BQ71" s="77">
        <f t="shared" ca="1" si="90"/>
        <v>0</v>
      </c>
      <c r="BR71" s="77">
        <f t="shared" ca="1" si="90"/>
        <v>0</v>
      </c>
      <c r="BS71" s="77">
        <f t="shared" ref="BS71:ED71" ca="1" si="91">BS$49*BS$16/BS$48*BS$22*BS$12</f>
        <v>0</v>
      </c>
      <c r="BT71" s="77">
        <f t="shared" ca="1" si="91"/>
        <v>0</v>
      </c>
      <c r="BU71" s="77">
        <f t="shared" ca="1" si="91"/>
        <v>0</v>
      </c>
      <c r="BV71" s="77">
        <f t="shared" ca="1" si="91"/>
        <v>0</v>
      </c>
      <c r="BW71" s="77">
        <f t="shared" ca="1" si="91"/>
        <v>0</v>
      </c>
      <c r="BX71" s="77">
        <f t="shared" ca="1" si="91"/>
        <v>0</v>
      </c>
      <c r="BY71" s="77">
        <f t="shared" ca="1" si="91"/>
        <v>0</v>
      </c>
      <c r="BZ71" s="77">
        <f t="shared" ca="1" si="91"/>
        <v>0</v>
      </c>
      <c r="CA71" s="77">
        <f t="shared" ca="1" si="91"/>
        <v>49.759404988066336</v>
      </c>
      <c r="CB71" s="77">
        <f t="shared" ca="1" si="91"/>
        <v>49.043298444867723</v>
      </c>
      <c r="CC71" s="77">
        <f t="shared" ca="1" si="91"/>
        <v>0</v>
      </c>
      <c r="CD71" s="77">
        <f t="shared" ca="1" si="91"/>
        <v>0</v>
      </c>
      <c r="CE71" s="77">
        <f t="shared" ca="1" si="91"/>
        <v>0</v>
      </c>
      <c r="CF71" s="77">
        <f t="shared" ca="1" si="91"/>
        <v>0</v>
      </c>
      <c r="CG71" s="77">
        <f t="shared" ca="1" si="91"/>
        <v>0</v>
      </c>
      <c r="CH71" s="77">
        <f t="shared" ca="1" si="91"/>
        <v>0</v>
      </c>
      <c r="CI71" s="77">
        <f t="shared" ca="1" si="91"/>
        <v>0</v>
      </c>
      <c r="CJ71" s="77">
        <f t="shared" ca="1" si="91"/>
        <v>0</v>
      </c>
      <c r="CK71" s="77">
        <f t="shared" ca="1" si="91"/>
        <v>43.137346757001559</v>
      </c>
      <c r="CL71" s="77">
        <f t="shared" ca="1" si="91"/>
        <v>44.097799298923519</v>
      </c>
      <c r="CM71" s="77">
        <f t="shared" ca="1" si="91"/>
        <v>43.948160591275823</v>
      </c>
      <c r="CN71" s="77">
        <f t="shared" ca="1" si="91"/>
        <v>43.963758851070146</v>
      </c>
      <c r="CO71" s="77">
        <f t="shared" ca="1" si="91"/>
        <v>46.318948778185963</v>
      </c>
      <c r="CP71" s="77">
        <f t="shared" ca="1" si="91"/>
        <v>43.723365526887711</v>
      </c>
      <c r="CQ71" s="77">
        <f t="shared" ca="1" si="91"/>
        <v>0</v>
      </c>
      <c r="CR71" s="77">
        <f t="shared" ca="1" si="91"/>
        <v>0</v>
      </c>
      <c r="CS71" s="77">
        <f t="shared" ca="1" si="91"/>
        <v>0</v>
      </c>
      <c r="CT71" s="77">
        <f t="shared" ca="1" si="91"/>
        <v>76.993030714295813</v>
      </c>
      <c r="CU71" s="77">
        <f t="shared" ca="1" si="91"/>
        <v>97.047316286981157</v>
      </c>
      <c r="CV71" s="77">
        <f t="shared" ca="1" si="91"/>
        <v>79.867528669514911</v>
      </c>
      <c r="CW71" s="77">
        <f t="shared" ca="1" si="91"/>
        <v>90.801994649159951</v>
      </c>
      <c r="CX71" s="77">
        <f t="shared" ca="1" si="91"/>
        <v>78.808866544431993</v>
      </c>
      <c r="CY71" s="77">
        <f t="shared" ca="1" si="91"/>
        <v>82.553276185722723</v>
      </c>
      <c r="CZ71" s="77">
        <f t="shared" ca="1" si="91"/>
        <v>104.03654861900084</v>
      </c>
      <c r="DA71" s="77">
        <f t="shared" ca="1" si="91"/>
        <v>0</v>
      </c>
      <c r="DB71" s="77">
        <f t="shared" ca="1" si="91"/>
        <v>0</v>
      </c>
      <c r="DC71" s="77">
        <f t="shared" ca="1" si="91"/>
        <v>0</v>
      </c>
      <c r="DD71" s="77">
        <f t="shared" ca="1" si="91"/>
        <v>0</v>
      </c>
      <c r="DE71" s="77">
        <f t="shared" ca="1" si="91"/>
        <v>0</v>
      </c>
      <c r="DF71" s="77">
        <f t="shared" ca="1" si="91"/>
        <v>0</v>
      </c>
      <c r="DG71" s="77">
        <f t="shared" ca="1" si="91"/>
        <v>0</v>
      </c>
      <c r="DH71" s="77">
        <f t="shared" ca="1" si="91"/>
        <v>0</v>
      </c>
      <c r="DI71" s="77">
        <f t="shared" ca="1" si="91"/>
        <v>0</v>
      </c>
      <c r="DJ71" s="77">
        <f t="shared" ca="1" si="91"/>
        <v>0</v>
      </c>
      <c r="DK71" s="77">
        <f t="shared" ca="1" si="91"/>
        <v>0</v>
      </c>
      <c r="DL71" s="77">
        <f t="shared" ca="1" si="91"/>
        <v>0</v>
      </c>
      <c r="DM71" s="77">
        <f t="shared" ca="1" si="91"/>
        <v>0</v>
      </c>
      <c r="DN71" s="77">
        <f t="shared" ca="1" si="91"/>
        <v>0</v>
      </c>
      <c r="DO71" s="77">
        <f t="shared" ca="1" si="91"/>
        <v>0</v>
      </c>
      <c r="DP71" s="77">
        <f t="shared" ca="1" si="91"/>
        <v>0</v>
      </c>
      <c r="DQ71" s="77">
        <f t="shared" ca="1" si="91"/>
        <v>0</v>
      </c>
      <c r="DR71" s="77">
        <f t="shared" ca="1" si="91"/>
        <v>0</v>
      </c>
      <c r="DS71" s="77">
        <f t="shared" ca="1" si="91"/>
        <v>53.139212726626241</v>
      </c>
      <c r="DT71" s="77">
        <f t="shared" ca="1" si="91"/>
        <v>52.269703934944125</v>
      </c>
      <c r="DU71" s="77">
        <f t="shared" ca="1" si="91"/>
        <v>0</v>
      </c>
      <c r="DV71" s="77">
        <f t="shared" ca="1" si="91"/>
        <v>0</v>
      </c>
      <c r="DW71" s="77">
        <f t="shared" ca="1" si="91"/>
        <v>0</v>
      </c>
      <c r="DX71" s="77">
        <f t="shared" ca="1" si="91"/>
        <v>0</v>
      </c>
      <c r="DY71" s="77">
        <f t="shared" ca="1" si="91"/>
        <v>0</v>
      </c>
      <c r="DZ71" s="77">
        <f t="shared" ca="1" si="91"/>
        <v>0</v>
      </c>
      <c r="EA71" s="77">
        <f t="shared" ca="1" si="91"/>
        <v>0</v>
      </c>
      <c r="EB71" s="77">
        <f t="shared" ca="1" si="91"/>
        <v>0</v>
      </c>
      <c r="EC71" s="77">
        <f t="shared" ca="1" si="91"/>
        <v>45.229087506663937</v>
      </c>
      <c r="ED71" s="77">
        <f t="shared" ca="1" si="91"/>
        <v>46.35846323599651</v>
      </c>
      <c r="EE71" s="77">
        <f t="shared" ref="EE71:EJ71" ca="1" si="92">EE$49*EE$16/EE$48*EE$22*EE$12</f>
        <v>46.182113346279166</v>
      </c>
      <c r="EF71" s="77">
        <f t="shared" ca="1" si="92"/>
        <v>46.200489179293996</v>
      </c>
      <c r="EG71" s="77">
        <f t="shared" ca="1" si="92"/>
        <v>49.114716652883722</v>
      </c>
      <c r="EH71" s="77">
        <f t="shared" ca="1" si="92"/>
        <v>45.917464372035113</v>
      </c>
      <c r="EI71" s="77">
        <f t="shared" ca="1" si="92"/>
        <v>0</v>
      </c>
      <c r="EJ71" s="77">
        <f t="shared" ca="1" si="92"/>
        <v>0</v>
      </c>
    </row>
    <row r="72" spans="1:140" x14ac:dyDescent="0.3">
      <c r="A72" t="s">
        <v>88</v>
      </c>
      <c r="B72" t="s">
        <v>53</v>
      </c>
      <c r="E72" t="s">
        <v>59</v>
      </c>
      <c r="F72" s="76">
        <f ca="1">F$10*F$49*F$16/F$48*F$22*F39/1000</f>
        <v>0</v>
      </c>
      <c r="G72" s="76">
        <f t="shared" ref="G72:BR72" ca="1" si="93">G$10*G$49*G$16/G$48*G$22*G39/1000</f>
        <v>4.0201397194011159</v>
      </c>
      <c r="H72" s="76">
        <f t="shared" ca="1" si="93"/>
        <v>4.8376154735790564</v>
      </c>
      <c r="I72" s="76">
        <f t="shared" ca="1" si="93"/>
        <v>4.1420461345898048</v>
      </c>
      <c r="J72" s="76">
        <f t="shared" ca="1" si="93"/>
        <v>4.5910946440783356</v>
      </c>
      <c r="K72" s="76">
        <f t="shared" ca="1" si="93"/>
        <v>4.0973408144823189</v>
      </c>
      <c r="L72" s="76">
        <f t="shared" ca="1" si="93"/>
        <v>4.2589160909644166</v>
      </c>
      <c r="M72" s="76">
        <f t="shared" ca="1" si="93"/>
        <v>3.7672713754290026</v>
      </c>
      <c r="N72" s="76">
        <f t="shared" ca="1" si="93"/>
        <v>0</v>
      </c>
      <c r="O72" s="76">
        <f t="shared" ca="1" si="93"/>
        <v>0</v>
      </c>
      <c r="P72" s="76">
        <f t="shared" ca="1" si="93"/>
        <v>0</v>
      </c>
      <c r="Q72" s="76">
        <f t="shared" ca="1" si="93"/>
        <v>0</v>
      </c>
      <c r="R72" s="76">
        <f t="shared" ca="1" si="93"/>
        <v>0</v>
      </c>
      <c r="S72" s="76">
        <f t="shared" ca="1" si="93"/>
        <v>0</v>
      </c>
      <c r="T72" s="76">
        <f t="shared" ca="1" si="93"/>
        <v>0</v>
      </c>
      <c r="U72" s="76">
        <f t="shared" ca="1" si="93"/>
        <v>0</v>
      </c>
      <c r="V72" s="76">
        <f t="shared" ca="1" si="93"/>
        <v>0</v>
      </c>
      <c r="W72" s="76">
        <f t="shared" ca="1" si="93"/>
        <v>0</v>
      </c>
      <c r="X72" s="76">
        <f t="shared" ca="1" si="93"/>
        <v>0</v>
      </c>
      <c r="Y72" s="76">
        <f t="shared" ca="1" si="93"/>
        <v>0</v>
      </c>
      <c r="Z72" s="76">
        <f t="shared" ca="1" si="93"/>
        <v>0</v>
      </c>
      <c r="AA72" s="76">
        <f t="shared" ca="1" si="93"/>
        <v>0</v>
      </c>
      <c r="AB72" s="76">
        <f t="shared" ca="1" si="93"/>
        <v>0</v>
      </c>
      <c r="AC72" s="76">
        <f t="shared" ca="1" si="93"/>
        <v>0</v>
      </c>
      <c r="AD72" s="76">
        <f t="shared" ca="1" si="93"/>
        <v>0</v>
      </c>
      <c r="AE72" s="76">
        <f t="shared" ca="1" si="93"/>
        <v>0</v>
      </c>
      <c r="AF72" s="76">
        <f t="shared" ca="1" si="93"/>
        <v>4.0954323712054963</v>
      </c>
      <c r="AG72" s="76">
        <f t="shared" ca="1" si="93"/>
        <v>4.0183300377243247</v>
      </c>
      <c r="AH72" s="76">
        <f t="shared" ca="1" si="93"/>
        <v>0</v>
      </c>
      <c r="AI72" s="76">
        <f t="shared" ca="1" si="93"/>
        <v>0</v>
      </c>
      <c r="AJ72" s="76">
        <f t="shared" ca="1" si="93"/>
        <v>0</v>
      </c>
      <c r="AK72" s="76">
        <f t="shared" ca="1" si="93"/>
        <v>0</v>
      </c>
      <c r="AL72" s="76">
        <f t="shared" ca="1" si="93"/>
        <v>0</v>
      </c>
      <c r="AM72" s="76">
        <f t="shared" ca="1" si="93"/>
        <v>0</v>
      </c>
      <c r="AN72" s="76">
        <f t="shared" ca="1" si="93"/>
        <v>0</v>
      </c>
      <c r="AO72" s="76">
        <f t="shared" ca="1" si="93"/>
        <v>0</v>
      </c>
      <c r="AP72" s="76">
        <f t="shared" ca="1" si="93"/>
        <v>0</v>
      </c>
      <c r="AQ72" s="76">
        <f t="shared" ca="1" si="93"/>
        <v>1.3295624204781333</v>
      </c>
      <c r="AR72" s="76">
        <f t="shared" ca="1" si="93"/>
        <v>1.3712688492665039</v>
      </c>
      <c r="AS72" s="76">
        <f t="shared" ca="1" si="93"/>
        <v>1.3647221967066929</v>
      </c>
      <c r="AT72" s="76">
        <f t="shared" ca="1" si="93"/>
        <v>1.3654037692393675</v>
      </c>
      <c r="AU72" s="76">
        <f t="shared" ca="1" si="93"/>
        <v>1.4831455385427876</v>
      </c>
      <c r="AV72" s="76">
        <f t="shared" ca="1" si="93"/>
        <v>1.3549214994872978</v>
      </c>
      <c r="AW72" s="76">
        <f t="shared" ca="1" si="93"/>
        <v>0</v>
      </c>
      <c r="AX72" s="76">
        <f t="shared" ca="1" si="93"/>
        <v>0</v>
      </c>
      <c r="AY72" s="76">
        <f t="shared" ca="1" si="93"/>
        <v>0</v>
      </c>
      <c r="AZ72" s="76">
        <f t="shared" ca="1" si="93"/>
        <v>12.82890950849727</v>
      </c>
      <c r="BA72" s="76">
        <f t="shared" ca="1" si="93"/>
        <v>0</v>
      </c>
      <c r="BB72" s="76">
        <f t="shared" ca="1" si="93"/>
        <v>7.4017929964396423</v>
      </c>
      <c r="BC72" s="76">
        <f t="shared" ca="1" si="93"/>
        <v>10.173783017314435</v>
      </c>
      <c r="BD72" s="76">
        <f t="shared" ca="1" si="93"/>
        <v>7.7705399864626248</v>
      </c>
      <c r="BE72" s="76">
        <f t="shared" ca="1" si="93"/>
        <v>9.2582245593396166</v>
      </c>
      <c r="BF72" s="76">
        <f t="shared" ca="1" si="93"/>
        <v>7.6337045437647646</v>
      </c>
      <c r="BG72" s="76">
        <f t="shared" ca="1" si="93"/>
        <v>8.1078384231075766</v>
      </c>
      <c r="BH72" s="76">
        <f t="shared" ca="1" si="93"/>
        <v>6.9033411877276487</v>
      </c>
      <c r="BI72" s="76">
        <f t="shared" ca="1" si="93"/>
        <v>0</v>
      </c>
      <c r="BJ72" s="76">
        <f t="shared" ca="1" si="93"/>
        <v>0</v>
      </c>
      <c r="BK72" s="76">
        <f t="shared" ca="1" si="93"/>
        <v>0</v>
      </c>
      <c r="BL72" s="76">
        <f t="shared" ca="1" si="93"/>
        <v>0</v>
      </c>
      <c r="BM72" s="76">
        <f t="shared" ca="1" si="93"/>
        <v>0</v>
      </c>
      <c r="BN72" s="76">
        <f t="shared" ca="1" si="93"/>
        <v>0</v>
      </c>
      <c r="BO72" s="76">
        <f t="shared" ca="1" si="93"/>
        <v>0</v>
      </c>
      <c r="BP72" s="76">
        <f t="shared" ca="1" si="93"/>
        <v>0</v>
      </c>
      <c r="BQ72" s="76">
        <f t="shared" ca="1" si="93"/>
        <v>0</v>
      </c>
      <c r="BR72" s="76">
        <f t="shared" ca="1" si="93"/>
        <v>0</v>
      </c>
      <c r="BS72" s="76">
        <f t="shared" ref="BS72:ED72" ca="1" si="94">BS$10*BS$49*BS$16/BS$48*BS$22*BS39/1000</f>
        <v>0</v>
      </c>
      <c r="BT72" s="76">
        <f t="shared" ca="1" si="94"/>
        <v>0</v>
      </c>
      <c r="BU72" s="76">
        <f t="shared" ca="1" si="94"/>
        <v>0</v>
      </c>
      <c r="BV72" s="76">
        <f t="shared" ca="1" si="94"/>
        <v>0</v>
      </c>
      <c r="BW72" s="76">
        <f t="shared" ca="1" si="94"/>
        <v>0</v>
      </c>
      <c r="BX72" s="76">
        <f t="shared" ca="1" si="94"/>
        <v>0</v>
      </c>
      <c r="BY72" s="76">
        <f t="shared" ca="1" si="94"/>
        <v>0</v>
      </c>
      <c r="BZ72" s="76">
        <f t="shared" ca="1" si="94"/>
        <v>0</v>
      </c>
      <c r="CA72" s="76">
        <f t="shared" ca="1" si="94"/>
        <v>3.5739636410958266</v>
      </c>
      <c r="CB72" s="76">
        <f t="shared" ca="1" si="94"/>
        <v>3.5225293695414042</v>
      </c>
      <c r="CC72" s="76">
        <f t="shared" ca="1" si="94"/>
        <v>0</v>
      </c>
      <c r="CD72" s="76">
        <f t="shared" ca="1" si="94"/>
        <v>0</v>
      </c>
      <c r="CE72" s="76">
        <f t="shared" ca="1" si="94"/>
        <v>0</v>
      </c>
      <c r="CF72" s="76">
        <f t="shared" ca="1" si="94"/>
        <v>0</v>
      </c>
      <c r="CG72" s="76">
        <f t="shared" ca="1" si="94"/>
        <v>0</v>
      </c>
      <c r="CH72" s="76">
        <f t="shared" ca="1" si="94"/>
        <v>0</v>
      </c>
      <c r="CI72" s="76">
        <f t="shared" ca="1" si="94"/>
        <v>0</v>
      </c>
      <c r="CJ72" s="76">
        <f t="shared" ca="1" si="94"/>
        <v>0</v>
      </c>
      <c r="CK72" s="76">
        <f t="shared" ca="1" si="94"/>
        <v>3.0983350568569104</v>
      </c>
      <c r="CL72" s="76">
        <f t="shared" ca="1" si="94"/>
        <v>3.1673194521616854</v>
      </c>
      <c r="CM72" s="76">
        <f t="shared" ca="1" si="94"/>
        <v>3.1565716688921359</v>
      </c>
      <c r="CN72" s="76">
        <f t="shared" ca="1" si="94"/>
        <v>3.1576920121394614</v>
      </c>
      <c r="CO72" s="76">
        <f t="shared" ca="1" si="94"/>
        <v>3.3268532625484193</v>
      </c>
      <c r="CP72" s="76">
        <f t="shared" ca="1" si="94"/>
        <v>3.1404257887914087</v>
      </c>
      <c r="CQ72" s="76">
        <f t="shared" ca="1" si="94"/>
        <v>0</v>
      </c>
      <c r="CR72" s="76">
        <f t="shared" ca="1" si="94"/>
        <v>0</v>
      </c>
      <c r="CS72" s="76">
        <f t="shared" ca="1" si="94"/>
        <v>0</v>
      </c>
      <c r="CT72" s="76">
        <f t="shared" ca="1" si="94"/>
        <v>5.5300157318332248</v>
      </c>
      <c r="CU72" s="76">
        <f t="shared" ca="1" si="94"/>
        <v>6.9704125272153066</v>
      </c>
      <c r="CV72" s="76">
        <f t="shared" ca="1" si="94"/>
        <v>5.7364762226855817</v>
      </c>
      <c r="CW72" s="76">
        <f t="shared" ca="1" si="94"/>
        <v>6.5218430062197257</v>
      </c>
      <c r="CX72" s="76">
        <f t="shared" ca="1" si="94"/>
        <v>5.6604379351666898</v>
      </c>
      <c r="CY72" s="76">
        <f t="shared" ca="1" si="94"/>
        <v>5.9293797345823203</v>
      </c>
      <c r="CZ72" s="76">
        <f t="shared" ca="1" si="94"/>
        <v>5.1732092421480207</v>
      </c>
      <c r="DA72" s="76">
        <f t="shared" ca="1" si="94"/>
        <v>0</v>
      </c>
      <c r="DB72" s="76">
        <f t="shared" ca="1" si="94"/>
        <v>0</v>
      </c>
      <c r="DC72" s="76">
        <f t="shared" ca="1" si="94"/>
        <v>0</v>
      </c>
      <c r="DD72" s="76">
        <f t="shared" ca="1" si="94"/>
        <v>0</v>
      </c>
      <c r="DE72" s="76">
        <f t="shared" ca="1" si="94"/>
        <v>0</v>
      </c>
      <c r="DF72" s="76">
        <f t="shared" ca="1" si="94"/>
        <v>0</v>
      </c>
      <c r="DG72" s="76">
        <f t="shared" ca="1" si="94"/>
        <v>0</v>
      </c>
      <c r="DH72" s="76">
        <f t="shared" ca="1" si="94"/>
        <v>0</v>
      </c>
      <c r="DI72" s="76">
        <f t="shared" ca="1" si="94"/>
        <v>0</v>
      </c>
      <c r="DJ72" s="76">
        <f t="shared" ca="1" si="94"/>
        <v>0</v>
      </c>
      <c r="DK72" s="76">
        <f t="shared" ca="1" si="94"/>
        <v>0</v>
      </c>
      <c r="DL72" s="76">
        <f t="shared" ca="1" si="94"/>
        <v>0</v>
      </c>
      <c r="DM72" s="76">
        <f t="shared" ca="1" si="94"/>
        <v>0</v>
      </c>
      <c r="DN72" s="76">
        <f t="shared" ca="1" si="94"/>
        <v>0</v>
      </c>
      <c r="DO72" s="76">
        <f t="shared" ca="1" si="94"/>
        <v>0</v>
      </c>
      <c r="DP72" s="76">
        <f t="shared" ca="1" si="94"/>
        <v>0</v>
      </c>
      <c r="DQ72" s="76">
        <f t="shared" ca="1" si="94"/>
        <v>0</v>
      </c>
      <c r="DR72" s="76">
        <f t="shared" ca="1" si="94"/>
        <v>0</v>
      </c>
      <c r="DS72" s="76">
        <f t="shared" ca="1" si="94"/>
        <v>3.8167179500431372</v>
      </c>
      <c r="DT72" s="76">
        <f t="shared" ca="1" si="94"/>
        <v>3.7542655793238664</v>
      </c>
      <c r="DU72" s="76">
        <f t="shared" ca="1" si="94"/>
        <v>0</v>
      </c>
      <c r="DV72" s="76">
        <f t="shared" ca="1" si="94"/>
        <v>0</v>
      </c>
      <c r="DW72" s="76">
        <f t="shared" ca="1" si="94"/>
        <v>0</v>
      </c>
      <c r="DX72" s="76">
        <f t="shared" ca="1" si="94"/>
        <v>0</v>
      </c>
      <c r="DY72" s="76">
        <f t="shared" ca="1" si="94"/>
        <v>0</v>
      </c>
      <c r="DZ72" s="76">
        <f t="shared" ca="1" si="94"/>
        <v>0</v>
      </c>
      <c r="EA72" s="76">
        <f t="shared" ca="1" si="94"/>
        <v>0</v>
      </c>
      <c r="EB72" s="76">
        <f t="shared" ca="1" si="94"/>
        <v>0</v>
      </c>
      <c r="EC72" s="76">
        <f t="shared" ca="1" si="94"/>
        <v>3.2485740998616404</v>
      </c>
      <c r="ED72" s="76">
        <f t="shared" ca="1" si="94"/>
        <v>3.3296913840160363</v>
      </c>
      <c r="EE72" s="76">
        <f t="shared" ref="EE72:EJ72" ca="1" si="95">EE$10*EE$49*EE$16/EE$48*EE$22*EE39/1000</f>
        <v>3.3170250731123549</v>
      </c>
      <c r="EF72" s="76">
        <f t="shared" ca="1" si="95"/>
        <v>3.3183449152424132</v>
      </c>
      <c r="EG72" s="76">
        <f t="shared" ca="1" si="95"/>
        <v>3.5276589742628164</v>
      </c>
      <c r="EH72" s="76">
        <f t="shared" ca="1" si="95"/>
        <v>3.2980166904392023</v>
      </c>
      <c r="EI72" s="76">
        <f t="shared" ca="1" si="95"/>
        <v>0</v>
      </c>
      <c r="EJ72" s="76">
        <f t="shared" ca="1" si="95"/>
        <v>0</v>
      </c>
    </row>
    <row r="73" spans="1:140" x14ac:dyDescent="0.3">
      <c r="A73" t="s">
        <v>89</v>
      </c>
      <c r="B73" t="s">
        <v>52</v>
      </c>
      <c r="E73" t="s">
        <v>59</v>
      </c>
      <c r="F73" s="76">
        <f ca="1">F$10*F$49*F$16/F$48*F$22*F$11*F40/1000000000</f>
        <v>0</v>
      </c>
      <c r="G73" s="76">
        <f t="shared" ref="G73:BR73" ca="1" si="96">G$10*G$49*G$16/G$48*G$22*G$11*G40/1000000000</f>
        <v>1.1695574877562412E-2</v>
      </c>
      <c r="H73" s="76">
        <f t="shared" ca="1" si="96"/>
        <v>1.4073812839651001E-2</v>
      </c>
      <c r="I73" s="76">
        <f t="shared" ca="1" si="96"/>
        <v>1.2050230612539434E-2</v>
      </c>
      <c r="J73" s="76">
        <f t="shared" ca="1" si="96"/>
        <v>1.3356623134430012E-2</v>
      </c>
      <c r="K73" s="76">
        <f t="shared" ca="1" si="96"/>
        <v>1.1920171844626666E-2</v>
      </c>
      <c r="L73" s="76">
        <f t="shared" ca="1" si="96"/>
        <v>1.2390234050509583E-2</v>
      </c>
      <c r="M73" s="76">
        <f t="shared" ca="1" si="96"/>
        <v>1.0959918692077488E-2</v>
      </c>
      <c r="N73" s="76">
        <f t="shared" ca="1" si="96"/>
        <v>0</v>
      </c>
      <c r="O73" s="76">
        <f t="shared" ca="1" si="96"/>
        <v>0</v>
      </c>
      <c r="P73" s="76">
        <f t="shared" ca="1" si="96"/>
        <v>0</v>
      </c>
      <c r="Q73" s="76">
        <f t="shared" ca="1" si="96"/>
        <v>0</v>
      </c>
      <c r="R73" s="76">
        <f t="shared" ca="1" si="96"/>
        <v>0</v>
      </c>
      <c r="S73" s="76">
        <f t="shared" ca="1" si="96"/>
        <v>0</v>
      </c>
      <c r="T73" s="76">
        <f t="shared" ca="1" si="96"/>
        <v>0</v>
      </c>
      <c r="U73" s="76">
        <f t="shared" ca="1" si="96"/>
        <v>0</v>
      </c>
      <c r="V73" s="76">
        <f t="shared" ca="1" si="96"/>
        <v>0</v>
      </c>
      <c r="W73" s="76">
        <f t="shared" ca="1" si="96"/>
        <v>0</v>
      </c>
      <c r="X73" s="76">
        <f t="shared" ca="1" si="96"/>
        <v>0</v>
      </c>
      <c r="Y73" s="76">
        <f t="shared" ca="1" si="96"/>
        <v>0</v>
      </c>
      <c r="Z73" s="76">
        <f t="shared" ca="1" si="96"/>
        <v>0</v>
      </c>
      <c r="AA73" s="76">
        <f t="shared" ca="1" si="96"/>
        <v>0</v>
      </c>
      <c r="AB73" s="76">
        <f t="shared" ca="1" si="96"/>
        <v>0</v>
      </c>
      <c r="AC73" s="76">
        <f t="shared" ca="1" si="96"/>
        <v>0</v>
      </c>
      <c r="AD73" s="76">
        <f t="shared" ca="1" si="96"/>
        <v>0</v>
      </c>
      <c r="AE73" s="76">
        <f t="shared" ca="1" si="96"/>
        <v>0</v>
      </c>
      <c r="AF73" s="76">
        <f t="shared" ca="1" si="96"/>
        <v>1.1914619713904458E-2</v>
      </c>
      <c r="AG73" s="76">
        <f t="shared" ca="1" si="96"/>
        <v>1.1690310068617262E-2</v>
      </c>
      <c r="AH73" s="76">
        <f t="shared" ca="1" si="96"/>
        <v>0</v>
      </c>
      <c r="AI73" s="76">
        <f t="shared" ca="1" si="96"/>
        <v>0</v>
      </c>
      <c r="AJ73" s="76">
        <f t="shared" ca="1" si="96"/>
        <v>0</v>
      </c>
      <c r="AK73" s="76">
        <f t="shared" ca="1" si="96"/>
        <v>0</v>
      </c>
      <c r="AL73" s="76">
        <f t="shared" ca="1" si="96"/>
        <v>0</v>
      </c>
      <c r="AM73" s="76">
        <f t="shared" ca="1" si="96"/>
        <v>0</v>
      </c>
      <c r="AN73" s="76">
        <f t="shared" ca="1" si="96"/>
        <v>0</v>
      </c>
      <c r="AO73" s="76">
        <f t="shared" ca="1" si="96"/>
        <v>0</v>
      </c>
      <c r="AP73" s="76">
        <f t="shared" ca="1" si="96"/>
        <v>0</v>
      </c>
      <c r="AQ73" s="76">
        <f t="shared" ca="1" si="96"/>
        <v>3.8680239813683953E-3</v>
      </c>
      <c r="AR73" s="76">
        <f t="shared" ca="1" si="96"/>
        <v>3.9893582370949046E-3</v>
      </c>
      <c r="AS73" s="76">
        <f t="shared" ca="1" si="96"/>
        <v>3.9703124151695768E-3</v>
      </c>
      <c r="AT73" s="76">
        <f t="shared" ca="1" si="96"/>
        <v>3.9722952772457149E-3</v>
      </c>
      <c r="AU73" s="76">
        <f t="shared" ca="1" si="96"/>
        <v>4.3148350333788608E-3</v>
      </c>
      <c r="AV73" s="76">
        <f t="shared" ca="1" si="96"/>
        <v>3.9417997772558796E-3</v>
      </c>
      <c r="AW73" s="76">
        <f t="shared" ca="1" si="96"/>
        <v>0</v>
      </c>
      <c r="AX73" s="76">
        <f t="shared" ca="1" si="96"/>
        <v>0</v>
      </c>
      <c r="AY73" s="76">
        <f t="shared" ca="1" si="96"/>
        <v>0</v>
      </c>
      <c r="AZ73" s="76">
        <f t="shared" ca="1" si="96"/>
        <v>3.7322452010810719E-2</v>
      </c>
      <c r="BA73" s="76">
        <f t="shared" ca="1" si="96"/>
        <v>0</v>
      </c>
      <c r="BB73" s="76">
        <f t="shared" ca="1" si="96"/>
        <v>2.1533635709301426E-2</v>
      </c>
      <c r="BC73" s="76">
        <f t="shared" ca="1" si="96"/>
        <v>2.9598036230641157E-2</v>
      </c>
      <c r="BD73" s="76">
        <f t="shared" ca="1" si="96"/>
        <v>2.2606411367290753E-2</v>
      </c>
      <c r="BE73" s="76">
        <f t="shared" ca="1" si="96"/>
        <v>2.6934451567562519E-2</v>
      </c>
      <c r="BF73" s="76">
        <f t="shared" ca="1" si="96"/>
        <v>2.2208323420681863E-2</v>
      </c>
      <c r="BG73" s="76">
        <f t="shared" ca="1" si="96"/>
        <v>2.3587695451231353E-2</v>
      </c>
      <c r="BH73" s="76">
        <f t="shared" ca="1" si="96"/>
        <v>2.0083516843155153E-2</v>
      </c>
      <c r="BI73" s="76">
        <f t="shared" ca="1" si="96"/>
        <v>0</v>
      </c>
      <c r="BJ73" s="76">
        <f t="shared" ca="1" si="96"/>
        <v>0</v>
      </c>
      <c r="BK73" s="76">
        <f t="shared" ca="1" si="96"/>
        <v>0</v>
      </c>
      <c r="BL73" s="76">
        <f t="shared" ca="1" si="96"/>
        <v>0</v>
      </c>
      <c r="BM73" s="76">
        <f t="shared" ca="1" si="96"/>
        <v>0</v>
      </c>
      <c r="BN73" s="76">
        <f t="shared" ca="1" si="96"/>
        <v>0</v>
      </c>
      <c r="BO73" s="76">
        <f t="shared" ca="1" si="96"/>
        <v>0</v>
      </c>
      <c r="BP73" s="76">
        <f t="shared" ca="1" si="96"/>
        <v>0</v>
      </c>
      <c r="BQ73" s="76">
        <f t="shared" ca="1" si="96"/>
        <v>0</v>
      </c>
      <c r="BR73" s="76">
        <f t="shared" ca="1" si="96"/>
        <v>0</v>
      </c>
      <c r="BS73" s="76">
        <f t="shared" ref="BS73:ED73" ca="1" si="97">BS$10*BS$49*BS$16/BS$48*BS$22*BS$11*BS40/1000000000</f>
        <v>0</v>
      </c>
      <c r="BT73" s="76">
        <f t="shared" ca="1" si="97"/>
        <v>0</v>
      </c>
      <c r="BU73" s="76">
        <f t="shared" ca="1" si="97"/>
        <v>0</v>
      </c>
      <c r="BV73" s="76">
        <f t="shared" ca="1" si="97"/>
        <v>0</v>
      </c>
      <c r="BW73" s="76">
        <f t="shared" ca="1" si="97"/>
        <v>0</v>
      </c>
      <c r="BX73" s="76">
        <f t="shared" ca="1" si="97"/>
        <v>0</v>
      </c>
      <c r="BY73" s="76">
        <f t="shared" ca="1" si="97"/>
        <v>0</v>
      </c>
      <c r="BZ73" s="76">
        <f t="shared" ca="1" si="97"/>
        <v>0</v>
      </c>
      <c r="CA73" s="76">
        <f t="shared" ca="1" si="97"/>
        <v>1.0397538964230018E-2</v>
      </c>
      <c r="CB73" s="76">
        <f t="shared" ca="1" si="97"/>
        <v>1.0247904022107349E-2</v>
      </c>
      <c r="CC73" s="76">
        <f t="shared" ca="1" si="97"/>
        <v>0</v>
      </c>
      <c r="CD73" s="76">
        <f t="shared" ca="1" si="97"/>
        <v>0</v>
      </c>
      <c r="CE73" s="76">
        <f t="shared" ca="1" si="97"/>
        <v>0</v>
      </c>
      <c r="CF73" s="76">
        <f t="shared" ca="1" si="97"/>
        <v>0</v>
      </c>
      <c r="CG73" s="76">
        <f t="shared" ca="1" si="97"/>
        <v>0</v>
      </c>
      <c r="CH73" s="76">
        <f t="shared" ca="1" si="97"/>
        <v>0</v>
      </c>
      <c r="CI73" s="76">
        <f t="shared" ca="1" si="97"/>
        <v>0</v>
      </c>
      <c r="CJ73" s="76">
        <f t="shared" ca="1" si="97"/>
        <v>0</v>
      </c>
      <c r="CK73" s="76">
        <f t="shared" ca="1" si="97"/>
        <v>9.0138184696338924E-3</v>
      </c>
      <c r="CL73" s="76">
        <f t="shared" ca="1" si="97"/>
        <v>9.214511036804306E-3</v>
      </c>
      <c r="CM73" s="76">
        <f t="shared" ca="1" si="97"/>
        <v>9.183243092710177E-3</v>
      </c>
      <c r="CN73" s="76">
        <f t="shared" ca="1" si="97"/>
        <v>9.1865024466760165E-3</v>
      </c>
      <c r="CO73" s="76">
        <f t="shared" ca="1" si="97"/>
        <v>9.6786341158794885E-3</v>
      </c>
      <c r="CP73" s="76">
        <f t="shared" ca="1" si="97"/>
        <v>9.1362707577012977E-3</v>
      </c>
      <c r="CQ73" s="76">
        <f t="shared" ca="1" si="97"/>
        <v>0</v>
      </c>
      <c r="CR73" s="76">
        <f t="shared" ca="1" si="97"/>
        <v>0</v>
      </c>
      <c r="CS73" s="76">
        <f t="shared" ca="1" si="97"/>
        <v>0</v>
      </c>
      <c r="CT73" s="76">
        <f t="shared" ca="1" si="97"/>
        <v>1.6088175431720701E-2</v>
      </c>
      <c r="CU73" s="76">
        <f t="shared" ca="1" si="97"/>
        <v>2.0278643860589557E-2</v>
      </c>
      <c r="CV73" s="76">
        <f t="shared" ca="1" si="97"/>
        <v>1.6688819762157487E-2</v>
      </c>
      <c r="CW73" s="76">
        <f t="shared" ca="1" si="97"/>
        <v>1.8973644833994118E-2</v>
      </c>
      <c r="CX73" s="76">
        <f t="shared" ca="1" si="97"/>
        <v>1.6467605688192093E-2</v>
      </c>
      <c r="CY73" s="76">
        <f t="shared" ca="1" si="97"/>
        <v>1.725002350755098E-2</v>
      </c>
      <c r="CZ73" s="76">
        <f t="shared" ca="1" si="97"/>
        <v>1.5050137625030942E-2</v>
      </c>
      <c r="DA73" s="76">
        <f t="shared" ca="1" si="97"/>
        <v>0</v>
      </c>
      <c r="DB73" s="76">
        <f t="shared" ca="1" si="97"/>
        <v>0</v>
      </c>
      <c r="DC73" s="76">
        <f t="shared" ca="1" si="97"/>
        <v>0</v>
      </c>
      <c r="DD73" s="76">
        <f t="shared" ca="1" si="97"/>
        <v>0</v>
      </c>
      <c r="DE73" s="76">
        <f t="shared" ca="1" si="97"/>
        <v>0</v>
      </c>
      <c r="DF73" s="76">
        <f t="shared" ca="1" si="97"/>
        <v>0</v>
      </c>
      <c r="DG73" s="76">
        <f t="shared" ca="1" si="97"/>
        <v>0</v>
      </c>
      <c r="DH73" s="76">
        <f t="shared" ca="1" si="97"/>
        <v>0</v>
      </c>
      <c r="DI73" s="76">
        <f t="shared" ca="1" si="97"/>
        <v>0</v>
      </c>
      <c r="DJ73" s="76">
        <f t="shared" ca="1" si="97"/>
        <v>0</v>
      </c>
      <c r="DK73" s="76">
        <f t="shared" ca="1" si="97"/>
        <v>0</v>
      </c>
      <c r="DL73" s="76">
        <f t="shared" ca="1" si="97"/>
        <v>0</v>
      </c>
      <c r="DM73" s="76">
        <f t="shared" ca="1" si="97"/>
        <v>0</v>
      </c>
      <c r="DN73" s="76">
        <f t="shared" ca="1" si="97"/>
        <v>0</v>
      </c>
      <c r="DO73" s="76">
        <f t="shared" ca="1" si="97"/>
        <v>0</v>
      </c>
      <c r="DP73" s="76">
        <f t="shared" ca="1" si="97"/>
        <v>0</v>
      </c>
      <c r="DQ73" s="76">
        <f t="shared" ca="1" si="97"/>
        <v>0</v>
      </c>
      <c r="DR73" s="76">
        <f t="shared" ca="1" si="97"/>
        <v>0</v>
      </c>
      <c r="DS73" s="76">
        <f t="shared" ca="1" si="97"/>
        <v>1.1103770935084786E-2</v>
      </c>
      <c r="DT73" s="76">
        <f t="shared" ca="1" si="97"/>
        <v>1.0922081633465856E-2</v>
      </c>
      <c r="DU73" s="76">
        <f t="shared" ca="1" si="97"/>
        <v>0</v>
      </c>
      <c r="DV73" s="76">
        <f t="shared" ca="1" si="97"/>
        <v>0</v>
      </c>
      <c r="DW73" s="76">
        <f t="shared" ca="1" si="97"/>
        <v>0</v>
      </c>
      <c r="DX73" s="76">
        <f t="shared" ca="1" si="97"/>
        <v>0</v>
      </c>
      <c r="DY73" s="76">
        <f t="shared" ca="1" si="97"/>
        <v>0</v>
      </c>
      <c r="DZ73" s="76">
        <f t="shared" ca="1" si="97"/>
        <v>0</v>
      </c>
      <c r="EA73" s="76">
        <f t="shared" ca="1" si="97"/>
        <v>0</v>
      </c>
      <c r="EB73" s="76">
        <f t="shared" ca="1" si="97"/>
        <v>0</v>
      </c>
      <c r="EC73" s="76">
        <f t="shared" ca="1" si="97"/>
        <v>9.4509007850855781E-3</v>
      </c>
      <c r="ED73" s="76">
        <f t="shared" ca="1" si="97"/>
        <v>9.6868909090391773E-3</v>
      </c>
      <c r="EE73" s="76">
        <f t="shared" ref="EE73:EJ73" ca="1" si="98">EE$10*EE$49*EE$16/EE$48*EE$22*EE$11*EE40/1000000000</f>
        <v>9.6500414963479764E-3</v>
      </c>
      <c r="EF73" s="76">
        <f t="shared" ca="1" si="98"/>
        <v>9.6538812416145821E-3</v>
      </c>
      <c r="EG73" s="76">
        <f t="shared" ca="1" si="98"/>
        <v>1.0262827303460493E-2</v>
      </c>
      <c r="EH73" s="76">
        <f t="shared" ca="1" si="98"/>
        <v>9.5947414375509299E-3</v>
      </c>
      <c r="EI73" s="76">
        <f t="shared" ca="1" si="98"/>
        <v>0</v>
      </c>
      <c r="EJ73" s="76">
        <f t="shared" ca="1" si="98"/>
        <v>0</v>
      </c>
    </row>
    <row r="74" spans="1:140" x14ac:dyDescent="0.3">
      <c r="A74" t="s">
        <v>90</v>
      </c>
      <c r="B74" t="s">
        <v>92</v>
      </c>
      <c r="E74" t="s">
        <v>59</v>
      </c>
      <c r="F74" s="76">
        <f ca="1">SUM(F69:F73)</f>
        <v>1654.3015077290775</v>
      </c>
      <c r="G74" s="76">
        <f t="shared" ref="G74:BR74" ca="1" si="99">SUM(G69:G73)</f>
        <v>2181.0085793398885</v>
      </c>
      <c r="H74" s="76">
        <f t="shared" ca="1" si="99"/>
        <v>2624.5060092078334</v>
      </c>
      <c r="I74" s="76">
        <f t="shared" ca="1" si="99"/>
        <v>2247.1453198417116</v>
      </c>
      <c r="J74" s="76">
        <f t="shared" ca="1" si="99"/>
        <v>2490.763382917432</v>
      </c>
      <c r="K74" s="76">
        <f t="shared" ca="1" si="99"/>
        <v>2222.891763124263</v>
      </c>
      <c r="L74" s="76">
        <f t="shared" ca="1" si="99"/>
        <v>2298.3823504356624</v>
      </c>
      <c r="M74" s="76">
        <f t="shared" ca="1" si="99"/>
        <v>2184.0510056980747</v>
      </c>
      <c r="N74" s="76">
        <f t="shared" ca="1" si="99"/>
        <v>1875.9338510295893</v>
      </c>
      <c r="O74" s="76">
        <f t="shared" ca="1" si="99"/>
        <v>1821.590604866017</v>
      </c>
      <c r="P74" s="76">
        <f t="shared" ca="1" si="99"/>
        <v>1921.7993789559009</v>
      </c>
      <c r="Q74" s="76">
        <f t="shared" ca="1" si="99"/>
        <v>2048.0258328830105</v>
      </c>
      <c r="R74" s="76">
        <f t="shared" ca="1" si="99"/>
        <v>1956.615400730218</v>
      </c>
      <c r="S74" s="76">
        <f t="shared" ca="1" si="99"/>
        <v>2130.1115488178903</v>
      </c>
      <c r="T74" s="76">
        <f t="shared" ca="1" si="99"/>
        <v>2080.775045013037</v>
      </c>
      <c r="U74" s="76">
        <f t="shared" ca="1" si="99"/>
        <v>2181.843594756866</v>
      </c>
      <c r="V74" s="76">
        <f t="shared" ca="1" si="99"/>
        <v>2047.7997451605204</v>
      </c>
      <c r="W74" s="76">
        <f t="shared" ca="1" si="99"/>
        <v>1955.3966418762127</v>
      </c>
      <c r="X74" s="76">
        <f t="shared" ca="1" si="99"/>
        <v>1939.7125338279823</v>
      </c>
      <c r="Y74" s="76">
        <f t="shared" ca="1" si="99"/>
        <v>2131.7253053371301</v>
      </c>
      <c r="Z74" s="76">
        <f t="shared" ca="1" si="99"/>
        <v>2223.3910807527805</v>
      </c>
      <c r="AA74" s="76">
        <f t="shared" ca="1" si="99"/>
        <v>2115.8648159085806</v>
      </c>
      <c r="AB74" s="76">
        <f t="shared" ca="1" si="99"/>
        <v>2115.8648159085806</v>
      </c>
      <c r="AC74" s="76">
        <f t="shared" ca="1" si="99"/>
        <v>2155.9669468960178</v>
      </c>
      <c r="AD74" s="76">
        <f t="shared" ca="1" si="99"/>
        <v>2152.3492409311457</v>
      </c>
      <c r="AE74" s="76">
        <f t="shared" ca="1" si="99"/>
        <v>1506.345053879314</v>
      </c>
      <c r="AF74" s="76">
        <f t="shared" ca="1" si="99"/>
        <v>2080.3370006095829</v>
      </c>
      <c r="AG74" s="76">
        <f t="shared" ca="1" si="99"/>
        <v>2041.1717006764272</v>
      </c>
      <c r="AH74" s="76">
        <f t="shared" ca="1" si="99"/>
        <v>2142.5142501440778</v>
      </c>
      <c r="AI74" s="76">
        <f t="shared" ca="1" si="99"/>
        <v>2014.3787741214039</v>
      </c>
      <c r="AJ74" s="76">
        <f t="shared" ca="1" si="99"/>
        <v>1928.3620943644455</v>
      </c>
      <c r="AK74" s="76">
        <f t="shared" ca="1" si="99"/>
        <v>1791.7702116319449</v>
      </c>
      <c r="AL74" s="76">
        <f t="shared" ca="1" si="99"/>
        <v>1840.095095490557</v>
      </c>
      <c r="AM74" s="76">
        <f t="shared" ca="1" si="99"/>
        <v>1999.2865572713094</v>
      </c>
      <c r="AN74" s="76">
        <f t="shared" ca="1" si="99"/>
        <v>2179.6557018640342</v>
      </c>
      <c r="AO74" s="76">
        <f t="shared" ca="1" si="99"/>
        <v>2042.8616348537803</v>
      </c>
      <c r="AP74" s="76">
        <f t="shared" ca="1" si="99"/>
        <v>668.53616265176061</v>
      </c>
      <c r="AQ74" s="76">
        <f t="shared" ca="1" si="99"/>
        <v>773.83067514905224</v>
      </c>
      <c r="AR74" s="76">
        <f t="shared" ca="1" si="99"/>
        <v>798.10461178435105</v>
      </c>
      <c r="AS74" s="76">
        <f t="shared" ca="1" si="99"/>
        <v>794.29433519086626</v>
      </c>
      <c r="AT74" s="76">
        <f t="shared" ca="1" si="99"/>
        <v>794.69102339820347</v>
      </c>
      <c r="AU74" s="76">
        <f t="shared" ca="1" si="99"/>
        <v>879.41195041370497</v>
      </c>
      <c r="AV74" s="76">
        <f t="shared" ca="1" si="99"/>
        <v>788.59014257124602</v>
      </c>
      <c r="AW74" s="76">
        <f t="shared" ca="1" si="99"/>
        <v>837.29960744467405</v>
      </c>
      <c r="AX74" s="76">
        <f t="shared" ca="1" si="99"/>
        <v>844.2640137173014</v>
      </c>
      <c r="AY74" s="76">
        <f t="shared" ca="1" si="99"/>
        <v>1676.0037396039263</v>
      </c>
      <c r="AZ74" s="76">
        <f t="shared" ca="1" si="99"/>
        <v>4417.7141552247294</v>
      </c>
      <c r="BA74" s="76">
        <f t="shared" ca="1" si="99"/>
        <v>2782.7386568376373</v>
      </c>
      <c r="BB74" s="76">
        <f t="shared" ca="1" si="99"/>
        <v>2548.8530940807077</v>
      </c>
      <c r="BC74" s="76">
        <f t="shared" ca="1" si="99"/>
        <v>3503.4049634542635</v>
      </c>
      <c r="BD74" s="76">
        <f t="shared" ca="1" si="99"/>
        <v>2675.8333955975322</v>
      </c>
      <c r="BE74" s="76">
        <f t="shared" ca="1" si="99"/>
        <v>3188.1267586269496</v>
      </c>
      <c r="BF74" s="76">
        <f t="shared" ca="1" si="99"/>
        <v>2628.713266506094</v>
      </c>
      <c r="BG74" s="76">
        <f t="shared" ca="1" si="99"/>
        <v>2777.520993521583</v>
      </c>
      <c r="BH74" s="76">
        <f t="shared" ca="1" si="99"/>
        <v>2553.7000257231925</v>
      </c>
      <c r="BI74" s="76">
        <f t="shared" ca="1" si="99"/>
        <v>2014.1217622466363</v>
      </c>
      <c r="BJ74" s="76">
        <f t="shared" ca="1" si="99"/>
        <v>1927.5311006031302</v>
      </c>
      <c r="BK74" s="76">
        <f t="shared" ca="1" si="99"/>
        <v>2089.203435717111</v>
      </c>
      <c r="BL74" s="76">
        <f t="shared" ca="1" si="99"/>
        <v>2305.8904951919881</v>
      </c>
      <c r="BM74" s="76">
        <f t="shared" ca="1" si="99"/>
        <v>2147.4645830859031</v>
      </c>
      <c r="BN74" s="76">
        <f t="shared" ca="1" si="99"/>
        <v>2455.300546726392</v>
      </c>
      <c r="BO74" s="76">
        <f t="shared" ca="1" si="99"/>
        <v>2364.6603206937734</v>
      </c>
      <c r="BP74" s="76">
        <f t="shared" ca="1" si="99"/>
        <v>2553.1647478575624</v>
      </c>
      <c r="BQ74" s="76">
        <f t="shared" ca="1" si="99"/>
        <v>2305.4885541292524</v>
      </c>
      <c r="BR74" s="76">
        <f t="shared" ca="1" si="99"/>
        <v>2145.4062310106788</v>
      </c>
      <c r="BS74" s="76">
        <f t="shared" ref="BS74:ED74" ca="1" si="100">SUM(BS69:BS73)</f>
        <v>2119.0403063737317</v>
      </c>
      <c r="BT74" s="76">
        <f t="shared" ca="1" si="100"/>
        <v>2458.3090620474923</v>
      </c>
      <c r="BU74" s="76">
        <f t="shared" ca="1" si="100"/>
        <v>2633.943517843757</v>
      </c>
      <c r="BV74" s="76">
        <f t="shared" ca="1" si="100"/>
        <v>2428.8619034616331</v>
      </c>
      <c r="BW74" s="76">
        <f t="shared" ca="1" si="100"/>
        <v>2428.8619034616331</v>
      </c>
      <c r="BX74" s="76">
        <f t="shared" ca="1" si="100"/>
        <v>2503.8433965440968</v>
      </c>
      <c r="BY74" s="76">
        <f t="shared" ca="1" si="100"/>
        <v>2497.0072391597905</v>
      </c>
      <c r="BZ74" s="76">
        <f t="shared" ca="1" si="100"/>
        <v>1467.8005653187381</v>
      </c>
      <c r="CA74" s="76">
        <f t="shared" ca="1" si="100"/>
        <v>1901.4402179861393</v>
      </c>
      <c r="CB74" s="76">
        <f t="shared" ca="1" si="100"/>
        <v>1874.0758678310797</v>
      </c>
      <c r="CC74" s="76">
        <f t="shared" ca="1" si="100"/>
        <v>1932.7420508829809</v>
      </c>
      <c r="CD74" s="76">
        <f t="shared" ca="1" si="100"/>
        <v>1844.7296137087612</v>
      </c>
      <c r="CE74" s="76">
        <f t="shared" ca="1" si="100"/>
        <v>1784.1333449676581</v>
      </c>
      <c r="CF74" s="76">
        <f t="shared" ca="1" si="100"/>
        <v>1685.3025944029355</v>
      </c>
      <c r="CG74" s="76">
        <f t="shared" ca="1" si="100"/>
        <v>1720.6411948592529</v>
      </c>
      <c r="CH74" s="76">
        <f t="shared" ca="1" si="100"/>
        <v>1834.1870532933217</v>
      </c>
      <c r="CI74" s="76">
        <f t="shared" ca="1" si="100"/>
        <v>1957.7636064196672</v>
      </c>
      <c r="CJ74" s="76">
        <f t="shared" ca="1" si="100"/>
        <v>1864.5237731029836</v>
      </c>
      <c r="CK74" s="76">
        <f t="shared" ca="1" si="100"/>
        <v>1648.3936261024041</v>
      </c>
      <c r="CL74" s="76">
        <f t="shared" ca="1" si="100"/>
        <v>1685.0950917070559</v>
      </c>
      <c r="CM74" s="76">
        <f t="shared" ca="1" si="100"/>
        <v>1679.3769956615536</v>
      </c>
      <c r="CN74" s="76">
        <f t="shared" ca="1" si="100"/>
        <v>1679.9730469710623</v>
      </c>
      <c r="CO74" s="76">
        <f t="shared" ca="1" si="100"/>
        <v>1803.0916264404671</v>
      </c>
      <c r="CP74" s="76">
        <f t="shared" ca="1" si="100"/>
        <v>1670.7869738087027</v>
      </c>
      <c r="CQ74" s="76">
        <f t="shared" ca="1" si="100"/>
        <v>1725.0680603321905</v>
      </c>
      <c r="CR74" s="76">
        <f t="shared" ca="1" si="100"/>
        <v>1735.0054208472525</v>
      </c>
      <c r="CS74" s="76">
        <f t="shared" ca="1" si="100"/>
        <v>1662.0570303728684</v>
      </c>
      <c r="CT74" s="76">
        <f t="shared" ca="1" si="100"/>
        <v>2317.9896484201404</v>
      </c>
      <c r="CU74" s="76">
        <f t="shared" ca="1" si="100"/>
        <v>2921.7537285281683</v>
      </c>
      <c r="CV74" s="76">
        <f t="shared" ca="1" si="100"/>
        <v>2404.5306826252736</v>
      </c>
      <c r="CW74" s="76">
        <f t="shared" ca="1" si="100"/>
        <v>2733.7290362512358</v>
      </c>
      <c r="CX74" s="76">
        <f t="shared" ca="1" si="100"/>
        <v>2372.6580855297939</v>
      </c>
      <c r="CY74" s="76">
        <f t="shared" ca="1" si="100"/>
        <v>2472.4100379908186</v>
      </c>
      <c r="CZ74" s="76">
        <f t="shared" ca="1" si="100"/>
        <v>2323.4527249710013</v>
      </c>
      <c r="DA74" s="76">
        <f t="shared" ca="1" si="100"/>
        <v>1927.5190426957461</v>
      </c>
      <c r="DB74" s="76">
        <f t="shared" ca="1" si="100"/>
        <v>1861.3196876394165</v>
      </c>
      <c r="DC74" s="76">
        <f t="shared" ca="1" si="100"/>
        <v>1983.9673410600058</v>
      </c>
      <c r="DD74" s="76">
        <f t="shared" ca="1" si="100"/>
        <v>2142.1064554391373</v>
      </c>
      <c r="DE74" s="76">
        <f t="shared" ca="1" si="100"/>
        <v>2027.1737276988281</v>
      </c>
      <c r="DF74" s="76">
        <f t="shared" ca="1" si="100"/>
        <v>2247.1983194691634</v>
      </c>
      <c r="DG74" s="76">
        <f t="shared" ca="1" si="100"/>
        <v>2183.8178380065256</v>
      </c>
      <c r="DH74" s="76">
        <f t="shared" ca="1" si="100"/>
        <v>2314.3665756525406</v>
      </c>
      <c r="DI74" s="76">
        <f t="shared" ca="1" si="100"/>
        <v>2141.8194865541132</v>
      </c>
      <c r="DJ74" s="76">
        <f t="shared" ca="1" si="100"/>
        <v>2025.6560101771374</v>
      </c>
      <c r="DK74" s="76">
        <f t="shared" ca="1" si="100"/>
        <v>2006.158668839314</v>
      </c>
      <c r="DL74" s="76">
        <f t="shared" ca="1" si="100"/>
        <v>2249.2825543949016</v>
      </c>
      <c r="DM74" s="76">
        <f t="shared" ca="1" si="100"/>
        <v>2368.8458168103921</v>
      </c>
      <c r="DN74" s="76">
        <f t="shared" ca="1" si="100"/>
        <v>2228.8287091326679</v>
      </c>
      <c r="DO74" s="76">
        <f t="shared" ca="1" si="100"/>
        <v>2228.8287091326679</v>
      </c>
      <c r="DP74" s="76">
        <f t="shared" ca="1" si="100"/>
        <v>2280.6770363964383</v>
      </c>
      <c r="DQ74" s="76">
        <f t="shared" ca="1" si="100"/>
        <v>2275.9816881343786</v>
      </c>
      <c r="DR74" s="76">
        <f t="shared" ca="1" si="100"/>
        <v>1485.6962207218626</v>
      </c>
      <c r="DS74" s="76">
        <f t="shared" ca="1" si="100"/>
        <v>1981.204618637239</v>
      </c>
      <c r="DT74" s="76">
        <f t="shared" ca="1" si="100"/>
        <v>1948.7864711782511</v>
      </c>
      <c r="DU74" s="76">
        <f t="shared" ca="1" si="100"/>
        <v>2025.2892584049555</v>
      </c>
      <c r="DV74" s="76">
        <f t="shared" ca="1" si="100"/>
        <v>1920.2448344786499</v>
      </c>
      <c r="DW74" s="76">
        <f t="shared" ca="1" si="100"/>
        <v>1848.7281424732487</v>
      </c>
      <c r="DX74" s="76">
        <f t="shared" ca="1" si="100"/>
        <v>1733.4708542162705</v>
      </c>
      <c r="DY74" s="76">
        <f t="shared" ca="1" si="100"/>
        <v>1774.4877313699324</v>
      </c>
      <c r="DZ74" s="76">
        <f t="shared" ca="1" si="100"/>
        <v>1907.75545185073</v>
      </c>
      <c r="EA74" s="76">
        <f t="shared" ca="1" si="100"/>
        <v>2055.40943195822</v>
      </c>
      <c r="EB74" s="76">
        <f t="shared" ca="1" si="100"/>
        <v>1943.7479195409887</v>
      </c>
      <c r="EC74" s="76">
        <f t="shared" ca="1" si="100"/>
        <v>1686.289135029863</v>
      </c>
      <c r="ED74" s="76">
        <f t="shared" ca="1" si="100"/>
        <v>1728.3959765941402</v>
      </c>
      <c r="EE74" s="76">
        <f t="shared" ref="EE74:EJ74" ca="1" si="101">SUM(EE69:EE73)</f>
        <v>1721.8210727128658</v>
      </c>
      <c r="EF74" s="76">
        <f t="shared" ca="1" si="101"/>
        <v>1722.5061842034627</v>
      </c>
      <c r="EG74" s="76">
        <f t="shared" ca="1" si="101"/>
        <v>1865.3989322743043</v>
      </c>
      <c r="EH74" s="76">
        <f t="shared" ca="1" si="101"/>
        <v>1711.9540885558495</v>
      </c>
      <c r="EI74" s="76">
        <f t="shared" ca="1" si="101"/>
        <v>1779.64117020549</v>
      </c>
      <c r="EJ74" s="76">
        <f t="shared" ca="1" si="101"/>
        <v>1791.2219479963901</v>
      </c>
    </row>
    <row r="75" spans="1:140" x14ac:dyDescent="0.3"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  <c r="DK75" s="76"/>
      <c r="DL75" s="76"/>
      <c r="DM75" s="76"/>
      <c r="DN75" s="76"/>
      <c r="DO75" s="76"/>
      <c r="DP75" s="76"/>
      <c r="DQ75" s="76"/>
      <c r="DR75" s="76"/>
      <c r="DS75" s="76"/>
      <c r="DT75" s="76"/>
      <c r="DU75" s="76"/>
      <c r="DV75" s="76"/>
      <c r="DW75" s="76"/>
      <c r="DX75" s="76"/>
      <c r="DY75" s="76"/>
      <c r="DZ75" s="76"/>
      <c r="EA75" s="76"/>
      <c r="EB75" s="76"/>
      <c r="EC75" s="76"/>
      <c r="ED75" s="76"/>
      <c r="EE75" s="76"/>
      <c r="EF75" s="76"/>
      <c r="EG75" s="76"/>
      <c r="EH75" s="76"/>
      <c r="EI75" s="76"/>
      <c r="EJ75" s="76"/>
    </row>
    <row r="76" spans="1:140" x14ac:dyDescent="0.3">
      <c r="B76" s="5" t="s">
        <v>83</v>
      </c>
      <c r="C76" s="5"/>
      <c r="D76" s="5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</row>
    <row r="77" spans="1:140" x14ac:dyDescent="0.3">
      <c r="A77" t="s">
        <v>94</v>
      </c>
      <c r="B77" t="s">
        <v>97</v>
      </c>
      <c r="E77" t="s">
        <v>33</v>
      </c>
      <c r="F77" s="79">
        <f ca="1">(F57-F17)/F17</f>
        <v>4.5502893202834897E-11</v>
      </c>
      <c r="G77" s="79">
        <f t="shared" ref="G77:BR77" ca="1" si="102">(G57-G17)/G17</f>
        <v>-0.7961310183814021</v>
      </c>
      <c r="H77" s="79">
        <f t="shared" ca="1" si="102"/>
        <v>-0.75467525785201983</v>
      </c>
      <c r="I77" s="79">
        <f t="shared" ca="1" si="102"/>
        <v>-0.78994891068067941</v>
      </c>
      <c r="J77" s="79">
        <f t="shared" ca="1" si="102"/>
        <v>-0.76717680107340058</v>
      </c>
      <c r="K77" s="79">
        <f t="shared" ca="1" si="102"/>
        <v>-0.79221600305044493</v>
      </c>
      <c r="L77" s="79">
        <f t="shared" ca="1" si="102"/>
        <v>-0.79137717500004034</v>
      </c>
      <c r="M77" s="79">
        <f t="shared" ca="1" si="102"/>
        <v>-0.73827976271783891</v>
      </c>
      <c r="N77" s="79">
        <f t="shared" ca="1" si="102"/>
        <v>-0.82419232237331086</v>
      </c>
      <c r="O77" s="79">
        <f t="shared" ca="1" si="102"/>
        <v>-0.82928523111178742</v>
      </c>
      <c r="P77" s="79">
        <f t="shared" ca="1" si="102"/>
        <v>-0.81989392350203805</v>
      </c>
      <c r="Q77" s="79">
        <f t="shared" ca="1" si="102"/>
        <v>-0.80806430610492286</v>
      </c>
      <c r="R77" s="79">
        <f t="shared" ca="1" si="102"/>
        <v>-0.6722768620260513</v>
      </c>
      <c r="S77" s="79">
        <f t="shared" ca="1" si="102"/>
        <v>-0.80037144471915767</v>
      </c>
      <c r="T77" s="79">
        <f t="shared" ca="1" si="102"/>
        <v>-0.80499513448913074</v>
      </c>
      <c r="U77" s="79">
        <f t="shared" ca="1" si="102"/>
        <v>-0.79552325092468212</v>
      </c>
      <c r="V77" s="79">
        <f t="shared" ca="1" si="102"/>
        <v>-0.83899910327285498</v>
      </c>
      <c r="W77" s="79">
        <f t="shared" ca="1" si="102"/>
        <v>-0.81674527475550007</v>
      </c>
      <c r="X77" s="79">
        <f t="shared" ca="1" si="102"/>
        <v>-0.81821514887184577</v>
      </c>
      <c r="Y77" s="79">
        <f t="shared" ca="1" si="102"/>
        <v>-0.80989856853984799</v>
      </c>
      <c r="Z77" s="79">
        <f t="shared" ca="1" si="102"/>
        <v>-0.79920043102684613</v>
      </c>
      <c r="AA77" s="79">
        <f t="shared" ca="1" si="102"/>
        <v>-0.80170661174819702</v>
      </c>
      <c r="AB77" s="79">
        <f t="shared" ca="1" si="102"/>
        <v>-0.80170661174819702</v>
      </c>
      <c r="AC77" s="79">
        <f t="shared" ca="1" si="102"/>
        <v>-0.8958325605452232</v>
      </c>
      <c r="AD77" s="79">
        <f t="shared" ca="1" si="102"/>
        <v>-0.79828738562290369</v>
      </c>
      <c r="AE77" s="79">
        <f t="shared" ca="1" si="102"/>
        <v>4.5528581981637675E-11</v>
      </c>
      <c r="AF77" s="79">
        <f t="shared" ca="1" si="102"/>
        <v>-0.78750736869880766</v>
      </c>
      <c r="AG77" s="79">
        <f t="shared" ca="1" si="102"/>
        <v>-0.79150784440829969</v>
      </c>
      <c r="AH77" s="79">
        <f t="shared" ca="1" si="102"/>
        <v>-0.78018555618551333</v>
      </c>
      <c r="AI77" s="79">
        <f t="shared" ca="1" si="102"/>
        <v>-0.79333180638801903</v>
      </c>
      <c r="AJ77" s="79">
        <f t="shared" ca="1" si="102"/>
        <v>-0.82091696724808239</v>
      </c>
      <c r="AK77" s="79">
        <f t="shared" ca="1" si="102"/>
        <v>-0.9217641853797145</v>
      </c>
      <c r="AL77" s="79">
        <f t="shared" ca="1" si="102"/>
        <v>-0.81121270024046666</v>
      </c>
      <c r="AM77" s="79">
        <f t="shared" ca="1" si="102"/>
        <v>-0.79488021487706773</v>
      </c>
      <c r="AN77" s="79">
        <f t="shared" ca="1" si="102"/>
        <v>-0.77637497357130836</v>
      </c>
      <c r="AO77" s="79">
        <f t="shared" ca="1" si="102"/>
        <v>-0.79040956482546632</v>
      </c>
      <c r="AP77" s="79">
        <f t="shared" ca="1" si="102"/>
        <v>1.4061847125943719E-10</v>
      </c>
      <c r="AQ77" s="79">
        <f t="shared" ca="1" si="102"/>
        <v>-0.72028800298005513</v>
      </c>
      <c r="AR77" s="79">
        <f t="shared" ca="1" si="102"/>
        <v>-0.71151384668224849</v>
      </c>
      <c r="AS77" s="79">
        <f t="shared" ca="1" si="102"/>
        <v>-0.71289112482511452</v>
      </c>
      <c r="AT77" s="79">
        <f t="shared" ca="1" si="102"/>
        <v>-0.71274773628517696</v>
      </c>
      <c r="AU77" s="79">
        <f t="shared" ca="1" si="102"/>
        <v>-0.66375580603701223</v>
      </c>
      <c r="AV77" s="79">
        <f t="shared" ca="1" si="102"/>
        <v>-0.71495298559163567</v>
      </c>
      <c r="AW77" s="79">
        <f t="shared" ca="1" si="102"/>
        <v>-0.64861932603907968</v>
      </c>
      <c r="AX77" s="79">
        <f t="shared" ca="1" si="102"/>
        <v>-0.7029449215414908</v>
      </c>
      <c r="AY77" s="79">
        <f t="shared" ca="1" si="102"/>
        <v>7.604034394021823E-10</v>
      </c>
      <c r="AZ77" s="79">
        <f t="shared" ca="1" si="102"/>
        <v>-40.813298115723711</v>
      </c>
      <c r="BA77" s="79">
        <f t="shared" ca="1" si="102"/>
        <v>-27.346515665372376</v>
      </c>
      <c r="BB77" s="79">
        <f t="shared" ca="1" si="102"/>
        <v>-23.970759203105974</v>
      </c>
      <c r="BC77" s="79">
        <f t="shared" ca="1" si="102"/>
        <v>-32.573366073300235</v>
      </c>
      <c r="BD77" s="79">
        <f t="shared" ca="1" si="102"/>
        <v>-25.115130346525209</v>
      </c>
      <c r="BE77" s="79">
        <f t="shared" ca="1" si="102"/>
        <v>-29.732017648043993</v>
      </c>
      <c r="BF77" s="79">
        <f t="shared" ca="1" si="102"/>
        <v>-24.690474589984206</v>
      </c>
      <c r="BG77" s="79">
        <f t="shared" ca="1" si="102"/>
        <v>-26.170533476583188</v>
      </c>
      <c r="BH77" s="79">
        <f t="shared" ca="1" si="102"/>
        <v>-22.344043807043306</v>
      </c>
      <c r="BI77" s="79">
        <f t="shared" ca="1" si="102"/>
        <v>-20.069376288933547</v>
      </c>
      <c r="BJ77" s="79">
        <f t="shared" ca="1" si="102"/>
        <v>-19.249550029697911</v>
      </c>
      <c r="BK77" s="79">
        <f t="shared" ca="1" si="102"/>
        <v>-20.780237325564361</v>
      </c>
      <c r="BL77" s="79">
        <f t="shared" ca="1" si="102"/>
        <v>-22.831795057337164</v>
      </c>
      <c r="BM77" s="79">
        <f t="shared" ca="1" si="102"/>
        <v>-18.209945648847828</v>
      </c>
      <c r="BN77" s="79">
        <f t="shared" ca="1" si="102"/>
        <v>-24.246385052571824</v>
      </c>
      <c r="BO77" s="79">
        <f t="shared" ca="1" si="102"/>
        <v>-23.388218178290103</v>
      </c>
      <c r="BP77" s="79">
        <f t="shared" ca="1" si="102"/>
        <v>-25.172947344667072</v>
      </c>
      <c r="BQ77" s="79">
        <f t="shared" ca="1" si="102"/>
        <v>-23.513784133524791</v>
      </c>
      <c r="BR77" s="79">
        <f t="shared" ca="1" si="102"/>
        <v>-21.312356223255762</v>
      </c>
      <c r="BS77" s="79">
        <f t="shared" ref="BS77:ED77" ca="1" si="103">(BS57-BS17)/BS17</f>
        <v>-21.062727949766085</v>
      </c>
      <c r="BT77" s="79">
        <f t="shared" ca="1" si="103"/>
        <v>-24.494794850908455</v>
      </c>
      <c r="BU77" s="79">
        <f t="shared" ca="1" si="103"/>
        <v>-26.114476291104111</v>
      </c>
      <c r="BV77" s="79">
        <f t="shared" ca="1" si="103"/>
        <v>-23.996068290976339</v>
      </c>
      <c r="BW77" s="79">
        <f t="shared" ca="1" si="103"/>
        <v>-23.996068290976339</v>
      </c>
      <c r="BX77" s="79">
        <f t="shared" ca="1" si="103"/>
        <v>-26.945973500735175</v>
      </c>
      <c r="BY77" s="79">
        <f t="shared" ca="1" si="103"/>
        <v>-24.641257213077235</v>
      </c>
      <c r="BZ77" s="79">
        <f t="shared" ca="1" si="103"/>
        <v>-11.442580246016691</v>
      </c>
      <c r="CA77" s="79">
        <f t="shared" ca="1" si="103"/>
        <v>-14.080430245792375</v>
      </c>
      <c r="CB77" s="79">
        <f t="shared" ca="1" si="103"/>
        <v>-13.892184793719315</v>
      </c>
      <c r="CC77" s="79">
        <f t="shared" ca="1" si="103"/>
        <v>-14.75037892618173</v>
      </c>
      <c r="CD77" s="79">
        <f t="shared" ca="1" si="103"/>
        <v>-14.124219651171702</v>
      </c>
      <c r="CE77" s="79">
        <f t="shared" ca="1" si="103"/>
        <v>-13.934193932844174</v>
      </c>
      <c r="CF77" s="79">
        <f t="shared" ca="1" si="103"/>
        <v>-14.369493181184495</v>
      </c>
      <c r="CG77" s="79">
        <f t="shared" ca="1" si="103"/>
        <v>-13.241399939792224</v>
      </c>
      <c r="CH77" s="79">
        <f t="shared" ca="1" si="103"/>
        <v>-14.049215229087427</v>
      </c>
      <c r="CI77" s="79">
        <f t="shared" ca="1" si="103"/>
        <v>-14.928393302075689</v>
      </c>
      <c r="CJ77" s="79">
        <f t="shared" ca="1" si="103"/>
        <v>-14.265044026608379</v>
      </c>
      <c r="CK77" s="79">
        <f t="shared" ca="1" si="103"/>
        <v>-12.339666448560639</v>
      </c>
      <c r="CL77" s="79">
        <f t="shared" ca="1" si="103"/>
        <v>-12.592143994906245</v>
      </c>
      <c r="CM77" s="79">
        <f t="shared" ca="1" si="103"/>
        <v>-12.552807940186021</v>
      </c>
      <c r="CN77" s="79">
        <f t="shared" ca="1" si="103"/>
        <v>-12.556908309739161</v>
      </c>
      <c r="CO77" s="79">
        <f t="shared" ca="1" si="103"/>
        <v>-13.153460703367209</v>
      </c>
      <c r="CP77" s="79">
        <f t="shared" ca="1" si="103"/>
        <v>-12.493715268960708</v>
      </c>
      <c r="CQ77" s="79">
        <f t="shared" ca="1" si="103"/>
        <v>-12.63037099356332</v>
      </c>
      <c r="CR77" s="79">
        <f t="shared" ca="1" si="103"/>
        <v>-13.508906725844524</v>
      </c>
      <c r="CS77" s="79">
        <f t="shared" ca="1" si="103"/>
        <v>-3.8883780446341215E-3</v>
      </c>
      <c r="CT77" s="79">
        <f t="shared" ca="1" si="103"/>
        <v>-2.4036843969754553</v>
      </c>
      <c r="CU77" s="79">
        <f t="shared" ca="1" si="103"/>
        <v>-2.7693004467621751</v>
      </c>
      <c r="CV77" s="79">
        <f t="shared" ca="1" si="103"/>
        <v>-2.4560902821763051</v>
      </c>
      <c r="CW77" s="79">
        <f t="shared" ca="1" si="103"/>
        <v>-2.6554400043848223</v>
      </c>
      <c r="CX77" s="79">
        <f t="shared" ca="1" si="103"/>
        <v>-2.4367894767285745</v>
      </c>
      <c r="CY77" s="79">
        <f t="shared" ca="1" si="103"/>
        <v>-2.5128336715417867</v>
      </c>
      <c r="CZ77" s="79">
        <f t="shared" ca="1" si="103"/>
        <v>-2.2393916618932677</v>
      </c>
      <c r="DA77" s="79">
        <f t="shared" ca="1" si="103"/>
        <v>-2.2215032649417634</v>
      </c>
      <c r="DB77" s="79">
        <f t="shared" ca="1" si="103"/>
        <v>-2.1795515505632359</v>
      </c>
      <c r="DC77" s="79">
        <f t="shared" ca="1" si="103"/>
        <v>-2.2572755604288766</v>
      </c>
      <c r="DD77" s="79">
        <f t="shared" ca="1" si="103"/>
        <v>-2.3574911433882821</v>
      </c>
      <c r="DE77" s="79">
        <f t="shared" ca="1" si="103"/>
        <v>-1.9236041502285608</v>
      </c>
      <c r="DF77" s="79">
        <f t="shared" ca="1" si="103"/>
        <v>-2.4240897357694813</v>
      </c>
      <c r="DG77" s="79">
        <f t="shared" ca="1" si="103"/>
        <v>-2.3839243919646713</v>
      </c>
      <c r="DH77" s="79">
        <f t="shared" ca="1" si="103"/>
        <v>-2.4666554601078996</v>
      </c>
      <c r="DI77" s="79">
        <f t="shared" ca="1" si="103"/>
        <v>-2.4353641587272516</v>
      </c>
      <c r="DJ77" s="79">
        <f t="shared" ca="1" si="103"/>
        <v>-2.2836944150859164</v>
      </c>
      <c r="DK77" s="79">
        <f t="shared" ca="1" si="103"/>
        <v>-2.2713386014341208</v>
      </c>
      <c r="DL77" s="79">
        <f t="shared" ca="1" si="103"/>
        <v>-2.4500635381281604</v>
      </c>
      <c r="DM77" s="79">
        <f t="shared" ca="1" si="103"/>
        <v>-2.5206525117817811</v>
      </c>
      <c r="DN77" s="79">
        <f t="shared" ca="1" si="103"/>
        <v>-2.4124485854074296</v>
      </c>
      <c r="DO77" s="79">
        <f t="shared" ca="1" si="103"/>
        <v>-2.4124485854074296</v>
      </c>
      <c r="DP77" s="79">
        <f t="shared" ca="1" si="103"/>
        <v>-2.6952766050560664</v>
      </c>
      <c r="DQ77" s="79">
        <f t="shared" ca="1" si="103"/>
        <v>-2.4423302708935393</v>
      </c>
      <c r="DR77" s="79">
        <f t="shared" ca="1" si="103"/>
        <v>-1.5270349207252012</v>
      </c>
      <c r="DS77" s="79">
        <f t="shared" ca="1" si="103"/>
        <v>-1.6733085656637587</v>
      </c>
      <c r="DT77" s="79">
        <f t="shared" ca="1" si="103"/>
        <v>-1.6622913208210217</v>
      </c>
      <c r="DU77" s="79">
        <f t="shared" ca="1" si="103"/>
        <v>-1.7184498074784327</v>
      </c>
      <c r="DV77" s="79">
        <f t="shared" ca="1" si="103"/>
        <v>-1.6811864161710726</v>
      </c>
      <c r="DW77" s="79">
        <f t="shared" ca="1" si="103"/>
        <v>-1.6887343690268137</v>
      </c>
      <c r="DX77" s="79">
        <f t="shared" ca="1" si="103"/>
        <v>-1.8019041059064305</v>
      </c>
      <c r="DY77" s="79">
        <f t="shared" ca="1" si="103"/>
        <v>-1.629480635264722</v>
      </c>
      <c r="DZ77" s="79">
        <f t="shared" ca="1" si="103"/>
        <v>-1.6767559406193384</v>
      </c>
      <c r="EA77" s="79">
        <f t="shared" ca="1" si="103"/>
        <v>-1.729134618450868</v>
      </c>
      <c r="EB77" s="79">
        <f t="shared" ca="1" si="103"/>
        <v>-1.6895238854328638</v>
      </c>
      <c r="EC77" s="79">
        <f t="shared" ca="1" si="103"/>
        <v>-1.5730821077846624</v>
      </c>
      <c r="ED77" s="79">
        <f t="shared" ca="1" si="103"/>
        <v>-1.587392036618654</v>
      </c>
      <c r="EE77" s="79">
        <f t="shared" ref="EE77:EJ77" ca="1" si="104">(EE57-EE17)/EE17</f>
        <v>-1.5851575682250145</v>
      </c>
      <c r="EF77" s="79">
        <f t="shared" ca="1" si="104"/>
        <v>-1.5853904020427403</v>
      </c>
      <c r="EG77" s="79">
        <f t="shared" ca="1" si="104"/>
        <v>-1.5992883972658398</v>
      </c>
      <c r="EH77" s="79">
        <f t="shared" ca="1" si="104"/>
        <v>-1.5818042927038032</v>
      </c>
      <c r="EI77" s="79">
        <f t="shared" ca="1" si="104"/>
        <v>-1.5439647310586455</v>
      </c>
      <c r="EJ77" s="79">
        <f t="shared" ca="1" si="104"/>
        <v>-1.6579061420243357</v>
      </c>
    </row>
    <row r="78" spans="1:140" x14ac:dyDescent="0.3">
      <c r="A78" t="s">
        <v>95</v>
      </c>
      <c r="B78" t="s">
        <v>98</v>
      </c>
      <c r="E78" t="s">
        <v>33</v>
      </c>
      <c r="F78" s="79">
        <f ca="1">(F65-F18)/F18</f>
        <v>-4.7072160518628142E-11</v>
      </c>
      <c r="G78" s="79">
        <f t="shared" ref="G78:BR78" ca="1" si="105">(G65-G18)/G18</f>
        <v>-5.2863555862832735E-2</v>
      </c>
      <c r="H78" s="79">
        <f t="shared" ca="1" si="105"/>
        <v>-7.5575821041145144E-2</v>
      </c>
      <c r="I78" s="79">
        <f t="shared" ca="1" si="105"/>
        <v>-5.6250531946897019E-2</v>
      </c>
      <c r="J78" s="79">
        <f t="shared" ca="1" si="105"/>
        <v>-6.8726631419334036E-2</v>
      </c>
      <c r="K78" s="79">
        <f t="shared" ca="1" si="105"/>
        <v>-5.5008465647103509E-2</v>
      </c>
      <c r="L78" s="79">
        <f t="shared" ca="1" si="105"/>
        <v>-5.906488816698912E-2</v>
      </c>
      <c r="M78" s="79">
        <f t="shared" ca="1" si="105"/>
        <v>-4.9995777399638293E-2</v>
      </c>
      <c r="N78" s="79">
        <f t="shared" ca="1" si="105"/>
        <v>-7.8816049866089737E-3</v>
      </c>
      <c r="O78" s="79">
        <f t="shared" ca="1" si="105"/>
        <v>-5.9490711740121443E-3</v>
      </c>
      <c r="P78" s="79">
        <f t="shared" ca="1" si="105"/>
        <v>-9.5126574136835049E-3</v>
      </c>
      <c r="Q78" s="79">
        <f t="shared" ca="1" si="105"/>
        <v>-1.4001474469699383E-2</v>
      </c>
      <c r="R78" s="79">
        <f t="shared" ca="1" si="105"/>
        <v>-1.0750771513390401E-2</v>
      </c>
      <c r="S78" s="79">
        <f t="shared" ca="1" si="105"/>
        <v>-1.6920575421046302E-2</v>
      </c>
      <c r="T78" s="79">
        <f t="shared" ca="1" si="105"/>
        <v>-1.5166089472393082E-2</v>
      </c>
      <c r="U78" s="79">
        <f t="shared" ca="1" si="105"/>
        <v>-1.876025072625262E-2</v>
      </c>
      <c r="V78" s="79">
        <f t="shared" ca="1" si="105"/>
        <v>-1.3993434424262876E-2</v>
      </c>
      <c r="W78" s="79">
        <f t="shared" ca="1" si="105"/>
        <v>-1.0707430475432064E-2</v>
      </c>
      <c r="X78" s="79">
        <f t="shared" ca="1" si="105"/>
        <v>-1.0149678201443735E-2</v>
      </c>
      <c r="Y78" s="79">
        <f t="shared" ca="1" si="105"/>
        <v>-1.6977963215462296E-2</v>
      </c>
      <c r="Z78" s="79">
        <f t="shared" ca="1" si="105"/>
        <v>-2.0237746591586517E-2</v>
      </c>
      <c r="AA78" s="79">
        <f t="shared" ca="1" si="105"/>
        <v>-1.6413938534037338E-2</v>
      </c>
      <c r="AB78" s="79">
        <f t="shared" ca="1" si="105"/>
        <v>-1.6413938534037338E-2</v>
      </c>
      <c r="AC78" s="79">
        <f t="shared" ca="1" si="105"/>
        <v>-1.7840035235311733E-2</v>
      </c>
      <c r="AD78" s="79">
        <f t="shared" ca="1" si="105"/>
        <v>-1.771138375431424E-2</v>
      </c>
      <c r="AE78" s="79">
        <f t="shared" ca="1" si="105"/>
        <v>-4.5796194443869104E-11</v>
      </c>
      <c r="AF78" s="79">
        <f t="shared" ca="1" si="105"/>
        <v>-5.6377136049693514E-2</v>
      </c>
      <c r="AG78" s="79">
        <f t="shared" ca="1" si="105"/>
        <v>-5.4238228956624314E-2</v>
      </c>
      <c r="AH78" s="79">
        <f t="shared" ca="1" si="105"/>
        <v>-2.4171785509614744E-2</v>
      </c>
      <c r="AI78" s="79">
        <f t="shared" ca="1" si="105"/>
        <v>-1.93031699669103E-2</v>
      </c>
      <c r="AJ78" s="79">
        <f t="shared" ca="1" si="105"/>
        <v>-1.6034893631616431E-2</v>
      </c>
      <c r="AK78" s="79">
        <f t="shared" ca="1" si="105"/>
        <v>-1.0844969779762849E-2</v>
      </c>
      <c r="AL78" s="79">
        <f t="shared" ca="1" si="105"/>
        <v>-1.2681114522470635E-2</v>
      </c>
      <c r="AM78" s="79">
        <f t="shared" ca="1" si="105"/>
        <v>-1.8729728451640785E-2</v>
      </c>
      <c r="AN78" s="79">
        <f t="shared" ca="1" si="105"/>
        <v>-2.5583006310717252E-2</v>
      </c>
      <c r="AO78" s="79">
        <f t="shared" ca="1" si="105"/>
        <v>-2.0385400296610755E-2</v>
      </c>
      <c r="AP78" s="79">
        <f t="shared" ca="1" si="105"/>
        <v>-3.0492610760235272E-10</v>
      </c>
      <c r="AQ78" s="79">
        <f t="shared" ca="1" si="105"/>
        <v>-3.4876795661423196E-2</v>
      </c>
      <c r="AR78" s="79">
        <f t="shared" ca="1" si="105"/>
        <v>-4.1279654917527338E-2</v>
      </c>
      <c r="AS78" s="79">
        <f t="shared" ca="1" si="105"/>
        <v>-4.0274598954769536E-2</v>
      </c>
      <c r="AT78" s="79">
        <f t="shared" ca="1" si="105"/>
        <v>-4.0379235413136157E-2</v>
      </c>
      <c r="AU78" s="79">
        <f t="shared" ca="1" si="105"/>
        <v>-6.2554464602646812E-2</v>
      </c>
      <c r="AV78" s="79">
        <f t="shared" ca="1" si="105"/>
        <v>-3.8769975165811217E-2</v>
      </c>
      <c r="AW78" s="79">
        <f t="shared" ca="1" si="105"/>
        <v>-4.272259586816235E-2</v>
      </c>
      <c r="AX78" s="79">
        <f t="shared" ca="1" si="105"/>
        <v>-4.4485640660762993E-2</v>
      </c>
      <c r="AY78" s="79">
        <f t="shared" ca="1" si="105"/>
        <v>-1.5545045747971315E-10</v>
      </c>
      <c r="AZ78" s="79">
        <f t="shared" ca="1" si="105"/>
        <v>-0.42614551525309852</v>
      </c>
      <c r="BA78" s="79">
        <f t="shared" ca="1" si="105"/>
        <v>-0.12828632006013524</v>
      </c>
      <c r="BB78" s="79">
        <f t="shared" ca="1" si="105"/>
        <v>-0.16368503123522032</v>
      </c>
      <c r="BC78" s="79">
        <f t="shared" ca="1" si="105"/>
        <v>-0.29774108861949194</v>
      </c>
      <c r="BD78" s="79">
        <f t="shared" ca="1" si="105"/>
        <v>-0.18151798419772711</v>
      </c>
      <c r="BE78" s="79">
        <f t="shared" ca="1" si="105"/>
        <v>-0.25346381624237357</v>
      </c>
      <c r="BF78" s="79">
        <f t="shared" ca="1" si="105"/>
        <v>-0.17490049285743814</v>
      </c>
      <c r="BG78" s="79">
        <f t="shared" ca="1" si="105"/>
        <v>-0.19615356476011511</v>
      </c>
      <c r="BH78" s="79">
        <f t="shared" ca="1" si="105"/>
        <v>-0.15508583024932421</v>
      </c>
      <c r="BI78" s="79">
        <f t="shared" ca="1" si="105"/>
        <v>-3.9192688614851916E-2</v>
      </c>
      <c r="BJ78" s="79">
        <f t="shared" ca="1" si="105"/>
        <v>-2.915559920221953E-2</v>
      </c>
      <c r="BK78" s="79">
        <f t="shared" ca="1" si="105"/>
        <v>-4.7895722586064379E-2</v>
      </c>
      <c r="BL78" s="79">
        <f t="shared" ca="1" si="105"/>
        <v>-7.3012835092535922E-2</v>
      </c>
      <c r="BM78" s="79">
        <f t="shared" ca="1" si="105"/>
        <v>-5.4649018314772958E-2</v>
      </c>
      <c r="BN78" s="79">
        <f t="shared" ca="1" si="105"/>
        <v>-9.0331585381924859E-2</v>
      </c>
      <c r="BO78" s="79">
        <f t="shared" ca="1" si="105"/>
        <v>-7.982509385266362E-2</v>
      </c>
      <c r="BP78" s="79">
        <f t="shared" ca="1" si="105"/>
        <v>-0.10167543838415072</v>
      </c>
      <c r="BQ78" s="79">
        <f t="shared" ca="1" si="105"/>
        <v>-7.2966244405864647E-2</v>
      </c>
      <c r="BR78" s="79">
        <f t="shared" ca="1" si="105"/>
        <v>-5.4410426029767013E-2</v>
      </c>
      <c r="BS78" s="79">
        <f t="shared" ref="BS78:ED78" ca="1" si="106">(BS65-BS18)/BS18</f>
        <v>-5.1354240316378273E-2</v>
      </c>
      <c r="BT78" s="79">
        <f t="shared" ca="1" si="106"/>
        <v>-9.0680315102936518E-2</v>
      </c>
      <c r="BU78" s="79">
        <f t="shared" ca="1" si="106"/>
        <v>-0.11103884688115355</v>
      </c>
      <c r="BV78" s="79">
        <f t="shared" ca="1" si="106"/>
        <v>-8.7266970545170394E-2</v>
      </c>
      <c r="BW78" s="79">
        <f t="shared" ca="1" si="106"/>
        <v>-8.7266970545170394E-2</v>
      </c>
      <c r="BX78" s="79">
        <f t="shared" ca="1" si="106"/>
        <v>-9.5958392184374214E-2</v>
      </c>
      <c r="BY78" s="79">
        <f t="shared" ca="1" si="106"/>
        <v>-9.5165984301090301E-2</v>
      </c>
      <c r="BZ78" s="79">
        <f t="shared" ca="1" si="106"/>
        <v>-7.9490064726892679E-11</v>
      </c>
      <c r="CA78" s="79">
        <f t="shared" ca="1" si="106"/>
        <v>-5.9216694017265467E-2</v>
      </c>
      <c r="CB78" s="79">
        <f t="shared" ca="1" si="106"/>
        <v>-5.6934686499234645E-2</v>
      </c>
      <c r="CC78" s="79">
        <f t="shared" ca="1" si="106"/>
        <v>-3.1470477174900979E-2</v>
      </c>
      <c r="CD78" s="79">
        <f t="shared" ca="1" si="106"/>
        <v>-2.5513182603001651E-2</v>
      </c>
      <c r="CE78" s="79">
        <f t="shared" ca="1" si="106"/>
        <v>-2.141160520736465E-2</v>
      </c>
      <c r="CF78" s="79">
        <f t="shared" ca="1" si="106"/>
        <v>-1.4722051858097997E-2</v>
      </c>
      <c r="CG78" s="79">
        <f t="shared" ca="1" si="106"/>
        <v>-1.7114014396985535E-2</v>
      </c>
      <c r="CH78" s="79">
        <f t="shared" ca="1" si="106"/>
        <v>-2.4799588707033214E-2</v>
      </c>
      <c r="CI78" s="79">
        <f t="shared" ca="1" si="106"/>
        <v>-3.3164110276823575E-2</v>
      </c>
      <c r="CJ78" s="79">
        <f t="shared" ca="1" si="106"/>
        <v>-2.6852989136038626E-2</v>
      </c>
      <c r="CK78" s="79">
        <f t="shared" ca="1" si="106"/>
        <v>-3.8114266156981352E-2</v>
      </c>
      <c r="CL78" s="79">
        <f t="shared" ca="1" si="106"/>
        <v>-4.1174927928884324E-2</v>
      </c>
      <c r="CM78" s="79">
        <f t="shared" ca="1" si="106"/>
        <v>-4.0698076182333703E-2</v>
      </c>
      <c r="CN78" s="79">
        <f t="shared" ca="1" si="106"/>
        <v>-4.0747782956356317E-2</v>
      </c>
      <c r="CO78" s="79">
        <f t="shared" ca="1" si="106"/>
        <v>-5.0494859812932086E-2</v>
      </c>
      <c r="CP78" s="79">
        <f t="shared" ca="1" si="106"/>
        <v>-3.9981724639645097E-2</v>
      </c>
      <c r="CQ78" s="79">
        <f t="shared" ca="1" si="106"/>
        <v>-1.7413655476123519E-2</v>
      </c>
      <c r="CR78" s="79">
        <f t="shared" ca="1" si="106"/>
        <v>-1.8086285228873011E-2</v>
      </c>
      <c r="CS78" s="79">
        <f t="shared" ca="1" si="106"/>
        <v>1.2404479918199448E-2</v>
      </c>
      <c r="CT78" s="79">
        <f t="shared" ca="1" si="106"/>
        <v>-7.845733820589923E-2</v>
      </c>
      <c r="CU78" s="79">
        <f t="shared" ca="1" si="106"/>
        <v>-0.13079529165415263</v>
      </c>
      <c r="CV78" s="79">
        <f t="shared" ca="1" si="106"/>
        <v>-8.5959242954491838E-2</v>
      </c>
      <c r="CW78" s="79">
        <f t="shared" ca="1" si="106"/>
        <v>-0.11449616436961553</v>
      </c>
      <c r="CX78" s="79">
        <f t="shared" ca="1" si="106"/>
        <v>-8.3196331814167121E-2</v>
      </c>
      <c r="CY78" s="79">
        <f t="shared" ca="1" si="106"/>
        <v>-9.2108959150873818E-2</v>
      </c>
      <c r="CZ78" s="79">
        <f t="shared" ca="1" si="106"/>
        <v>-7.3639446027146643E-2</v>
      </c>
      <c r="DA78" s="79">
        <f t="shared" ca="1" si="106"/>
        <v>-5.1766901938704113E-3</v>
      </c>
      <c r="DB78" s="79">
        <f t="shared" ca="1" si="106"/>
        <v>-7.924014123215096E-4</v>
      </c>
      <c r="DC78" s="79">
        <f t="shared" ca="1" si="106"/>
        <v>-8.9151804109638254E-3</v>
      </c>
      <c r="DD78" s="79">
        <f t="shared" ca="1" si="106"/>
        <v>-1.9388508202550059E-2</v>
      </c>
      <c r="DE78" s="79">
        <f t="shared" ca="1" si="106"/>
        <v>-1.1776677718160759E-2</v>
      </c>
      <c r="DF78" s="79">
        <f t="shared" ca="1" si="106"/>
        <v>-2.6348592331872433E-2</v>
      </c>
      <c r="DG78" s="79">
        <f t="shared" ca="1" si="106"/>
        <v>-2.2150993524310082E-2</v>
      </c>
      <c r="DH78" s="79">
        <f t="shared" ca="1" si="106"/>
        <v>-3.0797050051897066E-2</v>
      </c>
      <c r="DI78" s="79">
        <f t="shared" ca="1" si="106"/>
        <v>-1.9369502662961308E-2</v>
      </c>
      <c r="DJ78" s="79">
        <f t="shared" ca="1" si="106"/>
        <v>-1.1676161453338205E-2</v>
      </c>
      <c r="DK78" s="79">
        <f t="shared" ca="1" si="106"/>
        <v>-1.0384880370241305E-2</v>
      </c>
      <c r="DL78" s="79">
        <f t="shared" ca="1" si="106"/>
        <v>-2.6486628235624716E-2</v>
      </c>
      <c r="DM78" s="79">
        <f t="shared" ca="1" si="106"/>
        <v>-3.4405132421165663E-2</v>
      </c>
      <c r="DN78" s="79">
        <f t="shared" ca="1" si="106"/>
        <v>-2.5131999263084893E-2</v>
      </c>
      <c r="DO78" s="79">
        <f t="shared" ca="1" si="106"/>
        <v>-2.5131999263084893E-2</v>
      </c>
      <c r="DP78" s="79">
        <f t="shared" ca="1" si="106"/>
        <v>-2.8565839960946922E-2</v>
      </c>
      <c r="DQ78" s="79">
        <f t="shared" ca="1" si="106"/>
        <v>-2.825487374846182E-2</v>
      </c>
      <c r="DR78" s="79">
        <f t="shared" ca="1" si="106"/>
        <v>-1.3949334888855856E-3</v>
      </c>
      <c r="DS78" s="79">
        <f t="shared" ca="1" si="106"/>
        <v>-5.9846687693812572E-2</v>
      </c>
      <c r="DT78" s="79">
        <f t="shared" ca="1" si="106"/>
        <v>-5.7593059809648829E-2</v>
      </c>
      <c r="DU78" s="79">
        <f t="shared" ca="1" si="106"/>
        <v>-3.0187561999013696E-2</v>
      </c>
      <c r="DV78" s="79">
        <f t="shared" ca="1" si="106"/>
        <v>-2.4582402436249037E-2</v>
      </c>
      <c r="DW78" s="79">
        <f t="shared" ca="1" si="106"/>
        <v>-2.0766279170414858E-2</v>
      </c>
      <c r="DX78" s="79">
        <f t="shared" ca="1" si="106"/>
        <v>-1.4616162226509518E-2</v>
      </c>
      <c r="DY78" s="79">
        <f t="shared" ca="1" si="106"/>
        <v>-1.6804818536090334E-2</v>
      </c>
      <c r="DZ78" s="79">
        <f t="shared" ca="1" si="106"/>
        <v>-2.3915970274947122E-2</v>
      </c>
      <c r="EA78" s="79">
        <f t="shared" ca="1" si="106"/>
        <v>-3.1794771334966956E-2</v>
      </c>
      <c r="EB78" s="79">
        <f t="shared" ca="1" si="106"/>
        <v>-2.583652461682328E-2</v>
      </c>
      <c r="EC78" s="79">
        <f t="shared" ca="1" si="106"/>
        <v>-3.9344906764780779E-2</v>
      </c>
      <c r="ED78" s="79">
        <f t="shared" ca="1" si="106"/>
        <v>-4.2272068237636976E-2</v>
      </c>
      <c r="EE78" s="79">
        <f t="shared" ref="EE78:EJ78" ca="1" si="107">(EE65-EE18)/EE18</f>
        <v>-4.1814997495353279E-2</v>
      </c>
      <c r="EF78" s="79">
        <f t="shared" ca="1" si="107"/>
        <v>-4.1862624718991798E-2</v>
      </c>
      <c r="EG78" s="79">
        <f t="shared" ca="1" si="107"/>
        <v>-5.1242920362033692E-2</v>
      </c>
      <c r="EH78" s="79">
        <f t="shared" ca="1" si="107"/>
        <v>-4.1129069631739804E-2</v>
      </c>
      <c r="EI78" s="79">
        <f t="shared" ca="1" si="107"/>
        <v>-1.707980549770689E-2</v>
      </c>
      <c r="EJ78" s="79">
        <f t="shared" ca="1" si="107"/>
        <v>-1.7697754599169592E-2</v>
      </c>
    </row>
    <row r="79" spans="1:140" x14ac:dyDescent="0.3">
      <c r="A79" t="s">
        <v>96</v>
      </c>
      <c r="B79" t="s">
        <v>99</v>
      </c>
      <c r="E79" t="s">
        <v>33</v>
      </c>
      <c r="F79" s="79">
        <f ca="1">(F66-F20)/F20</f>
        <v>-8.0014368976029731E-10</v>
      </c>
      <c r="G79" s="79">
        <f t="shared" ref="G79:BR79" ca="1" si="108">(G66-G20)/G20</f>
        <v>-0.47329253630165113</v>
      </c>
      <c r="H79" s="79">
        <f t="shared" ca="1" si="108"/>
        <v>-0.56229725018797516</v>
      </c>
      <c r="I79" s="79">
        <f t="shared" ca="1" si="108"/>
        <v>-0.48879429960080711</v>
      </c>
      <c r="J79" s="79">
        <f t="shared" ca="1" si="108"/>
        <v>-0.53879461011550822</v>
      </c>
      <c r="K79" s="79">
        <f t="shared" ca="1" si="108"/>
        <v>-0.48321662971395196</v>
      </c>
      <c r="L79" s="79">
        <f t="shared" ca="1" si="108"/>
        <v>-0.50099770689609358</v>
      </c>
      <c r="M79" s="79">
        <f t="shared" ca="1" si="108"/>
        <v>-0.45941268764433896</v>
      </c>
      <c r="N79" s="79">
        <f t="shared" ca="1" si="108"/>
        <v>-0.11814507451984346</v>
      </c>
      <c r="O79" s="79">
        <f t="shared" ca="1" si="108"/>
        <v>-9.1836825472053407E-2</v>
      </c>
      <c r="P79" s="79">
        <f t="shared" ca="1" si="108"/>
        <v>-0.13919136174132402</v>
      </c>
      <c r="Q79" s="79">
        <f t="shared" ca="1" si="108"/>
        <v>-0.19224578135489734</v>
      </c>
      <c r="R79" s="79">
        <f t="shared" ca="1" si="108"/>
        <v>-0.15450859387695218</v>
      </c>
      <c r="S79" s="79">
        <f t="shared" ca="1" si="108"/>
        <v>-0.22337329830287062</v>
      </c>
      <c r="T79" s="79">
        <f t="shared" ca="1" si="108"/>
        <v>-0.20495898373529414</v>
      </c>
      <c r="U79" s="79">
        <f t="shared" ca="1" si="108"/>
        <v>-0.24178730758665989</v>
      </c>
      <c r="V79" s="79">
        <f t="shared" ca="1" si="108"/>
        <v>-0.19215660109591165</v>
      </c>
      <c r="W79" s="79">
        <f t="shared" ca="1" si="108"/>
        <v>-0.1539816163240994</v>
      </c>
      <c r="X79" s="79">
        <f t="shared" ca="1" si="108"/>
        <v>-0.14714088940763093</v>
      </c>
      <c r="Y79" s="79">
        <f t="shared" ca="1" si="108"/>
        <v>-0.22396121945750677</v>
      </c>
      <c r="Z79" s="79">
        <f t="shared" ca="1" si="108"/>
        <v>-0.25595567926570112</v>
      </c>
      <c r="AA79" s="79">
        <f t="shared" ca="1" si="108"/>
        <v>-0.2181440449469253</v>
      </c>
      <c r="AB79" s="79">
        <f t="shared" ca="1" si="108"/>
        <v>-0.2181440449469253</v>
      </c>
      <c r="AC79" s="79">
        <f t="shared" ca="1" si="108"/>
        <v>-0.232686981223379</v>
      </c>
      <c r="AD79" s="79">
        <f t="shared" ca="1" si="108"/>
        <v>-0.23139726818231424</v>
      </c>
      <c r="AE79" s="79">
        <f t="shared" ca="1" si="108"/>
        <v>-8.0014524865369087E-10</v>
      </c>
      <c r="AF79" s="79">
        <f t="shared" ca="1" si="108"/>
        <v>-0.49622524249865096</v>
      </c>
      <c r="AG79" s="79">
        <f t="shared" ca="1" si="108"/>
        <v>-0.48655898587273533</v>
      </c>
      <c r="AH79" s="79">
        <f t="shared" ca="1" si="108"/>
        <v>-0.29692647198368671</v>
      </c>
      <c r="AI79" s="79">
        <f t="shared" ca="1" si="108"/>
        <v>-0.25220367091534929</v>
      </c>
      <c r="AJ79" s="79">
        <f t="shared" ca="1" si="108"/>
        <v>-0.21884740574591871</v>
      </c>
      <c r="AK79" s="79">
        <f t="shared" ca="1" si="108"/>
        <v>-0.15929785923718523</v>
      </c>
      <c r="AL79" s="79">
        <f t="shared" ca="1" si="108"/>
        <v>-0.18137651887363945</v>
      </c>
      <c r="AM79" s="79">
        <f t="shared" ca="1" si="108"/>
        <v>-0.24655870505630212</v>
      </c>
      <c r="AN79" s="79">
        <f t="shared" ca="1" si="108"/>
        <v>-0.30890688314406561</v>
      </c>
      <c r="AO79" s="79">
        <f t="shared" ca="1" si="108"/>
        <v>-0.26262991728177376</v>
      </c>
      <c r="AP79" s="79">
        <f t="shared" ca="1" si="108"/>
        <v>-1.8017330716885215E-9</v>
      </c>
      <c r="AQ79" s="79">
        <f t="shared" ca="1" si="108"/>
        <v>-0.1708664883260845</v>
      </c>
      <c r="AR79" s="79">
        <f t="shared" ca="1" si="108"/>
        <v>-0.1960841528119204</v>
      </c>
      <c r="AS79" s="79">
        <f t="shared" ca="1" si="108"/>
        <v>-0.19222772126008714</v>
      </c>
      <c r="AT79" s="79">
        <f t="shared" ca="1" si="108"/>
        <v>-0.19263093927533467</v>
      </c>
      <c r="AU79" s="79">
        <f t="shared" ca="1" si="108"/>
        <v>-0.26986988382099569</v>
      </c>
      <c r="AV79" s="79">
        <f t="shared" ca="1" si="108"/>
        <v>-0.18638477646280799</v>
      </c>
      <c r="AW79" s="79">
        <f t="shared" ca="1" si="108"/>
        <v>-0.2015568196818838</v>
      </c>
      <c r="AX79" s="79">
        <f t="shared" ca="1" si="108"/>
        <v>-0.20814324596915351</v>
      </c>
      <c r="AY79" s="79">
        <f t="shared" ca="1" si="108"/>
        <v>-8.0016636096141275E-10</v>
      </c>
      <c r="AZ79" s="79">
        <f t="shared" ca="1" si="108"/>
        <v>-0.68686818450366294</v>
      </c>
      <c r="BA79" s="79">
        <f t="shared" ca="1" si="108"/>
        <v>-0.39771428619621418</v>
      </c>
      <c r="BB79" s="79">
        <f t="shared" ca="1" si="108"/>
        <v>-0.457274780966413</v>
      </c>
      <c r="BC79" s="79">
        <f t="shared" ca="1" si="108"/>
        <v>-0.60514788664183872</v>
      </c>
      <c r="BD79" s="79">
        <f t="shared" ca="1" si="108"/>
        <v>-0.48302952790508785</v>
      </c>
      <c r="BE79" s="79">
        <f t="shared" ca="1" si="108"/>
        <v>-0.56610042244206327</v>
      </c>
      <c r="BF79" s="79">
        <f t="shared" ca="1" si="108"/>
        <v>-0.47376274491587606</v>
      </c>
      <c r="BG79" s="79">
        <f t="shared" ca="1" si="108"/>
        <v>-0.50240876588268424</v>
      </c>
      <c r="BH79" s="79">
        <f t="shared" ca="1" si="108"/>
        <v>-0.44391600142492388</v>
      </c>
      <c r="BI79" s="79">
        <f t="shared" ca="1" si="108"/>
        <v>-0.16787367592247332</v>
      </c>
      <c r="BJ79" s="79">
        <f t="shared" ca="1" si="108"/>
        <v>-0.1304919864906893</v>
      </c>
      <c r="BK79" s="79">
        <f t="shared" ca="1" si="108"/>
        <v>-0.1977785841197584</v>
      </c>
      <c r="BL79" s="79">
        <f t="shared" ca="1" si="108"/>
        <v>-0.27316421063468493</v>
      </c>
      <c r="BM79" s="79">
        <f t="shared" ca="1" si="108"/>
        <v>-0.21954301297280066</v>
      </c>
      <c r="BN79" s="79">
        <f t="shared" ca="1" si="108"/>
        <v>-0.31739365248078072</v>
      </c>
      <c r="BO79" s="79">
        <f t="shared" ca="1" si="108"/>
        <v>-0.2912285440764199</v>
      </c>
      <c r="BP79" s="79">
        <f t="shared" ca="1" si="108"/>
        <v>-0.34355832710394829</v>
      </c>
      <c r="BQ79" s="79">
        <f t="shared" ca="1" si="108"/>
        <v>-0.27303749339330513</v>
      </c>
      <c r="BR79" s="79">
        <f t="shared" ca="1" si="108"/>
        <v>-0.21879422459153736</v>
      </c>
      <c r="BS79" s="79">
        <f t="shared" ref="BS79:ED79" ca="1" si="109">(BS66-BS20)/BS20</f>
        <v>-0.20907415813578673</v>
      </c>
      <c r="BT79" s="79">
        <f t="shared" ca="1" si="109"/>
        <v>-0.3182290363169698</v>
      </c>
      <c r="BU79" s="79">
        <f t="shared" ca="1" si="109"/>
        <v>-0.36369032710508442</v>
      </c>
      <c r="BV79" s="79">
        <f t="shared" ca="1" si="109"/>
        <v>-0.30996334708276713</v>
      </c>
      <c r="BW79" s="79">
        <f t="shared" ca="1" si="109"/>
        <v>-0.30996334708276713</v>
      </c>
      <c r="BX79" s="79">
        <f t="shared" ca="1" si="109"/>
        <v>-0.33062757016827315</v>
      </c>
      <c r="BY79" s="79">
        <f t="shared" ca="1" si="109"/>
        <v>-0.32879500228169256</v>
      </c>
      <c r="BZ79" s="79">
        <f t="shared" ca="1" si="109"/>
        <v>-8.0009365529656547E-10</v>
      </c>
      <c r="CA79" s="79">
        <f t="shared" ca="1" si="109"/>
        <v>-0.37344749470381117</v>
      </c>
      <c r="CB79" s="79">
        <f t="shared" ca="1" si="109"/>
        <v>-0.36429887780960868</v>
      </c>
      <c r="CC79" s="79">
        <f t="shared" ca="1" si="109"/>
        <v>-0.24056054791492343</v>
      </c>
      <c r="CD79" s="79">
        <f t="shared" ca="1" si="109"/>
        <v>-0.20432753221031563</v>
      </c>
      <c r="CE79" s="79">
        <f t="shared" ca="1" si="109"/>
        <v>-0.17730332865284384</v>
      </c>
      <c r="CF79" s="79">
        <f t="shared" ca="1" si="109"/>
        <v>-0.12905814717245681</v>
      </c>
      <c r="CG79" s="79">
        <f t="shared" ca="1" si="109"/>
        <v>-0.14694558718593065</v>
      </c>
      <c r="CH79" s="79">
        <f t="shared" ca="1" si="109"/>
        <v>-0.19975415729333831</v>
      </c>
      <c r="CI79" s="79">
        <f t="shared" ca="1" si="109"/>
        <v>-0.25026670261346967</v>
      </c>
      <c r="CJ79" s="79">
        <f t="shared" ca="1" si="109"/>
        <v>-0.21277455116508873</v>
      </c>
      <c r="CK79" s="79">
        <f t="shared" ca="1" si="109"/>
        <v>-0.27726477863962806</v>
      </c>
      <c r="CL79" s="79">
        <f t="shared" ca="1" si="109"/>
        <v>-0.29300599229491064</v>
      </c>
      <c r="CM79" s="79">
        <f t="shared" ca="1" si="109"/>
        <v>-0.29059875458110496</v>
      </c>
      <c r="CN79" s="79">
        <f t="shared" ca="1" si="109"/>
        <v>-0.29085044882230854</v>
      </c>
      <c r="CO79" s="79">
        <f t="shared" ca="1" si="109"/>
        <v>-0.33697876309653724</v>
      </c>
      <c r="CP79" s="79">
        <f t="shared" ca="1" si="109"/>
        <v>-0.28695150792661667</v>
      </c>
      <c r="CQ79" s="79">
        <f t="shared" ca="1" si="109"/>
        <v>-0.14913469335133892</v>
      </c>
      <c r="CR79" s="79">
        <f t="shared" ca="1" si="109"/>
        <v>-0.15400808175712072</v>
      </c>
      <c r="CS79" s="79">
        <f t="shared" ca="1" si="109"/>
        <v>0.11269048415569947</v>
      </c>
      <c r="CT79" s="79">
        <f t="shared" ca="1" si="109"/>
        <v>-0.39045646043361376</v>
      </c>
      <c r="CU79" s="79">
        <f t="shared" ca="1" si="109"/>
        <v>-0.51641522651944649</v>
      </c>
      <c r="CV79" s="79">
        <f t="shared" ca="1" si="109"/>
        <v>-0.41239443306515455</v>
      </c>
      <c r="CW79" s="79">
        <f t="shared" ca="1" si="109"/>
        <v>-0.48315447645323767</v>
      </c>
      <c r="CX79" s="79">
        <f t="shared" ca="1" si="109"/>
        <v>-0.40450095882198489</v>
      </c>
      <c r="CY79" s="79">
        <f t="shared" ca="1" si="109"/>
        <v>-0.42923409273643681</v>
      </c>
      <c r="CZ79" s="79">
        <f t="shared" ca="1" si="109"/>
        <v>-0.37548235689663823</v>
      </c>
      <c r="DA79" s="79">
        <f t="shared" ca="1" si="109"/>
        <v>-4.0551610201710601E-2</v>
      </c>
      <c r="DB79" s="79">
        <f t="shared" ca="1" si="109"/>
        <v>-6.4280445207240593E-3</v>
      </c>
      <c r="DC79" s="79">
        <f t="shared" ca="1" si="109"/>
        <v>-6.7850058039823594E-2</v>
      </c>
      <c r="DD79" s="79">
        <f t="shared" ca="1" si="109"/>
        <v>-0.13666520301819091</v>
      </c>
      <c r="DE79" s="79">
        <f t="shared" ca="1" si="109"/>
        <v>-8.7717536710931507E-2</v>
      </c>
      <c r="DF79" s="79">
        <f t="shared" ca="1" si="109"/>
        <v>-0.17703968279184767</v>
      </c>
      <c r="DG79" s="79">
        <f t="shared" ca="1" si="109"/>
        <v>-0.15315508022952276</v>
      </c>
      <c r="DH79" s="79">
        <f t="shared" ca="1" si="109"/>
        <v>-0.20092388938059935</v>
      </c>
      <c r="DI79" s="79">
        <f t="shared" ca="1" si="109"/>
        <v>-0.13654953023360311</v>
      </c>
      <c r="DJ79" s="79">
        <f t="shared" ca="1" si="109"/>
        <v>-8.7034011436989633E-2</v>
      </c>
      <c r="DK79" s="79">
        <f t="shared" ca="1" si="109"/>
        <v>-7.8161129254078823E-2</v>
      </c>
      <c r="DL79" s="79">
        <f t="shared" ca="1" si="109"/>
        <v>-0.17780225600981392</v>
      </c>
      <c r="DM79" s="79">
        <f t="shared" ca="1" si="109"/>
        <v>-0.21930121889060158</v>
      </c>
      <c r="DN79" s="79">
        <f t="shared" ca="1" si="109"/>
        <v>-0.17025699003148875</v>
      </c>
      <c r="DO79" s="79">
        <f t="shared" ca="1" si="109"/>
        <v>-0.17025699003148875</v>
      </c>
      <c r="DP79" s="79">
        <f t="shared" ca="1" si="109"/>
        <v>-0.18912015497730186</v>
      </c>
      <c r="DQ79" s="79">
        <f t="shared" ca="1" si="109"/>
        <v>-0.18744731055552225</v>
      </c>
      <c r="DR79" s="79">
        <f t="shared" ca="1" si="109"/>
        <v>-1.7595779280437214E-2</v>
      </c>
      <c r="DS79" s="79">
        <f t="shared" ca="1" si="109"/>
        <v>-0.43452700563626906</v>
      </c>
      <c r="DT79" s="79">
        <f t="shared" ca="1" si="109"/>
        <v>-0.42512033785276615</v>
      </c>
      <c r="DU79" s="79">
        <f t="shared" ca="1" si="109"/>
        <v>-0.27933541745352913</v>
      </c>
      <c r="DV79" s="79">
        <f t="shared" ca="1" si="109"/>
        <v>-0.23991242588576828</v>
      </c>
      <c r="DW79" s="79">
        <f t="shared" ca="1" si="109"/>
        <v>-0.21050899566463607</v>
      </c>
      <c r="DX79" s="79">
        <f t="shared" ca="1" si="109"/>
        <v>-0.15801628023094105</v>
      </c>
      <c r="DY79" s="79">
        <f t="shared" ca="1" si="109"/>
        <v>-0.17747854090968349</v>
      </c>
      <c r="DZ79" s="79">
        <f t="shared" ca="1" si="109"/>
        <v>-0.23493640837019394</v>
      </c>
      <c r="EA79" s="79">
        <f t="shared" ca="1" si="109"/>
        <v>-0.28989610768024887</v>
      </c>
      <c r="EB79" s="79">
        <f t="shared" ca="1" si="109"/>
        <v>-0.24910312532247852</v>
      </c>
      <c r="EC79" s="79">
        <f t="shared" ca="1" si="109"/>
        <v>-0.33563130730352914</v>
      </c>
      <c r="ED79" s="79">
        <f t="shared" ca="1" si="109"/>
        <v>-0.35181652623626519</v>
      </c>
      <c r="EE79" s="79">
        <f t="shared" ref="EE79:EJ79" ca="1" si="110">(EE66-EE20)/EE20</f>
        <v>-0.34934138865956338</v>
      </c>
      <c r="EF79" s="79">
        <f t="shared" ca="1" si="110"/>
        <v>-0.34960018232612594</v>
      </c>
      <c r="EG79" s="79">
        <f t="shared" ca="1" si="110"/>
        <v>-0.3968486800996423</v>
      </c>
      <c r="EH79" s="79">
        <f t="shared" ca="1" si="110"/>
        <v>-0.34559126577213423</v>
      </c>
      <c r="EI79" s="79">
        <f t="shared" ca="1" si="110"/>
        <v>-0.17986037726036047</v>
      </c>
      <c r="EJ79" s="79">
        <f t="shared" ca="1" si="110"/>
        <v>-0.18516282162750689</v>
      </c>
    </row>
    <row r="80" spans="1:140" x14ac:dyDescent="0.3">
      <c r="A80" t="s">
        <v>101</v>
      </c>
      <c r="B80" t="s">
        <v>100</v>
      </c>
      <c r="E80" t="s">
        <v>33</v>
      </c>
      <c r="F80" s="79">
        <f ca="1">(F74-F19)/F19</f>
        <v>6.1363637454607398E-5</v>
      </c>
      <c r="G80" s="79">
        <f t="shared" ref="G80:BR80" ca="1" si="111">(G74-G19)/G19</f>
        <v>0.31846728287987452</v>
      </c>
      <c r="H80" s="79">
        <f t="shared" ca="1" si="111"/>
        <v>0.5865711577849313</v>
      </c>
      <c r="I80" s="79">
        <f t="shared" ca="1" si="111"/>
        <v>0.35844838583104316</v>
      </c>
      <c r="J80" s="79">
        <f t="shared" ca="1" si="111"/>
        <v>0.50572082149524356</v>
      </c>
      <c r="K80" s="79">
        <f t="shared" ca="1" si="111"/>
        <v>0.34378658150420921</v>
      </c>
      <c r="L80" s="79">
        <f t="shared" ca="1" si="111"/>
        <v>0.38942228898299014</v>
      </c>
      <c r="M80" s="79">
        <f t="shared" ca="1" si="111"/>
        <v>0.32030649600899208</v>
      </c>
      <c r="N80" s="79">
        <f t="shared" ca="1" si="111"/>
        <v>0.13404295189795021</v>
      </c>
      <c r="O80" s="79">
        <f t="shared" ca="1" si="111"/>
        <v>0.10119127364648586</v>
      </c>
      <c r="P80" s="79">
        <f t="shared" ca="1" si="111"/>
        <v>0.1617696644637292</v>
      </c>
      <c r="Q80" s="79">
        <f t="shared" ca="1" si="111"/>
        <v>0.23807631053259004</v>
      </c>
      <c r="R80" s="79">
        <f t="shared" ca="1" si="111"/>
        <v>0.18281670942462697</v>
      </c>
      <c r="S80" s="79">
        <f t="shared" ca="1" si="111"/>
        <v>0.28769891719132523</v>
      </c>
      <c r="T80" s="79">
        <f t="shared" ca="1" si="111"/>
        <v>0.25787392395903574</v>
      </c>
      <c r="U80" s="79">
        <f t="shared" ca="1" si="111"/>
        <v>0.31897206792217742</v>
      </c>
      <c r="V80" s="79">
        <f t="shared" ca="1" si="111"/>
        <v>0.23793963557037864</v>
      </c>
      <c r="W80" s="79">
        <f t="shared" ca="1" si="111"/>
        <v>0.18207994310011646</v>
      </c>
      <c r="X80" s="79">
        <f t="shared" ca="1" si="111"/>
        <v>0.17259855750694125</v>
      </c>
      <c r="Y80" s="79">
        <f t="shared" ca="1" si="111"/>
        <v>0.28867446822459802</v>
      </c>
      <c r="Z80" s="79">
        <f t="shared" ca="1" si="111"/>
        <v>0.34408842990737543</v>
      </c>
      <c r="AA80" s="79">
        <f t="shared" ca="1" si="111"/>
        <v>0.27908645623780709</v>
      </c>
      <c r="AB80" s="79">
        <f t="shared" ca="1" si="111"/>
        <v>0.27908645623780709</v>
      </c>
      <c r="AC80" s="79">
        <f t="shared" ca="1" si="111"/>
        <v>0.3033290695780545</v>
      </c>
      <c r="AD80" s="79">
        <f t="shared" ca="1" si="111"/>
        <v>0.30114208737223169</v>
      </c>
      <c r="AE80" s="79">
        <f t="shared" ca="1" si="111"/>
        <v>6.822077947503424E-11</v>
      </c>
      <c r="AF80" s="79">
        <f t="shared" ca="1" si="111"/>
        <v>0.38104944507500499</v>
      </c>
      <c r="AG80" s="79">
        <f t="shared" ca="1" si="111"/>
        <v>0.35504922697426866</v>
      </c>
      <c r="AH80" s="79">
        <f t="shared" ca="1" si="111"/>
        <v>0.42232634201081037</v>
      </c>
      <c r="AI80" s="79">
        <f t="shared" ca="1" si="111"/>
        <v>0.33726251436957633</v>
      </c>
      <c r="AJ80" s="79">
        <f t="shared" ca="1" si="111"/>
        <v>0.28015960853714011</v>
      </c>
      <c r="AK80" s="79">
        <f t="shared" ca="1" si="111"/>
        <v>0.18948192324182758</v>
      </c>
      <c r="AL80" s="79">
        <f t="shared" ca="1" si="111"/>
        <v>0.22156280918323726</v>
      </c>
      <c r="AM80" s="79">
        <f t="shared" ca="1" si="111"/>
        <v>0.32724341760800973</v>
      </c>
      <c r="AN80" s="79">
        <f t="shared" ca="1" si="111"/>
        <v>0.44698301122935313</v>
      </c>
      <c r="AO80" s="79">
        <f t="shared" ca="1" si="111"/>
        <v>0.35617110417837688</v>
      </c>
      <c r="AP80" s="79">
        <f t="shared" ca="1" si="111"/>
        <v>1.0045920748884476E-10</v>
      </c>
      <c r="AQ80" s="79">
        <f t="shared" ca="1" si="111"/>
        <v>0.15750010015520699</v>
      </c>
      <c r="AR80" s="79">
        <f t="shared" ca="1" si="111"/>
        <v>0.1938091855776834</v>
      </c>
      <c r="AS80" s="79">
        <f t="shared" ca="1" si="111"/>
        <v>0.1881097532855632</v>
      </c>
      <c r="AT80" s="79">
        <f t="shared" ca="1" si="111"/>
        <v>0.18870312164697478</v>
      </c>
      <c r="AU80" s="79">
        <f t="shared" ca="1" si="111"/>
        <v>0.31542914150499624</v>
      </c>
      <c r="AV80" s="79">
        <f t="shared" ca="1" si="111"/>
        <v>0.17957739118032195</v>
      </c>
      <c r="AW80" s="79">
        <f t="shared" ca="1" si="111"/>
        <v>0.25243727161687812</v>
      </c>
      <c r="AX80" s="79">
        <f t="shared" ca="1" si="111"/>
        <v>0.26285466810550268</v>
      </c>
      <c r="AY80" s="79">
        <f t="shared" ca="1" si="111"/>
        <v>7.7247049260341928E-11</v>
      </c>
      <c r="AZ80" s="79">
        <f t="shared" ca="1" si="111"/>
        <v>1.6358617532738802</v>
      </c>
      <c r="BA80" s="79">
        <f t="shared" ca="1" si="111"/>
        <v>0.66034155610548539</v>
      </c>
      <c r="BB80" s="79">
        <f t="shared" ca="1" si="111"/>
        <v>0.52079200902018563</v>
      </c>
      <c r="BC80" s="79">
        <f t="shared" ca="1" si="111"/>
        <v>1.0903324264376741</v>
      </c>
      <c r="BD80" s="79">
        <f t="shared" ca="1" si="111"/>
        <v>0.59655574302989689</v>
      </c>
      <c r="BE80" s="79">
        <f t="shared" ca="1" si="111"/>
        <v>0.90221935878653947</v>
      </c>
      <c r="BF80" s="79">
        <f t="shared" ca="1" si="111"/>
        <v>0.56844117026276597</v>
      </c>
      <c r="BG80" s="79">
        <f t="shared" ca="1" si="111"/>
        <v>0.65722839878180872</v>
      </c>
      <c r="BH80" s="79">
        <f t="shared" ca="1" si="111"/>
        <v>0.52368396655484162</v>
      </c>
      <c r="BI80" s="79">
        <f t="shared" ca="1" si="111"/>
        <v>0.20174061358490711</v>
      </c>
      <c r="BJ80" s="79">
        <f t="shared" ca="1" si="111"/>
        <v>0.15007565627958622</v>
      </c>
      <c r="BK80" s="79">
        <f t="shared" ca="1" si="111"/>
        <v>0.24653864816090265</v>
      </c>
      <c r="BL80" s="79">
        <f t="shared" ca="1" si="111"/>
        <v>0.37582658133867891</v>
      </c>
      <c r="BM80" s="79">
        <f t="shared" ca="1" si="111"/>
        <v>0.2813005917034993</v>
      </c>
      <c r="BN80" s="79">
        <f t="shared" ca="1" si="111"/>
        <v>0.46497319122706376</v>
      </c>
      <c r="BO80" s="79">
        <f t="shared" ca="1" si="111"/>
        <v>0.4108920314433509</v>
      </c>
      <c r="BP80" s="79">
        <f t="shared" ca="1" si="111"/>
        <v>0.52336458906598349</v>
      </c>
      <c r="BQ80" s="79">
        <f t="shared" ca="1" si="111"/>
        <v>0.37558676023728821</v>
      </c>
      <c r="BR80" s="79">
        <f t="shared" ca="1" si="111"/>
        <v>0.28007246074725828</v>
      </c>
      <c r="BS80" s="79">
        <f t="shared" ref="BS80:ED80" ca="1" si="112">(BS74-BS19)/BS19</f>
        <v>0.26434103723312308</v>
      </c>
      <c r="BT80" s="79">
        <f t="shared" ca="1" si="112"/>
        <v>0.46676824409612455</v>
      </c>
      <c r="BU80" s="79">
        <f t="shared" ca="1" si="112"/>
        <v>0.57156183832243457</v>
      </c>
      <c r="BV80" s="79">
        <f t="shared" ca="1" si="112"/>
        <v>0.449198379606984</v>
      </c>
      <c r="BW80" s="79">
        <f t="shared" ca="1" si="112"/>
        <v>0.449198379606984</v>
      </c>
      <c r="BX80" s="79">
        <f t="shared" ca="1" si="112"/>
        <v>0.49393664081514538</v>
      </c>
      <c r="BY80" s="79">
        <f t="shared" ca="1" si="112"/>
        <v>0.48985779706122279</v>
      </c>
      <c r="BZ80" s="79">
        <f t="shared" ca="1" si="112"/>
        <v>15.32514705740277</v>
      </c>
      <c r="CA80" s="79">
        <f t="shared" ca="1" si="112"/>
        <v>20.148166796585866</v>
      </c>
      <c r="CB80" s="79">
        <f t="shared" ca="1" si="112"/>
        <v>19.843815475999886</v>
      </c>
      <c r="CC80" s="79">
        <f t="shared" ca="1" si="112"/>
        <v>20.496311522294036</v>
      </c>
      <c r="CD80" s="79">
        <f t="shared" ca="1" si="112"/>
        <v>19.517421056042206</v>
      </c>
      <c r="CE80" s="79">
        <f t="shared" ca="1" si="112"/>
        <v>18.843458242767511</v>
      </c>
      <c r="CF80" s="79">
        <f t="shared" ca="1" si="112"/>
        <v>17.74424451108985</v>
      </c>
      <c r="CG80" s="79">
        <f t="shared" ca="1" si="112"/>
        <v>18.137286905869761</v>
      </c>
      <c r="CH80" s="79">
        <f t="shared" ca="1" si="112"/>
        <v>19.400164765773489</v>
      </c>
      <c r="CI80" s="79">
        <f t="shared" ca="1" si="112"/>
        <v>20.774605851505356</v>
      </c>
      <c r="CJ80" s="79">
        <f t="shared" ca="1" si="112"/>
        <v>19.73757532674054</v>
      </c>
      <c r="CK80" s="79">
        <f t="shared" ca="1" si="112"/>
        <v>17.333736197167553</v>
      </c>
      <c r="CL80" s="79">
        <f t="shared" ca="1" si="112"/>
        <v>17.741936628053775</v>
      </c>
      <c r="CM80" s="79">
        <f t="shared" ca="1" si="112"/>
        <v>17.678338915233091</v>
      </c>
      <c r="CN80" s="79">
        <f t="shared" ca="1" si="112"/>
        <v>17.684968307203228</v>
      </c>
      <c r="CO80" s="79">
        <f t="shared" ca="1" si="112"/>
        <v>19.054315725937936</v>
      </c>
      <c r="CP80" s="79">
        <f t="shared" ca="1" si="112"/>
        <v>17.582799116920203</v>
      </c>
      <c r="CQ80" s="79">
        <f t="shared" ca="1" si="112"/>
        <v>18.186523315472417</v>
      </c>
      <c r="CR80" s="79">
        <f t="shared" ca="1" si="112"/>
        <v>18.297048461465657</v>
      </c>
      <c r="CS80" s="79">
        <f t="shared" ca="1" si="112"/>
        <v>-1.8286204704353521E-3</v>
      </c>
      <c r="CT80" s="79">
        <f t="shared" ca="1" si="112"/>
        <v>0.39210080208842873</v>
      </c>
      <c r="CU80" s="79">
        <f t="shared" ca="1" si="112"/>
        <v>0.75469968632564832</v>
      </c>
      <c r="CV80" s="79">
        <f t="shared" ca="1" si="112"/>
        <v>0.44407421931772428</v>
      </c>
      <c r="CW80" s="79">
        <f t="shared" ca="1" si="112"/>
        <v>0.64177885205464691</v>
      </c>
      <c r="CX80" s="79">
        <f t="shared" ca="1" si="112"/>
        <v>0.42493268949618274</v>
      </c>
      <c r="CY80" s="79">
        <f t="shared" ca="1" si="112"/>
        <v>0.48484010673832822</v>
      </c>
      <c r="CZ80" s="79">
        <f t="shared" ca="1" si="112"/>
        <v>0.39538172840900454</v>
      </c>
      <c r="DA80" s="79">
        <f t="shared" ca="1" si="112"/>
        <v>0.15759826934788562</v>
      </c>
      <c r="DB80" s="79">
        <f t="shared" ca="1" si="112"/>
        <v>0.11784132939154743</v>
      </c>
      <c r="DC80" s="79">
        <f t="shared" ca="1" si="112"/>
        <v>0.1914990770943617</v>
      </c>
      <c r="DD80" s="79">
        <f t="shared" ca="1" si="112"/>
        <v>0.28647171345569589</v>
      </c>
      <c r="DE80" s="79">
        <f t="shared" ca="1" si="112"/>
        <v>0.21744727127039776</v>
      </c>
      <c r="DF80" s="79">
        <f t="shared" ca="1" si="112"/>
        <v>0.349586088581952</v>
      </c>
      <c r="DG80" s="79">
        <f t="shared" ca="1" si="112"/>
        <v>0.31152206222142675</v>
      </c>
      <c r="DH80" s="79">
        <f t="shared" ca="1" si="112"/>
        <v>0.38992491553551079</v>
      </c>
      <c r="DI80" s="79">
        <f t="shared" ca="1" si="112"/>
        <v>0.28629937031547137</v>
      </c>
      <c r="DJ80" s="79">
        <f t="shared" ca="1" si="112"/>
        <v>0.21653578498281695</v>
      </c>
      <c r="DK80" s="79">
        <f t="shared" ca="1" si="112"/>
        <v>0.20482638648163076</v>
      </c>
      <c r="DL80" s="79">
        <f t="shared" ca="1" si="112"/>
        <v>0.35083780474636128</v>
      </c>
      <c r="DM80" s="79">
        <f t="shared" ca="1" si="112"/>
        <v>0.42264317869285672</v>
      </c>
      <c r="DN80" s="79">
        <f t="shared" ca="1" si="112"/>
        <v>0.33855396455977771</v>
      </c>
      <c r="DO80" s="79">
        <f t="shared" ca="1" si="112"/>
        <v>0.33855396455977771</v>
      </c>
      <c r="DP80" s="79">
        <f t="shared" ca="1" si="112"/>
        <v>0.36969219592333541</v>
      </c>
      <c r="DQ80" s="79">
        <f t="shared" ca="1" si="112"/>
        <v>0.36687233946446263</v>
      </c>
      <c r="DR80" s="79">
        <f t="shared" ca="1" si="112"/>
        <v>0.8614767625023223</v>
      </c>
      <c r="DS80" s="79">
        <f t="shared" ca="1" si="112"/>
        <v>1.482315232358608</v>
      </c>
      <c r="DT80" s="79">
        <f t="shared" ca="1" si="112"/>
        <v>1.4416974887468219</v>
      </c>
      <c r="DU80" s="79">
        <f t="shared" ca="1" si="112"/>
        <v>1.5375503008512894</v>
      </c>
      <c r="DV80" s="79">
        <f t="shared" ca="1" si="112"/>
        <v>1.4059367506234683</v>
      </c>
      <c r="DW80" s="79">
        <f t="shared" ca="1" si="112"/>
        <v>1.3163311782040896</v>
      </c>
      <c r="DX80" s="79">
        <f t="shared" ca="1" si="112"/>
        <v>1.1719216005212758</v>
      </c>
      <c r="DY80" s="79">
        <f t="shared" ca="1" si="112"/>
        <v>1.2233129701882568</v>
      </c>
      <c r="DZ80" s="79">
        <f t="shared" ca="1" si="112"/>
        <v>1.3902883998936151</v>
      </c>
      <c r="EA80" s="79">
        <f t="shared" ca="1" si="112"/>
        <v>1.5752888387636339</v>
      </c>
      <c r="EB80" s="79">
        <f t="shared" ca="1" si="112"/>
        <v>1.4353845247245574</v>
      </c>
      <c r="EC80" s="79">
        <f t="shared" ca="1" si="112"/>
        <v>1.1128061012318353</v>
      </c>
      <c r="ED80" s="79">
        <f t="shared" ca="1" si="112"/>
        <v>1.16556312249974</v>
      </c>
      <c r="EE80" s="79">
        <f t="shared" ref="EE80:EJ80" ca="1" si="113">(EE74-EE19)/EE19</f>
        <v>1.1573252131478997</v>
      </c>
      <c r="EF80" s="79">
        <f t="shared" ca="1" si="113"/>
        <v>1.1581836114541495</v>
      </c>
      <c r="EG80" s="79">
        <f t="shared" ca="1" si="113"/>
        <v>1.3372185489831225</v>
      </c>
      <c r="EH80" s="79">
        <f t="shared" ca="1" si="113"/>
        <v>1.1449625501296548</v>
      </c>
      <c r="EI80" s="79">
        <f t="shared" ca="1" si="113"/>
        <v>1.2297698800905426</v>
      </c>
      <c r="EJ80" s="79">
        <f t="shared" ca="1" si="113"/>
        <v>1.2442798104846506</v>
      </c>
    </row>
    <row r="81" spans="25:27" x14ac:dyDescent="0.3">
      <c r="Y81" s="2"/>
      <c r="Z81" s="2"/>
      <c r="AA81" s="2"/>
    </row>
    <row r="82" spans="25:27" x14ac:dyDescent="0.3">
      <c r="Y82" s="2"/>
      <c r="Z82" s="2"/>
      <c r="AA82" s="2"/>
    </row>
    <row r="83" spans="25:27" x14ac:dyDescent="0.3">
      <c r="Y83" s="2"/>
      <c r="Z83" s="2"/>
      <c r="AA8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H35"/>
  <sheetViews>
    <sheetView workbookViewId="0">
      <selection activeCell="E30" sqref="E30"/>
    </sheetView>
  </sheetViews>
  <sheetFormatPr defaultRowHeight="14.4" x14ac:dyDescent="0.3"/>
  <cols>
    <col min="1" max="1" width="14.6640625" bestFit="1" customWidth="1"/>
    <col min="2" max="2" width="30.44140625" bestFit="1" customWidth="1"/>
    <col min="3" max="3" width="13.44140625" bestFit="1" customWidth="1"/>
    <col min="95" max="95" width="9.109375" customWidth="1"/>
    <col min="139" max="139" width="9.109375" customWidth="1"/>
  </cols>
  <sheetData>
    <row r="1" spans="1:138" x14ac:dyDescent="0.3">
      <c r="A1" t="s">
        <v>217</v>
      </c>
      <c r="B1" t="s">
        <v>218</v>
      </c>
      <c r="C1" t="s">
        <v>219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</row>
    <row r="2" spans="1:138" x14ac:dyDescent="0.3">
      <c r="A2" t="str">
        <f>Model!A2</f>
        <v>source</v>
      </c>
      <c r="B2" t="str">
        <f>Model!B2</f>
        <v>Source</v>
      </c>
      <c r="C2" t="str">
        <f>Model!E2</f>
        <v>[-]</v>
      </c>
      <c r="D2" t="str">
        <f ca="1">Model!F2</f>
        <v>GREET</v>
      </c>
      <c r="E2" t="str">
        <f ca="1">Model!G2</f>
        <v>Lit</v>
      </c>
      <c r="F2" t="str">
        <f ca="1">Model!H2</f>
        <v>Lit</v>
      </c>
      <c r="G2" t="str">
        <f ca="1">Model!I2</f>
        <v>Lit</v>
      </c>
      <c r="H2" t="str">
        <f ca="1">Model!J2</f>
        <v>Lit</v>
      </c>
      <c r="I2" t="str">
        <f ca="1">Model!K2</f>
        <v>Lit</v>
      </c>
      <c r="J2" t="str">
        <f ca="1">Model!L2</f>
        <v>Lit</v>
      </c>
      <c r="K2" t="str">
        <f ca="1">Model!M2</f>
        <v>Lit</v>
      </c>
      <c r="L2" t="str">
        <f ca="1">Model!N2</f>
        <v>Lit</v>
      </c>
      <c r="M2" t="str">
        <f ca="1">Model!O2</f>
        <v>Lit</v>
      </c>
      <c r="N2" t="str">
        <f ca="1">Model!P2</f>
        <v>Lit</v>
      </c>
      <c r="O2" t="str">
        <f ca="1">Model!Q2</f>
        <v>Lit</v>
      </c>
      <c r="P2" t="str">
        <f ca="1">Model!R2</f>
        <v>Lit</v>
      </c>
      <c r="Q2" t="str">
        <f ca="1">Model!S2</f>
        <v>Lit</v>
      </c>
      <c r="R2" t="str">
        <f ca="1">Model!T2</f>
        <v>Lit</v>
      </c>
      <c r="S2" t="str">
        <f ca="1">Model!U2</f>
        <v>Lit</v>
      </c>
      <c r="T2" t="str">
        <f ca="1">Model!V2</f>
        <v>Lit</v>
      </c>
      <c r="U2" t="str">
        <f ca="1">Model!W2</f>
        <v>Lit</v>
      </c>
      <c r="V2" t="str">
        <f ca="1">Model!X2</f>
        <v>Lit</v>
      </c>
      <c r="W2" t="str">
        <f ca="1">Model!Y2</f>
        <v>Lit</v>
      </c>
      <c r="X2" t="str">
        <f ca="1">Model!Z2</f>
        <v>Lit</v>
      </c>
      <c r="Y2" t="str">
        <f ca="1">Model!AA2</f>
        <v>Lit</v>
      </c>
      <c r="Z2" t="str">
        <f ca="1">Model!AB2</f>
        <v>Lit</v>
      </c>
      <c r="AA2" t="str">
        <f ca="1">Model!AC2</f>
        <v>Lit</v>
      </c>
      <c r="AB2" t="str">
        <f ca="1">Model!AD2</f>
        <v>Lit</v>
      </c>
      <c r="AC2" t="str">
        <f ca="1">Model!AE2</f>
        <v>GREET</v>
      </c>
      <c r="AD2" t="str">
        <f ca="1">Model!AF2</f>
        <v>Lit</v>
      </c>
      <c r="AE2" t="str">
        <f ca="1">Model!AG2</f>
        <v>Lit</v>
      </c>
      <c r="AF2" t="str">
        <f ca="1">Model!AH2</f>
        <v>Lit</v>
      </c>
      <c r="AG2" t="str">
        <f ca="1">Model!AI2</f>
        <v>Lit</v>
      </c>
      <c r="AH2" t="str">
        <f ca="1">Model!AJ2</f>
        <v>Lit</v>
      </c>
      <c r="AI2" t="str">
        <f ca="1">Model!AK2</f>
        <v>Lit</v>
      </c>
      <c r="AJ2" t="str">
        <f ca="1">Model!AL2</f>
        <v>Lit</v>
      </c>
      <c r="AK2" t="str">
        <f ca="1">Model!AM2</f>
        <v>Lit</v>
      </c>
      <c r="AL2" t="str">
        <f ca="1">Model!AN2</f>
        <v>Lit</v>
      </c>
      <c r="AM2" t="str">
        <f ca="1">Model!AO2</f>
        <v>Lit</v>
      </c>
      <c r="AN2" t="str">
        <f ca="1">Model!AP2</f>
        <v>GREET</v>
      </c>
      <c r="AO2" t="str">
        <f ca="1">Model!AQ2</f>
        <v>Lit</v>
      </c>
      <c r="AP2" t="str">
        <f ca="1">Model!AR2</f>
        <v>Lit</v>
      </c>
      <c r="AQ2" t="str">
        <f ca="1">Model!AS2</f>
        <v>Lit</v>
      </c>
      <c r="AR2" t="str">
        <f ca="1">Model!AT2</f>
        <v>Lit</v>
      </c>
      <c r="AS2" t="str">
        <f ca="1">Model!AU2</f>
        <v>Lit</v>
      </c>
      <c r="AT2" t="str">
        <f ca="1">Model!AV2</f>
        <v>Lit</v>
      </c>
      <c r="AU2" t="str">
        <f ca="1">Model!AW2</f>
        <v>Lit</v>
      </c>
      <c r="AV2" t="str">
        <f ca="1">Model!AX2</f>
        <v>Lit</v>
      </c>
      <c r="AW2" t="str">
        <f ca="1">Model!AY2</f>
        <v>GREET</v>
      </c>
      <c r="AX2" t="str">
        <f ca="1">Model!AZ2</f>
        <v>Lit</v>
      </c>
      <c r="AY2" t="str">
        <f ca="1">Model!BA2</f>
        <v>Lit</v>
      </c>
      <c r="AZ2" t="str">
        <f ca="1">Model!BB2</f>
        <v>Projected (PC)</v>
      </c>
      <c r="BA2" t="str">
        <f ca="1">Model!BC2</f>
        <v>Projected (PC)</v>
      </c>
      <c r="BB2" t="str">
        <f ca="1">Model!BD2</f>
        <v>Projected (PC)</v>
      </c>
      <c r="BC2" t="str">
        <f ca="1">Model!BE2</f>
        <v>Projected (PC)</v>
      </c>
      <c r="BD2" t="str">
        <f ca="1">Model!BF2</f>
        <v>Projected (PC)</v>
      </c>
      <c r="BE2" t="str">
        <f ca="1">Model!BG2</f>
        <v>Projected (PC)</v>
      </c>
      <c r="BF2" t="str">
        <f ca="1">Model!BH2</f>
        <v>Projected (PC)</v>
      </c>
      <c r="BG2" t="str">
        <f ca="1">Model!BI2</f>
        <v>Projected (PC)</v>
      </c>
      <c r="BH2" t="str">
        <f ca="1">Model!BJ2</f>
        <v>Projected (PC)</v>
      </c>
      <c r="BI2" t="str">
        <f ca="1">Model!BK2</f>
        <v>Projected (PC)</v>
      </c>
      <c r="BJ2" t="str">
        <f ca="1">Model!BL2</f>
        <v>Projected (PC)</v>
      </c>
      <c r="BK2" t="str">
        <f ca="1">Model!BM2</f>
        <v>Projected (PC)</v>
      </c>
      <c r="BL2" t="str">
        <f ca="1">Model!BN2</f>
        <v>Projected (PC)</v>
      </c>
      <c r="BM2" t="str">
        <f ca="1">Model!BO2</f>
        <v>Projected (PC)</v>
      </c>
      <c r="BN2" t="str">
        <f ca="1">Model!BP2</f>
        <v>Projected (PC)</v>
      </c>
      <c r="BO2" t="str">
        <f ca="1">Model!BQ2</f>
        <v>Projected (PC)</v>
      </c>
      <c r="BP2" t="str">
        <f ca="1">Model!BR2</f>
        <v>Projected (PC)</v>
      </c>
      <c r="BQ2" t="str">
        <f ca="1">Model!BS2</f>
        <v>Projected (PC)</v>
      </c>
      <c r="BR2" t="str">
        <f ca="1">Model!BT2</f>
        <v>Projected (PC)</v>
      </c>
      <c r="BS2" t="str">
        <f ca="1">Model!BU2</f>
        <v>Projected (PC)</v>
      </c>
      <c r="BT2" t="str">
        <f ca="1">Model!BV2</f>
        <v>Projected (PC)</v>
      </c>
      <c r="BU2" t="str">
        <f ca="1">Model!BW2</f>
        <v>Projected (PC)</v>
      </c>
      <c r="BV2" t="str">
        <f ca="1">Model!BX2</f>
        <v>Projected (PC)</v>
      </c>
      <c r="BW2" t="str">
        <f ca="1">Model!BY2</f>
        <v>Projected (PC)</v>
      </c>
      <c r="BX2" t="str">
        <f ca="1">Model!BZ2</f>
        <v>GREET</v>
      </c>
      <c r="BY2" t="str">
        <f ca="1">Model!CA2</f>
        <v>Projected (IGCC)</v>
      </c>
      <c r="BZ2" t="str">
        <f ca="1">Model!CB2</f>
        <v>Projected (IGCC)</v>
      </c>
      <c r="CA2" t="str">
        <f ca="1">Model!CC2</f>
        <v>Projected (IGCC)</v>
      </c>
      <c r="CB2" t="str">
        <f ca="1">Model!CD2</f>
        <v>Projected (IGCC)</v>
      </c>
      <c r="CC2" t="str">
        <f ca="1">Model!CE2</f>
        <v>Projected (IGCC)</v>
      </c>
      <c r="CD2" t="str">
        <f ca="1">Model!CF2</f>
        <v>Projected (IGCC)</v>
      </c>
      <c r="CE2" t="str">
        <f ca="1">Model!CG2</f>
        <v>Projected (IGCC)</v>
      </c>
      <c r="CF2" t="str">
        <f ca="1">Model!CH2</f>
        <v>Projected (IGCC)</v>
      </c>
      <c r="CG2" t="str">
        <f ca="1">Model!CI2</f>
        <v>Projected (IGCC)</v>
      </c>
      <c r="CH2" t="str">
        <f ca="1">Model!CJ2</f>
        <v>Projected (IGCC)</v>
      </c>
      <c r="CI2" t="str">
        <f ca="1">Model!CK2</f>
        <v>Projected (NGCC)</v>
      </c>
      <c r="CJ2" t="str">
        <f ca="1">Model!CL2</f>
        <v>Projected (NGCC)</v>
      </c>
      <c r="CK2" t="str">
        <f ca="1">Model!CM2</f>
        <v>Projected (NGCC)</v>
      </c>
      <c r="CL2" t="str">
        <f ca="1">Model!CN2</f>
        <v>Projected (NGCC)</v>
      </c>
      <c r="CM2" t="str">
        <f ca="1">Model!CO2</f>
        <v>Projected (NGCC)</v>
      </c>
      <c r="CN2" t="str">
        <f ca="1">Model!CP2</f>
        <v>Projected (NGCC)</v>
      </c>
      <c r="CO2" t="str">
        <f ca="1">Model!CQ2</f>
        <v>Projected (NGCC)</v>
      </c>
      <c r="CP2" t="str">
        <f ca="1">Model!CR2</f>
        <v>Projected (NGCC)</v>
      </c>
      <c r="CQ2" t="str">
        <f ca="1">Model!CS2</f>
        <v>Projected (GREET)</v>
      </c>
      <c r="CR2" t="str">
        <f ca="1">Model!CT2</f>
        <v>Projected (PC)</v>
      </c>
      <c r="CS2" t="str">
        <f ca="1">Model!CU2</f>
        <v>Projected (PC)</v>
      </c>
      <c r="CT2" t="str">
        <f ca="1">Model!CV2</f>
        <v>Projected (PC)</v>
      </c>
      <c r="CU2" t="str">
        <f ca="1">Model!CW2</f>
        <v>Projected (PC)</v>
      </c>
      <c r="CV2" t="str">
        <f ca="1">Model!CX2</f>
        <v>Projected (PC)</v>
      </c>
      <c r="CW2" t="str">
        <f ca="1">Model!CY2</f>
        <v>Projected (PC)</v>
      </c>
      <c r="CX2" t="str">
        <f ca="1">Model!CZ2</f>
        <v>Projected (PC)</v>
      </c>
      <c r="CY2" t="str">
        <f ca="1">Model!DA2</f>
        <v>Projected (PC)</v>
      </c>
      <c r="CZ2" t="str">
        <f ca="1">Model!DB2</f>
        <v>Projected (PC)</v>
      </c>
      <c r="DA2" t="str">
        <f ca="1">Model!DC2</f>
        <v>Projected (PC)</v>
      </c>
      <c r="DB2" t="str">
        <f ca="1">Model!DD2</f>
        <v>Projected (PC)</v>
      </c>
      <c r="DC2" t="str">
        <f ca="1">Model!DE2</f>
        <v>Projected (PC)</v>
      </c>
      <c r="DD2" t="str">
        <f ca="1">Model!DF2</f>
        <v>Projected (PC)</v>
      </c>
      <c r="DE2" t="str">
        <f ca="1">Model!DG2</f>
        <v>Projected (PC)</v>
      </c>
      <c r="DF2" t="str">
        <f ca="1">Model!DH2</f>
        <v>Projected (PC)</v>
      </c>
      <c r="DG2" t="str">
        <f ca="1">Model!DI2</f>
        <v>Projected (PC)</v>
      </c>
      <c r="DH2" t="str">
        <f ca="1">Model!DJ2</f>
        <v>Projected (PC)</v>
      </c>
      <c r="DI2" t="str">
        <f ca="1">Model!DK2</f>
        <v>Projected (PC)</v>
      </c>
      <c r="DJ2" t="str">
        <f ca="1">Model!DL2</f>
        <v>Projected (PC)</v>
      </c>
      <c r="DK2" t="str">
        <f ca="1">Model!DM2</f>
        <v>Projected (PC)</v>
      </c>
      <c r="DL2" t="str">
        <f ca="1">Model!DN2</f>
        <v>Projected (PC)</v>
      </c>
      <c r="DM2" t="str">
        <f ca="1">Model!DO2</f>
        <v>Projected (PC)</v>
      </c>
      <c r="DN2" t="str">
        <f ca="1">Model!DP2</f>
        <v>Projected (PC)</v>
      </c>
      <c r="DO2" t="str">
        <f ca="1">Model!DQ2</f>
        <v>Projected (PC)</v>
      </c>
      <c r="DP2" t="str">
        <f ca="1">Model!DR2</f>
        <v>Projected (GREET)</v>
      </c>
      <c r="DQ2" t="str">
        <f ca="1">Model!DS2</f>
        <v>Projected (IGCC)</v>
      </c>
      <c r="DR2" t="str">
        <f ca="1">Model!DT2</f>
        <v>Projected (IGCC)</v>
      </c>
      <c r="DS2" t="str">
        <f ca="1">Model!DU2</f>
        <v>Projected (IGCC)</v>
      </c>
      <c r="DT2" t="str">
        <f ca="1">Model!DV2</f>
        <v>Projected (IGCC)</v>
      </c>
      <c r="DU2" t="str">
        <f ca="1">Model!DW2</f>
        <v>Projected (IGCC)</v>
      </c>
      <c r="DV2" t="str">
        <f ca="1">Model!DX2</f>
        <v>Projected (IGCC)</v>
      </c>
      <c r="DW2" t="str">
        <f ca="1">Model!DY2</f>
        <v>Projected (IGCC)</v>
      </c>
      <c r="DX2" t="str">
        <f ca="1">Model!DZ2</f>
        <v>Projected (IGCC)</v>
      </c>
      <c r="DY2" t="str">
        <f ca="1">Model!EA2</f>
        <v>Projected (IGCC)</v>
      </c>
      <c r="DZ2" t="str">
        <f ca="1">Model!EB2</f>
        <v>Projected (IGCC)</v>
      </c>
      <c r="EA2" t="str">
        <f ca="1">Model!EC2</f>
        <v>Projected (NGCC)</v>
      </c>
      <c r="EB2" t="str">
        <f ca="1">Model!ED2</f>
        <v>Projected (NGCC)</v>
      </c>
      <c r="EC2" t="str">
        <f ca="1">Model!EE2</f>
        <v>Projected (NGCC)</v>
      </c>
      <c r="ED2" t="str">
        <f ca="1">Model!EF2</f>
        <v>Projected (NGCC)</v>
      </c>
      <c r="EE2" t="str">
        <f ca="1">Model!EG2</f>
        <v>Projected (NGCC)</v>
      </c>
      <c r="EF2" t="str">
        <f ca="1">Model!EH2</f>
        <v>Projected (NGCC)</v>
      </c>
      <c r="EG2" t="str">
        <f ca="1">Model!EI2</f>
        <v>Projected (NGCC)</v>
      </c>
      <c r="EH2" t="str">
        <f ca="1">Model!EJ2</f>
        <v>Projected (NGCC)</v>
      </c>
    </row>
    <row r="3" spans="1:138" x14ac:dyDescent="0.3">
      <c r="A3" t="str">
        <f>Model!A3</f>
        <v>fuelType</v>
      </c>
      <c r="B3" t="str">
        <f>Model!B3</f>
        <v>Fuel Type</v>
      </c>
      <c r="C3" t="str">
        <f>Model!E3</f>
        <v>[-]</v>
      </c>
      <c r="D3" t="str">
        <f ca="1">Model!F3</f>
        <v>Coal</v>
      </c>
      <c r="E3" t="str">
        <f ca="1">Model!G3</f>
        <v>Coal</v>
      </c>
      <c r="F3" t="str">
        <f ca="1">Model!H3</f>
        <v>Coal</v>
      </c>
      <c r="G3" t="str">
        <f ca="1">Model!I3</f>
        <v>Coal</v>
      </c>
      <c r="H3" t="str">
        <f ca="1">Model!J3</f>
        <v>Coal</v>
      </c>
      <c r="I3" t="str">
        <f ca="1">Model!K3</f>
        <v>Coal</v>
      </c>
      <c r="J3" t="str">
        <f ca="1">Model!L3</f>
        <v>Coal</v>
      </c>
      <c r="K3" t="str">
        <f ca="1">Model!M3</f>
        <v>Coal</v>
      </c>
      <c r="L3" t="str">
        <f ca="1">Model!N3</f>
        <v>Coal</v>
      </c>
      <c r="M3" t="str">
        <f ca="1">Model!O3</f>
        <v>Coal</v>
      </c>
      <c r="N3" t="str">
        <f ca="1">Model!P3</f>
        <v>Coal</v>
      </c>
      <c r="O3" t="str">
        <f ca="1">Model!Q3</f>
        <v>Coal</v>
      </c>
      <c r="P3" t="str">
        <f ca="1">Model!R3</f>
        <v>Coal</v>
      </c>
      <c r="Q3" t="str">
        <f ca="1">Model!S3</f>
        <v>Coal</v>
      </c>
      <c r="R3" t="str">
        <f ca="1">Model!T3</f>
        <v>Coal</v>
      </c>
      <c r="S3" t="str">
        <f ca="1">Model!U3</f>
        <v>Coal</v>
      </c>
      <c r="T3" t="str">
        <f ca="1">Model!V3</f>
        <v>Coal</v>
      </c>
      <c r="U3" t="str">
        <f ca="1">Model!W3</f>
        <v>Coal</v>
      </c>
      <c r="V3" t="str">
        <f ca="1">Model!X3</f>
        <v>Coal</v>
      </c>
      <c r="W3" t="str">
        <f ca="1">Model!Y3</f>
        <v>Coal</v>
      </c>
      <c r="X3" t="str">
        <f ca="1">Model!Z3</f>
        <v>Coal</v>
      </c>
      <c r="Y3" t="str">
        <f ca="1">Model!AA3</f>
        <v>Coal</v>
      </c>
      <c r="Z3" t="str">
        <f ca="1">Model!AB3</f>
        <v>Coal</v>
      </c>
      <c r="AA3" t="str">
        <f ca="1">Model!AC3</f>
        <v>Coal</v>
      </c>
      <c r="AB3" t="str">
        <f ca="1">Model!AD3</f>
        <v>Coal</v>
      </c>
      <c r="AC3" t="str">
        <f ca="1">Model!AE3</f>
        <v>Coal</v>
      </c>
      <c r="AD3" t="str">
        <f ca="1">Model!AF3</f>
        <v>Coal</v>
      </c>
      <c r="AE3" t="str">
        <f ca="1">Model!AG3</f>
        <v>Coal</v>
      </c>
      <c r="AF3" t="str">
        <f ca="1">Model!AH3</f>
        <v>Coal</v>
      </c>
      <c r="AG3" t="str">
        <f ca="1">Model!AI3</f>
        <v>Coal</v>
      </c>
      <c r="AH3" t="str">
        <f ca="1">Model!AJ3</f>
        <v>Coal</v>
      </c>
      <c r="AI3" t="str">
        <f ca="1">Model!AK3</f>
        <v>Coal</v>
      </c>
      <c r="AJ3" t="str">
        <f ca="1">Model!AL3</f>
        <v>Coal</v>
      </c>
      <c r="AK3" t="str">
        <f ca="1">Model!AM3</f>
        <v>Coal</v>
      </c>
      <c r="AL3" t="str">
        <f ca="1">Model!AN3</f>
        <v>Coal</v>
      </c>
      <c r="AM3" t="str">
        <f ca="1">Model!AO3</f>
        <v>Coal</v>
      </c>
      <c r="AN3" t="str">
        <f ca="1">Model!AP3</f>
        <v>Natural Gas</v>
      </c>
      <c r="AO3" t="str">
        <f ca="1">Model!AQ3</f>
        <v>Natural Gas</v>
      </c>
      <c r="AP3" t="str">
        <f ca="1">Model!AR3</f>
        <v>Natural Gas</v>
      </c>
      <c r="AQ3" t="str">
        <f ca="1">Model!AS3</f>
        <v>Natural Gas</v>
      </c>
      <c r="AR3" t="str">
        <f ca="1">Model!AT3</f>
        <v>Natural Gas</v>
      </c>
      <c r="AS3" t="str">
        <f ca="1">Model!AU3</f>
        <v>Natural Gas</v>
      </c>
      <c r="AT3" t="str">
        <f ca="1">Model!AV3</f>
        <v>Natural Gas</v>
      </c>
      <c r="AU3" t="str">
        <f ca="1">Model!AW3</f>
        <v>Natural Gas</v>
      </c>
      <c r="AV3" t="str">
        <f ca="1">Model!AX3</f>
        <v>Natural Gas</v>
      </c>
      <c r="AW3" t="str">
        <f ca="1">Model!AY3</f>
        <v>Biomass</v>
      </c>
      <c r="AX3" t="str">
        <f ca="1">Model!AZ3</f>
        <v>Biomass</v>
      </c>
      <c r="AY3" t="str">
        <f ca="1">Model!BA3</f>
        <v>Biomass</v>
      </c>
      <c r="AZ3" t="str">
        <f ca="1">Model!BB3</f>
        <v>Biomass</v>
      </c>
      <c r="BA3" t="str">
        <f ca="1">Model!BC3</f>
        <v>Biomass</v>
      </c>
      <c r="BB3" t="str">
        <f ca="1">Model!BD3</f>
        <v>Biomass</v>
      </c>
      <c r="BC3" t="str">
        <f ca="1">Model!BE3</f>
        <v>Biomass</v>
      </c>
      <c r="BD3" t="str">
        <f ca="1">Model!BF3</f>
        <v>Biomass</v>
      </c>
      <c r="BE3" t="str">
        <f ca="1">Model!BG3</f>
        <v>Biomass</v>
      </c>
      <c r="BF3" t="str">
        <f ca="1">Model!BH3</f>
        <v>Biomass</v>
      </c>
      <c r="BG3" t="str">
        <f ca="1">Model!BI3</f>
        <v>Biomass</v>
      </c>
      <c r="BH3" t="str">
        <f ca="1">Model!BJ3</f>
        <v>Biomass</v>
      </c>
      <c r="BI3" t="str">
        <f ca="1">Model!BK3</f>
        <v>Biomass</v>
      </c>
      <c r="BJ3" t="str">
        <f ca="1">Model!BL3</f>
        <v>Biomass</v>
      </c>
      <c r="BK3" t="str">
        <f ca="1">Model!BM3</f>
        <v>Biomass</v>
      </c>
      <c r="BL3" t="str">
        <f ca="1">Model!BN3</f>
        <v>Biomass</v>
      </c>
      <c r="BM3" t="str">
        <f ca="1">Model!BO3</f>
        <v>Biomass</v>
      </c>
      <c r="BN3" t="str">
        <f ca="1">Model!BP3</f>
        <v>Biomass</v>
      </c>
      <c r="BO3" t="str">
        <f ca="1">Model!BQ3</f>
        <v>Biomass</v>
      </c>
      <c r="BP3" t="str">
        <f ca="1">Model!BR3</f>
        <v>Biomass</v>
      </c>
      <c r="BQ3" t="str">
        <f ca="1">Model!BS3</f>
        <v>Biomass</v>
      </c>
      <c r="BR3" t="str">
        <f ca="1">Model!BT3</f>
        <v>Biomass</v>
      </c>
      <c r="BS3" t="str">
        <f ca="1">Model!BU3</f>
        <v>Biomass</v>
      </c>
      <c r="BT3" t="str">
        <f ca="1">Model!BV3</f>
        <v>Biomass</v>
      </c>
      <c r="BU3" t="str">
        <f ca="1">Model!BW3</f>
        <v>Biomass</v>
      </c>
      <c r="BV3" t="str">
        <f ca="1">Model!BX3</f>
        <v>Biomass</v>
      </c>
      <c r="BW3" t="str">
        <f ca="1">Model!BY3</f>
        <v>Biomass</v>
      </c>
      <c r="BX3" t="str">
        <f ca="1">Model!BZ3</f>
        <v>Biomass</v>
      </c>
      <c r="BY3" t="str">
        <f ca="1">Model!CA3</f>
        <v>Biomass</v>
      </c>
      <c r="BZ3" t="str">
        <f ca="1">Model!CB3</f>
        <v>Biomass</v>
      </c>
      <c r="CA3" t="str">
        <f ca="1">Model!CC3</f>
        <v>Biomass</v>
      </c>
      <c r="CB3" t="str">
        <f ca="1">Model!CD3</f>
        <v>Biomass</v>
      </c>
      <c r="CC3" t="str">
        <f ca="1">Model!CE3</f>
        <v>Biomass</v>
      </c>
      <c r="CD3" t="str">
        <f ca="1">Model!CF3</f>
        <v>Biomass</v>
      </c>
      <c r="CE3" t="str">
        <f ca="1">Model!CG3</f>
        <v>Biomass</v>
      </c>
      <c r="CF3" t="str">
        <f ca="1">Model!CH3</f>
        <v>Biomass</v>
      </c>
      <c r="CG3" t="str">
        <f ca="1">Model!CI3</f>
        <v>Biomass</v>
      </c>
      <c r="CH3" t="str">
        <f ca="1">Model!CJ3</f>
        <v>Biomass</v>
      </c>
      <c r="CI3" t="str">
        <f ca="1">Model!CK3</f>
        <v>Biomass</v>
      </c>
      <c r="CJ3" t="str">
        <f ca="1">Model!CL3</f>
        <v>Biomass</v>
      </c>
      <c r="CK3" t="str">
        <f ca="1">Model!CM3</f>
        <v>Biomass</v>
      </c>
      <c r="CL3" t="str">
        <f ca="1">Model!CN3</f>
        <v>Biomass</v>
      </c>
      <c r="CM3" t="str">
        <f ca="1">Model!CO3</f>
        <v>Biomass</v>
      </c>
      <c r="CN3" t="str">
        <f ca="1">Model!CP3</f>
        <v>Biomass</v>
      </c>
      <c r="CO3" t="str">
        <f ca="1">Model!CQ3</f>
        <v>Biomass</v>
      </c>
      <c r="CP3" t="str">
        <f ca="1">Model!CR3</f>
        <v>Biomass</v>
      </c>
      <c r="CQ3" t="str">
        <f ca="1">Model!CS3</f>
        <v>Blend</v>
      </c>
      <c r="CR3" t="str">
        <f ca="1">Model!CT3</f>
        <v>Blend</v>
      </c>
      <c r="CS3" t="str">
        <f ca="1">Model!CU3</f>
        <v>Blend</v>
      </c>
      <c r="CT3" t="str">
        <f ca="1">Model!CV3</f>
        <v>Blend</v>
      </c>
      <c r="CU3" t="str">
        <f ca="1">Model!CW3</f>
        <v>Blend</v>
      </c>
      <c r="CV3" t="str">
        <f ca="1">Model!CX3</f>
        <v>Blend</v>
      </c>
      <c r="CW3" t="str">
        <f ca="1">Model!CY3</f>
        <v>Blend</v>
      </c>
      <c r="CX3" t="str">
        <f ca="1">Model!CZ3</f>
        <v>Blend</v>
      </c>
      <c r="CY3" t="str">
        <f ca="1">Model!DA3</f>
        <v>Blend</v>
      </c>
      <c r="CZ3" t="str">
        <f ca="1">Model!DB3</f>
        <v>Blend</v>
      </c>
      <c r="DA3" t="str">
        <f ca="1">Model!DC3</f>
        <v>Blend</v>
      </c>
      <c r="DB3" t="str">
        <f ca="1">Model!DD3</f>
        <v>Blend</v>
      </c>
      <c r="DC3" t="str">
        <f ca="1">Model!DE3</f>
        <v>Blend</v>
      </c>
      <c r="DD3" t="str">
        <f ca="1">Model!DF3</f>
        <v>Blend</v>
      </c>
      <c r="DE3" t="str">
        <f ca="1">Model!DG3</f>
        <v>Blend</v>
      </c>
      <c r="DF3" t="str">
        <f ca="1">Model!DH3</f>
        <v>Blend</v>
      </c>
      <c r="DG3" t="str">
        <f ca="1">Model!DI3</f>
        <v>Blend</v>
      </c>
      <c r="DH3" t="str">
        <f ca="1">Model!DJ3</f>
        <v>Blend</v>
      </c>
      <c r="DI3" t="str">
        <f ca="1">Model!DK3</f>
        <v>Blend</v>
      </c>
      <c r="DJ3" t="str">
        <f ca="1">Model!DL3</f>
        <v>Blend</v>
      </c>
      <c r="DK3" t="str">
        <f ca="1">Model!DM3</f>
        <v>Blend</v>
      </c>
      <c r="DL3" t="str">
        <f ca="1">Model!DN3</f>
        <v>Blend</v>
      </c>
      <c r="DM3" t="str">
        <f ca="1">Model!DO3</f>
        <v>Blend</v>
      </c>
      <c r="DN3" t="str">
        <f ca="1">Model!DP3</f>
        <v>Blend</v>
      </c>
      <c r="DO3" t="str">
        <f ca="1">Model!DQ3</f>
        <v>Blend</v>
      </c>
      <c r="DP3" t="str">
        <f ca="1">Model!DR3</f>
        <v>Blend</v>
      </c>
      <c r="DQ3" t="str">
        <f ca="1">Model!DS3</f>
        <v>Blend</v>
      </c>
      <c r="DR3" t="str">
        <f ca="1">Model!DT3</f>
        <v>Blend</v>
      </c>
      <c r="DS3" t="str">
        <f ca="1">Model!DU3</f>
        <v>Blend</v>
      </c>
      <c r="DT3" t="str">
        <f ca="1">Model!DV3</f>
        <v>Blend</v>
      </c>
      <c r="DU3" t="str">
        <f ca="1">Model!DW3</f>
        <v>Blend</v>
      </c>
      <c r="DV3" t="str">
        <f ca="1">Model!DX3</f>
        <v>Blend</v>
      </c>
      <c r="DW3" t="str">
        <f ca="1">Model!DY3</f>
        <v>Blend</v>
      </c>
      <c r="DX3" t="str">
        <f ca="1">Model!DZ3</f>
        <v>Blend</v>
      </c>
      <c r="DY3" t="str">
        <f ca="1">Model!EA3</f>
        <v>Blend</v>
      </c>
      <c r="DZ3" t="str">
        <f ca="1">Model!EB3</f>
        <v>Blend</v>
      </c>
      <c r="EA3" t="str">
        <f ca="1">Model!EC3</f>
        <v>Blend</v>
      </c>
      <c r="EB3" t="str">
        <f ca="1">Model!ED3</f>
        <v>Blend</v>
      </c>
      <c r="EC3" t="str">
        <f ca="1">Model!EE3</f>
        <v>Blend</v>
      </c>
      <c r="ED3" t="str">
        <f ca="1">Model!EF3</f>
        <v>Blend</v>
      </c>
      <c r="EE3" t="str">
        <f ca="1">Model!EG3</f>
        <v>Blend</v>
      </c>
      <c r="EF3" t="str">
        <f ca="1">Model!EH3</f>
        <v>Blend</v>
      </c>
      <c r="EG3" t="str">
        <f ca="1">Model!EI3</f>
        <v>Blend</v>
      </c>
      <c r="EH3" t="str">
        <f ca="1">Model!EJ3</f>
        <v>Blend</v>
      </c>
    </row>
    <row r="4" spans="1:138" x14ac:dyDescent="0.3">
      <c r="A4" t="str">
        <f>Model!A4</f>
        <v>powerPlantType</v>
      </c>
      <c r="B4" t="str">
        <f>Model!B4</f>
        <v>Power Plant Type</v>
      </c>
      <c r="C4" t="str">
        <f>Model!E4</f>
        <v>[-]</v>
      </c>
      <c r="D4" t="str">
        <f ca="1">Model!F4</f>
        <v>Coal (Steam)</v>
      </c>
      <c r="E4" t="str">
        <f ca="1">Model!G4</f>
        <v>Coal (Steam)</v>
      </c>
      <c r="F4" t="str">
        <f ca="1">Model!H4</f>
        <v>Coal (Steam)</v>
      </c>
      <c r="G4" t="str">
        <f ca="1">Model!I4</f>
        <v>Coal (Steam)</v>
      </c>
      <c r="H4" t="str">
        <f ca="1">Model!J4</f>
        <v>Coal (Steam)</v>
      </c>
      <c r="I4" t="str">
        <f ca="1">Model!K4</f>
        <v>Coal (Steam)</v>
      </c>
      <c r="J4" t="str">
        <f ca="1">Model!L4</f>
        <v>Coal (Steam)</v>
      </c>
      <c r="K4" t="str">
        <f ca="1">Model!M4</f>
        <v>Coal (Steam)</v>
      </c>
      <c r="L4" t="str">
        <f ca="1">Model!N4</f>
        <v>Coal (Steam)</v>
      </c>
      <c r="M4" t="str">
        <f ca="1">Model!O4</f>
        <v>Coal (Steam)</v>
      </c>
      <c r="N4" t="str">
        <f ca="1">Model!P4</f>
        <v>Coal (Steam)</v>
      </c>
      <c r="O4" t="str">
        <f ca="1">Model!Q4</f>
        <v>Coal (Steam)</v>
      </c>
      <c r="P4" t="str">
        <f ca="1">Model!R4</f>
        <v>Coal (Steam)</v>
      </c>
      <c r="Q4" t="str">
        <f ca="1">Model!S4</f>
        <v>Coal (Steam)</v>
      </c>
      <c r="R4" t="str">
        <f ca="1">Model!T4</f>
        <v>Coal (Steam)</v>
      </c>
      <c r="S4" t="str">
        <f ca="1">Model!U4</f>
        <v>Coal (Steam)</v>
      </c>
      <c r="T4" t="str">
        <f ca="1">Model!V4</f>
        <v>Coal (Steam)</v>
      </c>
      <c r="U4" t="str">
        <f ca="1">Model!W4</f>
        <v>Coal (Steam)</v>
      </c>
      <c r="V4" t="str">
        <f ca="1">Model!X4</f>
        <v>Coal (Steam)</v>
      </c>
      <c r="W4" t="str">
        <f ca="1">Model!Y4</f>
        <v>Coal (Steam)</v>
      </c>
      <c r="X4" t="str">
        <f ca="1">Model!Z4</f>
        <v>Coal (Steam)</v>
      </c>
      <c r="Y4" t="str">
        <f ca="1">Model!AA4</f>
        <v>Coal (Steam)</v>
      </c>
      <c r="Z4" t="str">
        <f ca="1">Model!AB4</f>
        <v>Coal (Steam)</v>
      </c>
      <c r="AA4" t="str">
        <f ca="1">Model!AC4</f>
        <v>Coal (Steam)</v>
      </c>
      <c r="AB4" t="str">
        <f ca="1">Model!AD4</f>
        <v>Coal (Steam)</v>
      </c>
      <c r="AC4" t="str">
        <f ca="1">Model!AE4</f>
        <v>Coal (IGCC)</v>
      </c>
      <c r="AD4" t="str">
        <f ca="1">Model!AF4</f>
        <v>Coal (IGCC)</v>
      </c>
      <c r="AE4" t="str">
        <f ca="1">Model!AG4</f>
        <v>Coal (IGCC)</v>
      </c>
      <c r="AF4" t="str">
        <f ca="1">Model!AH4</f>
        <v>Coal (IGCC)</v>
      </c>
      <c r="AG4" t="str">
        <f ca="1">Model!AI4</f>
        <v>Coal (IGCC)</v>
      </c>
      <c r="AH4" t="str">
        <f ca="1">Model!AJ4</f>
        <v>Coal (IGCC)</v>
      </c>
      <c r="AI4" t="str">
        <f ca="1">Model!AK4</f>
        <v>Coal (IGCC)</v>
      </c>
      <c r="AJ4" t="str">
        <f ca="1">Model!AL4</f>
        <v>Coal (IGCC)</v>
      </c>
      <c r="AK4" t="str">
        <f ca="1">Model!AM4</f>
        <v>Coal (IGCC)</v>
      </c>
      <c r="AL4" t="str">
        <f ca="1">Model!AN4</f>
        <v>Coal (IGCC)</v>
      </c>
      <c r="AM4" t="str">
        <f ca="1">Model!AO4</f>
        <v>Coal (IGCC)</v>
      </c>
      <c r="AN4" t="str">
        <f ca="1">Model!AP4</f>
        <v>NG (NGCC)</v>
      </c>
      <c r="AO4" t="str">
        <f ca="1">Model!AQ4</f>
        <v>NG (NGCC)</v>
      </c>
      <c r="AP4" t="str">
        <f ca="1">Model!AR4</f>
        <v>NG (NGCC)</v>
      </c>
      <c r="AQ4" t="str">
        <f ca="1">Model!AS4</f>
        <v>NG (NGCC)</v>
      </c>
      <c r="AR4" t="str">
        <f ca="1">Model!AT4</f>
        <v>NG (NGCC)</v>
      </c>
      <c r="AS4" t="str">
        <f ca="1">Model!AU4</f>
        <v>NG (NGCC)</v>
      </c>
      <c r="AT4" t="str">
        <f ca="1">Model!AV4</f>
        <v>NG (NGCC)</v>
      </c>
      <c r="AU4" t="str">
        <f ca="1">Model!AW4</f>
        <v>NG (NGCC)</v>
      </c>
      <c r="AV4" t="str">
        <f ca="1">Model!AX4</f>
        <v>NG (NGCC)</v>
      </c>
      <c r="AW4" t="str">
        <f ca="1">Model!AY4</f>
        <v>Biomass (Steam)</v>
      </c>
      <c r="AX4" t="str">
        <f ca="1">Model!AZ4</f>
        <v>Biomass (Steam)</v>
      </c>
      <c r="AY4" t="str">
        <f ca="1">Model!BA4</f>
        <v>Biomass (Steam)</v>
      </c>
      <c r="AZ4" t="str">
        <f ca="1">Model!BB4</f>
        <v>Biomass (Steam)</v>
      </c>
      <c r="BA4" t="str">
        <f ca="1">Model!BC4</f>
        <v>Biomass (Steam)</v>
      </c>
      <c r="BB4" t="str">
        <f ca="1">Model!BD4</f>
        <v>Biomass (Steam)</v>
      </c>
      <c r="BC4" t="str">
        <f ca="1">Model!BE4</f>
        <v>Biomass (Steam)</v>
      </c>
      <c r="BD4" t="str">
        <f ca="1">Model!BF4</f>
        <v>Biomass (Steam)</v>
      </c>
      <c r="BE4" t="str">
        <f ca="1">Model!BG4</f>
        <v>Biomass (Steam)</v>
      </c>
      <c r="BF4" t="str">
        <f ca="1">Model!BH4</f>
        <v>Biomass (Steam)</v>
      </c>
      <c r="BG4" t="str">
        <f ca="1">Model!BI4</f>
        <v>Biomass (Steam)</v>
      </c>
      <c r="BH4" t="str">
        <f ca="1">Model!BJ4</f>
        <v>Biomass (Steam)</v>
      </c>
      <c r="BI4" t="str">
        <f ca="1">Model!BK4</f>
        <v>Biomass (Steam)</v>
      </c>
      <c r="BJ4" t="str">
        <f ca="1">Model!BL4</f>
        <v>Biomass (Steam)</v>
      </c>
      <c r="BK4" t="str">
        <f ca="1">Model!BM4</f>
        <v>Biomass (Steam)</v>
      </c>
      <c r="BL4" t="str">
        <f ca="1">Model!BN4</f>
        <v>Biomass (Steam)</v>
      </c>
      <c r="BM4" t="str">
        <f ca="1">Model!BO4</f>
        <v>Biomass (Steam)</v>
      </c>
      <c r="BN4" t="str">
        <f ca="1">Model!BP4</f>
        <v>Biomass (Steam)</v>
      </c>
      <c r="BO4" t="str">
        <f ca="1">Model!BQ4</f>
        <v>Biomass (Steam)</v>
      </c>
      <c r="BP4" t="str">
        <f ca="1">Model!BR4</f>
        <v>Biomass (Steam)</v>
      </c>
      <c r="BQ4" t="str">
        <f ca="1">Model!BS4</f>
        <v>Biomass (Steam)</v>
      </c>
      <c r="BR4" t="str">
        <f ca="1">Model!BT4</f>
        <v>Biomass (Steam)</v>
      </c>
      <c r="BS4" t="str">
        <f ca="1">Model!BU4</f>
        <v>Biomass (Steam)</v>
      </c>
      <c r="BT4" t="str">
        <f ca="1">Model!BV4</f>
        <v>Biomass (Steam)</v>
      </c>
      <c r="BU4" t="str">
        <f ca="1">Model!BW4</f>
        <v>Biomass (Steam)</v>
      </c>
      <c r="BV4" t="str">
        <f ca="1">Model!BX4</f>
        <v>Biomass (Steam)</v>
      </c>
      <c r="BW4" t="str">
        <f ca="1">Model!BY4</f>
        <v>Biomass (Steam)</v>
      </c>
      <c r="BX4" t="str">
        <f ca="1">Model!BZ4</f>
        <v>Biomass (IGCC)</v>
      </c>
      <c r="BY4" t="str">
        <f ca="1">Model!CA4</f>
        <v>Biomass (IGCC)</v>
      </c>
      <c r="BZ4" t="str">
        <f ca="1">Model!CB4</f>
        <v>Biomass (IGCC)</v>
      </c>
      <c r="CA4" t="str">
        <f ca="1">Model!CC4</f>
        <v>Biomass (IGCC)</v>
      </c>
      <c r="CB4" t="str">
        <f ca="1">Model!CD4</f>
        <v>Biomass (IGCC)</v>
      </c>
      <c r="CC4" t="str">
        <f ca="1">Model!CE4</f>
        <v>Biomass (IGCC)</v>
      </c>
      <c r="CD4" t="str">
        <f ca="1">Model!CF4</f>
        <v>Biomass (IGCC)</v>
      </c>
      <c r="CE4" t="str">
        <f ca="1">Model!CG4</f>
        <v>Biomass (IGCC)</v>
      </c>
      <c r="CF4" t="str">
        <f ca="1">Model!CH4</f>
        <v>Biomass (IGCC)</v>
      </c>
      <c r="CG4" t="str">
        <f ca="1">Model!CI4</f>
        <v>Biomass (IGCC)</v>
      </c>
      <c r="CH4" t="str">
        <f ca="1">Model!CJ4</f>
        <v>Biomass (IGCC)</v>
      </c>
      <c r="CI4" t="str">
        <f ca="1">Model!CK4</f>
        <v>Biomass (IGCC)</v>
      </c>
      <c r="CJ4" t="str">
        <f ca="1">Model!CL4</f>
        <v>Biomass (IGCC)</v>
      </c>
      <c r="CK4" t="str">
        <f ca="1">Model!CM4</f>
        <v>Biomass (IGCC)</v>
      </c>
      <c r="CL4" t="str">
        <f ca="1">Model!CN4</f>
        <v>Biomass (IGCC)</v>
      </c>
      <c r="CM4" t="str">
        <f ca="1">Model!CO4</f>
        <v>Biomass (IGCC)</v>
      </c>
      <c r="CN4" t="str">
        <f ca="1">Model!CP4</f>
        <v>Biomass (IGCC)</v>
      </c>
      <c r="CO4" t="str">
        <f ca="1">Model!CQ4</f>
        <v>Biomass (IGCC)</v>
      </c>
      <c r="CP4" t="str">
        <f ca="1">Model!CR4</f>
        <v>Biomass (IGCC)</v>
      </c>
      <c r="CQ4" t="str">
        <f ca="1">Model!CS4</f>
        <v>Blend (Steam)</v>
      </c>
      <c r="CR4" t="str">
        <f ca="1">Model!CT4</f>
        <v>Blend (Steam)</v>
      </c>
      <c r="CS4" t="str">
        <f ca="1">Model!CU4</f>
        <v>Blend (Steam)</v>
      </c>
      <c r="CT4" t="str">
        <f ca="1">Model!CV4</f>
        <v>Blend (Steam)</v>
      </c>
      <c r="CU4" t="str">
        <f ca="1">Model!CW4</f>
        <v>Blend (Steam)</v>
      </c>
      <c r="CV4" t="str">
        <f ca="1">Model!CX4</f>
        <v>Blend (Steam)</v>
      </c>
      <c r="CW4" t="str">
        <f ca="1">Model!CY4</f>
        <v>Blend (Steam)</v>
      </c>
      <c r="CX4" t="str">
        <f ca="1">Model!CZ4</f>
        <v>Blend (Steam)</v>
      </c>
      <c r="CY4" t="str">
        <f ca="1">Model!DA4</f>
        <v>Blend (Steam)</v>
      </c>
      <c r="CZ4" t="str">
        <f ca="1">Model!DB4</f>
        <v>Blend (Steam)</v>
      </c>
      <c r="DA4" t="str">
        <f ca="1">Model!DC4</f>
        <v>Blend (Steam)</v>
      </c>
      <c r="DB4" t="str">
        <f ca="1">Model!DD4</f>
        <v>Blend (Steam)</v>
      </c>
      <c r="DC4" t="str">
        <f ca="1">Model!DE4</f>
        <v>Blend (Steam)</v>
      </c>
      <c r="DD4" t="str">
        <f ca="1">Model!DF4</f>
        <v>Blend (Steam)</v>
      </c>
      <c r="DE4" t="str">
        <f ca="1">Model!DG4</f>
        <v>Blend (Steam)</v>
      </c>
      <c r="DF4" t="str">
        <f ca="1">Model!DH4</f>
        <v>Blend (Steam)</v>
      </c>
      <c r="DG4" t="str">
        <f ca="1">Model!DI4</f>
        <v>Blend (Steam)</v>
      </c>
      <c r="DH4" t="str">
        <f ca="1">Model!DJ4</f>
        <v>Blend (Steam)</v>
      </c>
      <c r="DI4" t="str">
        <f ca="1">Model!DK4</f>
        <v>Blend (Steam)</v>
      </c>
      <c r="DJ4" t="str">
        <f ca="1">Model!DL4</f>
        <v>Blend (Steam)</v>
      </c>
      <c r="DK4" t="str">
        <f ca="1">Model!DM4</f>
        <v>Blend (Steam)</v>
      </c>
      <c r="DL4" t="str">
        <f ca="1">Model!DN4</f>
        <v>Blend (Steam)</v>
      </c>
      <c r="DM4" t="str">
        <f ca="1">Model!DO4</f>
        <v>Blend (Steam)</v>
      </c>
      <c r="DN4" t="str">
        <f ca="1">Model!DP4</f>
        <v>Blend (Steam)</v>
      </c>
      <c r="DO4" t="str">
        <f ca="1">Model!DQ4</f>
        <v>Blend (Steam)</v>
      </c>
      <c r="DP4" t="str">
        <f ca="1">Model!DR4</f>
        <v>Blend (IGCC)</v>
      </c>
      <c r="DQ4" t="str">
        <f ca="1">Model!DS4</f>
        <v>Blend (IGCC)</v>
      </c>
      <c r="DR4" t="str">
        <f ca="1">Model!DT4</f>
        <v>Blend (IGCC)</v>
      </c>
      <c r="DS4" t="str">
        <f ca="1">Model!DU4</f>
        <v>Blend (IGCC)</v>
      </c>
      <c r="DT4" t="str">
        <f ca="1">Model!DV4</f>
        <v>Blend (IGCC)</v>
      </c>
      <c r="DU4" t="str">
        <f ca="1">Model!DW4</f>
        <v>Blend (IGCC)</v>
      </c>
      <c r="DV4" t="str">
        <f ca="1">Model!DX4</f>
        <v>Blend (IGCC)</v>
      </c>
      <c r="DW4" t="str">
        <f ca="1">Model!DY4</f>
        <v>Blend (IGCC)</v>
      </c>
      <c r="DX4" t="str">
        <f ca="1">Model!DZ4</f>
        <v>Blend (IGCC)</v>
      </c>
      <c r="DY4" t="str">
        <f ca="1">Model!EA4</f>
        <v>Blend (IGCC)</v>
      </c>
      <c r="DZ4" t="str">
        <f ca="1">Model!EB4</f>
        <v>Blend (IGCC)</v>
      </c>
      <c r="EA4" t="str">
        <f ca="1">Model!EC4</f>
        <v>Blend (IGCC)</v>
      </c>
      <c r="EB4" t="str">
        <f ca="1">Model!ED4</f>
        <v>Blend (IGCC)</v>
      </c>
      <c r="EC4" t="str">
        <f ca="1">Model!EE4</f>
        <v>Blend (IGCC)</v>
      </c>
      <c r="ED4" t="str">
        <f ca="1">Model!EF4</f>
        <v>Blend (IGCC)</v>
      </c>
      <c r="EE4" t="str">
        <f ca="1">Model!EG4</f>
        <v>Blend (IGCC)</v>
      </c>
      <c r="EF4" t="str">
        <f ca="1">Model!EH4</f>
        <v>Blend (IGCC)</v>
      </c>
      <c r="EG4" t="str">
        <f ca="1">Model!EI4</f>
        <v>Blend (IGCC)</v>
      </c>
      <c r="EH4" t="str">
        <f ca="1">Model!EJ4</f>
        <v>Blend (IGCC)</v>
      </c>
    </row>
    <row r="5" spans="1:138" x14ac:dyDescent="0.3">
      <c r="A5" t="str">
        <f>Model!A5</f>
        <v>PrePostOxy</v>
      </c>
      <c r="B5" t="str">
        <f>Model!B5</f>
        <v>configuration</v>
      </c>
      <c r="C5" t="str">
        <f>Model!E5</f>
        <v>[-]</v>
      </c>
      <c r="D5" t="str">
        <f ca="1">Model!F5</f>
        <v>None</v>
      </c>
      <c r="E5" t="str">
        <f ca="1">Model!G5</f>
        <v>Post</v>
      </c>
      <c r="F5" t="str">
        <f ca="1">Model!H5</f>
        <v>Post</v>
      </c>
      <c r="G5" t="str">
        <f ca="1">Model!I5</f>
        <v>Post</v>
      </c>
      <c r="H5" t="str">
        <f ca="1">Model!J5</f>
        <v>Post</v>
      </c>
      <c r="I5" t="str">
        <f ca="1">Model!K5</f>
        <v>Post</v>
      </c>
      <c r="J5" t="str">
        <f ca="1">Model!L5</f>
        <v>Post</v>
      </c>
      <c r="K5" t="str">
        <f ca="1">Model!M5</f>
        <v>Post</v>
      </c>
      <c r="L5" t="str">
        <f ca="1">Model!N5</f>
        <v>Post</v>
      </c>
      <c r="M5" t="str">
        <f ca="1">Model!O5</f>
        <v>Post</v>
      </c>
      <c r="N5" t="str">
        <f ca="1">Model!P5</f>
        <v>Post</v>
      </c>
      <c r="O5" t="str">
        <f ca="1">Model!Q5</f>
        <v>Post</v>
      </c>
      <c r="P5" t="str">
        <f ca="1">Model!R5</f>
        <v>Post</v>
      </c>
      <c r="Q5" t="str">
        <f ca="1">Model!S5</f>
        <v>Post</v>
      </c>
      <c r="R5" t="str">
        <f ca="1">Model!T5</f>
        <v>Post</v>
      </c>
      <c r="S5" t="str">
        <f ca="1">Model!U5</f>
        <v>Post</v>
      </c>
      <c r="T5" t="str">
        <f ca="1">Model!V5</f>
        <v>Post</v>
      </c>
      <c r="U5" t="str">
        <f ca="1">Model!W5</f>
        <v>Post</v>
      </c>
      <c r="V5" t="str">
        <f ca="1">Model!X5</f>
        <v>Post</v>
      </c>
      <c r="W5" t="str">
        <f ca="1">Model!Y5</f>
        <v>Oxy</v>
      </c>
      <c r="X5" t="str">
        <f ca="1">Model!Z5</f>
        <v>Oxy</v>
      </c>
      <c r="Y5" t="str">
        <f ca="1">Model!AA5</f>
        <v>Oxy</v>
      </c>
      <c r="Z5" t="str">
        <f ca="1">Model!AB5</f>
        <v>Oxy</v>
      </c>
      <c r="AA5" t="str">
        <f ca="1">Model!AC5</f>
        <v>Oxy</v>
      </c>
      <c r="AB5" t="str">
        <f ca="1">Model!AD5</f>
        <v>Oxy</v>
      </c>
      <c r="AC5" t="str">
        <f ca="1">Model!AE5</f>
        <v>N/A</v>
      </c>
      <c r="AD5" t="str">
        <f ca="1">Model!AF5</f>
        <v>Post</v>
      </c>
      <c r="AE5" t="str">
        <f ca="1">Model!AG5</f>
        <v>Pre</v>
      </c>
      <c r="AF5" t="str">
        <f ca="1">Model!AH5</f>
        <v>Post</v>
      </c>
      <c r="AG5" t="str">
        <f ca="1">Model!AI5</f>
        <v>Pre</v>
      </c>
      <c r="AH5" t="str">
        <f ca="1">Model!AJ5</f>
        <v>Pre</v>
      </c>
      <c r="AI5" t="str">
        <f ca="1">Model!AK5</f>
        <v>Pre</v>
      </c>
      <c r="AJ5" t="str">
        <f ca="1">Model!AL5</f>
        <v>Pre</v>
      </c>
      <c r="AK5" t="str">
        <f ca="1">Model!AM5</f>
        <v>Pre</v>
      </c>
      <c r="AL5" t="str">
        <f ca="1">Model!AN5</f>
        <v>Pre</v>
      </c>
      <c r="AM5" t="str">
        <f ca="1">Model!AO5</f>
        <v>Pre</v>
      </c>
      <c r="AN5" t="str">
        <f ca="1">Model!AP5</f>
        <v>None</v>
      </c>
      <c r="AO5" t="str">
        <f ca="1">Model!AQ5</f>
        <v>Post</v>
      </c>
      <c r="AP5" t="str">
        <f ca="1">Model!AR5</f>
        <v>Post</v>
      </c>
      <c r="AQ5" t="str">
        <f ca="1">Model!AS5</f>
        <v>Post</v>
      </c>
      <c r="AR5" t="str">
        <f ca="1">Model!AT5</f>
        <v>Post</v>
      </c>
      <c r="AS5" t="str">
        <f ca="1">Model!AU5</f>
        <v>Post</v>
      </c>
      <c r="AT5" t="str">
        <f ca="1">Model!AV5</f>
        <v>Post</v>
      </c>
      <c r="AU5" t="str">
        <f ca="1">Model!AW5</f>
        <v>Pre</v>
      </c>
      <c r="AV5" t="str">
        <f ca="1">Model!AX5</f>
        <v>Pre</v>
      </c>
      <c r="AW5" t="str">
        <f ca="1">Model!AY5</f>
        <v>None</v>
      </c>
      <c r="AX5" t="str">
        <f ca="1">Model!AZ5</f>
        <v>Post</v>
      </c>
      <c r="AY5" t="str">
        <f ca="1">Model!BA5</f>
        <v>Oxy</v>
      </c>
      <c r="AZ5" t="str">
        <f ca="1">Model!BB5</f>
        <v>Post</v>
      </c>
      <c r="BA5" t="str">
        <f ca="1">Model!BC5</f>
        <v>Post</v>
      </c>
      <c r="BB5" t="str">
        <f ca="1">Model!BD5</f>
        <v>Post</v>
      </c>
      <c r="BC5" t="str">
        <f ca="1">Model!BE5</f>
        <v>Post</v>
      </c>
      <c r="BD5" t="str">
        <f ca="1">Model!BF5</f>
        <v>Post</v>
      </c>
      <c r="BE5" t="str">
        <f ca="1">Model!BG5</f>
        <v>Post</v>
      </c>
      <c r="BF5" t="str">
        <f ca="1">Model!BH5</f>
        <v>Post</v>
      </c>
      <c r="BG5" t="str">
        <f ca="1">Model!BI5</f>
        <v>Post</v>
      </c>
      <c r="BH5" t="str">
        <f ca="1">Model!BJ5</f>
        <v>Post</v>
      </c>
      <c r="BI5" t="str">
        <f ca="1">Model!BK5</f>
        <v>Post</v>
      </c>
      <c r="BJ5" t="str">
        <f ca="1">Model!BL5</f>
        <v>Post</v>
      </c>
      <c r="BK5" t="str">
        <f ca="1">Model!BM5</f>
        <v>Post</v>
      </c>
      <c r="BL5" t="str">
        <f ca="1">Model!BN5</f>
        <v>Post</v>
      </c>
      <c r="BM5" t="str">
        <f ca="1">Model!BO5</f>
        <v>Post</v>
      </c>
      <c r="BN5" t="str">
        <f ca="1">Model!BP5</f>
        <v>Post</v>
      </c>
      <c r="BO5" t="str">
        <f ca="1">Model!BQ5</f>
        <v>Post</v>
      </c>
      <c r="BP5" t="str">
        <f ca="1">Model!BR5</f>
        <v>Post</v>
      </c>
      <c r="BQ5" t="str">
        <f ca="1">Model!BS5</f>
        <v>Post</v>
      </c>
      <c r="BR5" t="str">
        <f ca="1">Model!BT5</f>
        <v>Oxy</v>
      </c>
      <c r="BS5" t="str">
        <f ca="1">Model!BU5</f>
        <v>Oxy</v>
      </c>
      <c r="BT5" t="str">
        <f ca="1">Model!BV5</f>
        <v>Oxy</v>
      </c>
      <c r="BU5" t="str">
        <f ca="1">Model!BW5</f>
        <v>Oxy</v>
      </c>
      <c r="BV5" t="str">
        <f ca="1">Model!BX5</f>
        <v>Oxy</v>
      </c>
      <c r="BW5" t="str">
        <f ca="1">Model!BY5</f>
        <v>Oxy</v>
      </c>
      <c r="BX5" t="str">
        <f ca="1">Model!BZ5</f>
        <v>None</v>
      </c>
      <c r="BY5" t="str">
        <f ca="1">Model!CA5</f>
        <v>Post</v>
      </c>
      <c r="BZ5" t="str">
        <f ca="1">Model!CB5</f>
        <v>Pre</v>
      </c>
      <c r="CA5" t="str">
        <f ca="1">Model!CC5</f>
        <v>Post</v>
      </c>
      <c r="CB5" t="str">
        <f ca="1">Model!CD5</f>
        <v>Pre</v>
      </c>
      <c r="CC5" t="str">
        <f ca="1">Model!CE5</f>
        <v>Pre</v>
      </c>
      <c r="CD5" t="str">
        <f ca="1">Model!CF5</f>
        <v>Pre</v>
      </c>
      <c r="CE5" t="str">
        <f ca="1">Model!CG5</f>
        <v>Pre</v>
      </c>
      <c r="CF5" t="str">
        <f ca="1">Model!CH5</f>
        <v>Pre</v>
      </c>
      <c r="CG5" t="str">
        <f ca="1">Model!CI5</f>
        <v>Pre</v>
      </c>
      <c r="CH5" t="str">
        <f ca="1">Model!CJ5</f>
        <v>Pre</v>
      </c>
      <c r="CI5" t="str">
        <f ca="1">Model!CK5</f>
        <v>Post</v>
      </c>
      <c r="CJ5" t="str">
        <f ca="1">Model!CL5</f>
        <v>Post</v>
      </c>
      <c r="CK5" t="str">
        <f ca="1">Model!CM5</f>
        <v>Post</v>
      </c>
      <c r="CL5" t="str">
        <f ca="1">Model!CN5</f>
        <v>Post</v>
      </c>
      <c r="CM5" t="str">
        <f ca="1">Model!CO5</f>
        <v>Post</v>
      </c>
      <c r="CN5" t="str">
        <f ca="1">Model!CP5</f>
        <v>Post</v>
      </c>
      <c r="CO5" t="str">
        <f ca="1">Model!CQ5</f>
        <v>Pre</v>
      </c>
      <c r="CP5" t="str">
        <f ca="1">Model!CR5</f>
        <v>Pre</v>
      </c>
      <c r="CQ5" t="str">
        <f ca="1">Model!CS5</f>
        <v>None</v>
      </c>
      <c r="CR5" t="str">
        <f ca="1">Model!CT5</f>
        <v>Post</v>
      </c>
      <c r="CS5" t="str">
        <f ca="1">Model!CU5</f>
        <v>Post</v>
      </c>
      <c r="CT5" t="str">
        <f ca="1">Model!CV5</f>
        <v>Post</v>
      </c>
      <c r="CU5" t="str">
        <f ca="1">Model!CW5</f>
        <v>Post</v>
      </c>
      <c r="CV5" t="str">
        <f ca="1">Model!CX5</f>
        <v>Post</v>
      </c>
      <c r="CW5" t="str">
        <f ca="1">Model!CY5</f>
        <v>Post</v>
      </c>
      <c r="CX5" t="str">
        <f ca="1">Model!CZ5</f>
        <v>Post</v>
      </c>
      <c r="CY5" t="str">
        <f ca="1">Model!DA5</f>
        <v>Post</v>
      </c>
      <c r="CZ5" t="str">
        <f ca="1">Model!DB5</f>
        <v>Post</v>
      </c>
      <c r="DA5" t="str">
        <f ca="1">Model!DC5</f>
        <v>Post</v>
      </c>
      <c r="DB5" t="str">
        <f ca="1">Model!DD5</f>
        <v>Post</v>
      </c>
      <c r="DC5" t="str">
        <f ca="1">Model!DE5</f>
        <v>Post</v>
      </c>
      <c r="DD5" t="str">
        <f ca="1">Model!DF5</f>
        <v>Post</v>
      </c>
      <c r="DE5" t="str">
        <f ca="1">Model!DG5</f>
        <v>Post</v>
      </c>
      <c r="DF5" t="str">
        <f ca="1">Model!DH5</f>
        <v>Post</v>
      </c>
      <c r="DG5" t="str">
        <f ca="1">Model!DI5</f>
        <v>Post</v>
      </c>
      <c r="DH5" t="str">
        <f ca="1">Model!DJ5</f>
        <v>Post</v>
      </c>
      <c r="DI5" t="str">
        <f ca="1">Model!DK5</f>
        <v>Post</v>
      </c>
      <c r="DJ5" t="str">
        <f ca="1">Model!DL5</f>
        <v>Oxy</v>
      </c>
      <c r="DK5" t="str">
        <f ca="1">Model!DM5</f>
        <v>Oxy</v>
      </c>
      <c r="DL5" t="str">
        <f ca="1">Model!DN5</f>
        <v>Oxy</v>
      </c>
      <c r="DM5" t="str">
        <f ca="1">Model!DO5</f>
        <v>Oxy</v>
      </c>
      <c r="DN5" t="str">
        <f ca="1">Model!DP5</f>
        <v>Oxy</v>
      </c>
      <c r="DO5" t="str">
        <f ca="1">Model!DQ5</f>
        <v>Oxy</v>
      </c>
      <c r="DP5" t="str">
        <f ca="1">Model!DR5</f>
        <v>None</v>
      </c>
      <c r="DQ5" t="str">
        <f ca="1">Model!DS5</f>
        <v>Post</v>
      </c>
      <c r="DR5" t="str">
        <f ca="1">Model!DT5</f>
        <v>Pre</v>
      </c>
      <c r="DS5" t="str">
        <f ca="1">Model!DU5</f>
        <v>Post</v>
      </c>
      <c r="DT5" t="str">
        <f ca="1">Model!DV5</f>
        <v>Pre</v>
      </c>
      <c r="DU5" t="str">
        <f ca="1">Model!DW5</f>
        <v>Pre</v>
      </c>
      <c r="DV5" t="str">
        <f ca="1">Model!DX5</f>
        <v>Pre</v>
      </c>
      <c r="DW5" t="str">
        <f ca="1">Model!DY5</f>
        <v>Pre</v>
      </c>
      <c r="DX5" t="str">
        <f ca="1">Model!DZ5</f>
        <v>Pre</v>
      </c>
      <c r="DY5" t="str">
        <f ca="1">Model!EA5</f>
        <v>Pre</v>
      </c>
      <c r="DZ5" t="str">
        <f ca="1">Model!EB5</f>
        <v>Pre</v>
      </c>
      <c r="EA5" t="str">
        <f ca="1">Model!EC5</f>
        <v>Post</v>
      </c>
      <c r="EB5" t="str">
        <f ca="1">Model!ED5</f>
        <v>Post</v>
      </c>
      <c r="EC5" t="str">
        <f ca="1">Model!EE5</f>
        <v>Post</v>
      </c>
      <c r="ED5" t="str">
        <f ca="1">Model!EF5</f>
        <v>Post</v>
      </c>
      <c r="EE5" t="str">
        <f ca="1">Model!EG5</f>
        <v>Post</v>
      </c>
      <c r="EF5" t="str">
        <f ca="1">Model!EH5</f>
        <v>Post</v>
      </c>
      <c r="EG5" t="str">
        <f ca="1">Model!EI5</f>
        <v>Pre</v>
      </c>
      <c r="EH5" t="str">
        <f ca="1">Model!EJ5</f>
        <v>Pre</v>
      </c>
    </row>
    <row r="6" spans="1:138" x14ac:dyDescent="0.3">
      <c r="A6" t="str">
        <f>Model!A6</f>
        <v>captureType1</v>
      </c>
      <c r="B6" t="str">
        <f>Model!B6</f>
        <v>Capture Type - General</v>
      </c>
      <c r="C6" t="str">
        <f>Model!E6</f>
        <v>[-]</v>
      </c>
      <c r="D6" t="str">
        <f ca="1">Model!F6</f>
        <v>None</v>
      </c>
      <c r="E6" t="str">
        <f ca="1">Model!G6</f>
        <v>Amine-based</v>
      </c>
      <c r="F6" t="str">
        <f ca="1">Model!H6</f>
        <v>Amine-based</v>
      </c>
      <c r="G6" t="str">
        <f ca="1">Model!I6</f>
        <v>Amine-based</v>
      </c>
      <c r="H6" t="str">
        <f ca="1">Model!J6</f>
        <v>Amine-based</v>
      </c>
      <c r="I6" t="str">
        <f ca="1">Model!K6</f>
        <v>Amine-based</v>
      </c>
      <c r="J6" t="str">
        <f ca="1">Model!L6</f>
        <v>Amine-based</v>
      </c>
      <c r="K6" t="str">
        <f ca="1">Model!M6</f>
        <v>Ammonia</v>
      </c>
      <c r="L6" t="str">
        <f ca="1">Model!N6</f>
        <v>CaL</v>
      </c>
      <c r="M6" t="str">
        <f ca="1">Model!O6</f>
        <v>CaL</v>
      </c>
      <c r="N6" t="str">
        <f ca="1">Model!P6</f>
        <v>CaL</v>
      </c>
      <c r="O6" t="str">
        <f ca="1">Model!Q6</f>
        <v>CaL</v>
      </c>
      <c r="P6" t="str">
        <f ca="1">Model!R6</f>
        <v>CaL</v>
      </c>
      <c r="Q6" t="str">
        <f ca="1">Model!S6</f>
        <v>CaL</v>
      </c>
      <c r="R6" t="str">
        <f ca="1">Model!T6</f>
        <v>CaL</v>
      </c>
      <c r="S6" t="str">
        <f ca="1">Model!U6</f>
        <v>CaL</v>
      </c>
      <c r="T6" t="str">
        <f ca="1">Model!V6</f>
        <v>CaL</v>
      </c>
      <c r="U6" t="str">
        <f ca="1">Model!W6</f>
        <v>Membrane</v>
      </c>
      <c r="V6" t="str">
        <f ca="1">Model!X6</f>
        <v>Membrane</v>
      </c>
      <c r="W6" t="str">
        <f ca="1">Model!Y6</f>
        <v>Oxy-fuel</v>
      </c>
      <c r="X6" t="str">
        <f ca="1">Model!Z6</f>
        <v>Oxy-fuel</v>
      </c>
      <c r="Y6" t="str">
        <f ca="1">Model!AA6</f>
        <v>Oxy-fuel</v>
      </c>
      <c r="Z6" t="str">
        <f ca="1">Model!AB6</f>
        <v>Oxy-fuel</v>
      </c>
      <c r="AA6" t="str">
        <f ca="1">Model!AC6</f>
        <v>Oxy-fuel</v>
      </c>
      <c r="AB6" t="str">
        <f ca="1">Model!AD6</f>
        <v>Oxy-fuel</v>
      </c>
      <c r="AC6" t="str">
        <f ca="1">Model!AE6</f>
        <v>None</v>
      </c>
      <c r="AD6" t="str">
        <f ca="1">Model!AF6</f>
        <v>Amine-based</v>
      </c>
      <c r="AE6" t="str">
        <f ca="1">Model!AG6</f>
        <v>Amine-based</v>
      </c>
      <c r="AF6" t="str">
        <f ca="1">Model!AH6</f>
        <v>CaL</v>
      </c>
      <c r="AG6" t="str">
        <f ca="1">Model!AI6</f>
        <v>CaL</v>
      </c>
      <c r="AH6" t="str">
        <f ca="1">Model!AJ6</f>
        <v>CaL</v>
      </c>
      <c r="AI6" t="str">
        <f ca="1">Model!AK6</f>
        <v>CL</v>
      </c>
      <c r="AJ6" t="str">
        <f ca="1">Model!AL6</f>
        <v>Selexol</v>
      </c>
      <c r="AK6" t="str">
        <f ca="1">Model!AM6</f>
        <v>Selexol</v>
      </c>
      <c r="AL6" t="str">
        <f ca="1">Model!AN6</f>
        <v>Selexol</v>
      </c>
      <c r="AM6" t="str">
        <f ca="1">Model!AO6</f>
        <v>Selexol</v>
      </c>
      <c r="AN6" t="str">
        <f ca="1">Model!AP6</f>
        <v>None</v>
      </c>
      <c r="AO6" t="str">
        <f ca="1">Model!AQ6</f>
        <v>Amine-based</v>
      </c>
      <c r="AP6" t="str">
        <f ca="1">Model!AR6</f>
        <v>Amine-based</v>
      </c>
      <c r="AQ6" t="str">
        <f ca="1">Model!AS6</f>
        <v>Amine-based</v>
      </c>
      <c r="AR6" t="str">
        <f ca="1">Model!AT6</f>
        <v>Amine-based</v>
      </c>
      <c r="AS6" t="str">
        <f ca="1">Model!AU6</f>
        <v>Amine-based</v>
      </c>
      <c r="AT6" t="str">
        <f ca="1">Model!AV6</f>
        <v>Amine-based</v>
      </c>
      <c r="AU6" t="str">
        <f ca="1">Model!AW6</f>
        <v>SEWGS</v>
      </c>
      <c r="AV6" t="str">
        <f ca="1">Model!AX6</f>
        <v>SEWGS</v>
      </c>
      <c r="AW6" t="str">
        <f ca="1">Model!AY6</f>
        <v>None</v>
      </c>
      <c r="AX6" t="str">
        <f ca="1">Model!AZ6</f>
        <v>Amine-based</v>
      </c>
      <c r="AY6" t="str">
        <f ca="1">Model!BA6</f>
        <v>Oxy-fuel</v>
      </c>
      <c r="AZ6" t="str">
        <f ca="1">Model!BB6</f>
        <v>Amine-based</v>
      </c>
      <c r="BA6" t="str">
        <f ca="1">Model!BC6</f>
        <v>Amine-based</v>
      </c>
      <c r="BB6" t="str">
        <f ca="1">Model!BD6</f>
        <v>Amine-based</v>
      </c>
      <c r="BC6" t="str">
        <f ca="1">Model!BE6</f>
        <v>Amine-based</v>
      </c>
      <c r="BD6" t="str">
        <f ca="1">Model!BF6</f>
        <v>Amine-based</v>
      </c>
      <c r="BE6" t="str">
        <f ca="1">Model!BG6</f>
        <v>Amine-based</v>
      </c>
      <c r="BF6" t="str">
        <f ca="1">Model!BH6</f>
        <v>Ammonia</v>
      </c>
      <c r="BG6" t="str">
        <f ca="1">Model!BI6</f>
        <v>CaL</v>
      </c>
      <c r="BH6" t="str">
        <f ca="1">Model!BJ6</f>
        <v>CaL</v>
      </c>
      <c r="BI6" t="str">
        <f ca="1">Model!BK6</f>
        <v>CaL</v>
      </c>
      <c r="BJ6" t="str">
        <f ca="1">Model!BL6</f>
        <v>CaL</v>
      </c>
      <c r="BK6" t="str">
        <f ca="1">Model!BM6</f>
        <v>CaL</v>
      </c>
      <c r="BL6" t="str">
        <f ca="1">Model!BN6</f>
        <v>CaL</v>
      </c>
      <c r="BM6" t="str">
        <f ca="1">Model!BO6</f>
        <v>CaL</v>
      </c>
      <c r="BN6" t="str">
        <f ca="1">Model!BP6</f>
        <v>CaL</v>
      </c>
      <c r="BO6" t="str">
        <f ca="1">Model!BQ6</f>
        <v>CaL</v>
      </c>
      <c r="BP6" t="str">
        <f ca="1">Model!BR6</f>
        <v>Membrane</v>
      </c>
      <c r="BQ6" t="str">
        <f ca="1">Model!BS6</f>
        <v>Membrane</v>
      </c>
      <c r="BR6" t="str">
        <f ca="1">Model!BT6</f>
        <v>Oxy-fuel</v>
      </c>
      <c r="BS6" t="str">
        <f ca="1">Model!BU6</f>
        <v>Oxy-fuel</v>
      </c>
      <c r="BT6" t="str">
        <f ca="1">Model!BV6</f>
        <v>Oxy-fuel</v>
      </c>
      <c r="BU6" t="str">
        <f ca="1">Model!BW6</f>
        <v>Oxy-fuel</v>
      </c>
      <c r="BV6" t="str">
        <f ca="1">Model!BX6</f>
        <v>Oxy-fuel</v>
      </c>
      <c r="BW6" t="str">
        <f ca="1">Model!BY6</f>
        <v>Oxy-fuel</v>
      </c>
      <c r="BX6" t="str">
        <f ca="1">Model!BZ6</f>
        <v>None</v>
      </c>
      <c r="BY6" t="str">
        <f ca="1">Model!CA6</f>
        <v>Amine-based</v>
      </c>
      <c r="BZ6" t="str">
        <f ca="1">Model!CB6</f>
        <v>Amine-based</v>
      </c>
      <c r="CA6" t="str">
        <f ca="1">Model!CC6</f>
        <v>CaL</v>
      </c>
      <c r="CB6" t="str">
        <f ca="1">Model!CD6</f>
        <v>CaL</v>
      </c>
      <c r="CC6" t="str">
        <f ca="1">Model!CE6</f>
        <v>CaL</v>
      </c>
      <c r="CD6" t="str">
        <f ca="1">Model!CF6</f>
        <v>CL</v>
      </c>
      <c r="CE6" t="str">
        <f ca="1">Model!CG6</f>
        <v>Selexol</v>
      </c>
      <c r="CF6" t="str">
        <f ca="1">Model!CH6</f>
        <v>Selexol</v>
      </c>
      <c r="CG6" t="str">
        <f ca="1">Model!CI6</f>
        <v>Selexol</v>
      </c>
      <c r="CH6" t="str">
        <f ca="1">Model!CJ6</f>
        <v>Selexol</v>
      </c>
      <c r="CI6" t="str">
        <f ca="1">Model!CK6</f>
        <v>Amine-based</v>
      </c>
      <c r="CJ6" t="str">
        <f ca="1">Model!CL6</f>
        <v>Amine-based</v>
      </c>
      <c r="CK6" t="str">
        <f ca="1">Model!CM6</f>
        <v>Amine-based</v>
      </c>
      <c r="CL6" t="str">
        <f ca="1">Model!CN6</f>
        <v>Amine-based</v>
      </c>
      <c r="CM6" t="str">
        <f ca="1">Model!CO6</f>
        <v>Amine-based</v>
      </c>
      <c r="CN6" t="str">
        <f ca="1">Model!CP6</f>
        <v>Amine-based</v>
      </c>
      <c r="CO6" t="str">
        <f ca="1">Model!CQ6</f>
        <v>SEWGS</v>
      </c>
      <c r="CP6" t="str">
        <f ca="1">Model!CR6</f>
        <v>SEWGS</v>
      </c>
      <c r="CQ6" t="str">
        <f ca="1">Model!CS6</f>
        <v>None</v>
      </c>
      <c r="CR6" t="str">
        <f ca="1">Model!CT6</f>
        <v>Amine-based</v>
      </c>
      <c r="CS6" t="str">
        <f ca="1">Model!CU6</f>
        <v>Amine-based</v>
      </c>
      <c r="CT6" t="str">
        <f ca="1">Model!CV6</f>
        <v>Amine-based</v>
      </c>
      <c r="CU6" t="str">
        <f ca="1">Model!CW6</f>
        <v>Amine-based</v>
      </c>
      <c r="CV6" t="str">
        <f ca="1">Model!CX6</f>
        <v>Amine-based</v>
      </c>
      <c r="CW6" t="str">
        <f ca="1">Model!CY6</f>
        <v>Amine-based</v>
      </c>
      <c r="CX6" t="str">
        <f ca="1">Model!CZ6</f>
        <v>Ammonia</v>
      </c>
      <c r="CY6" t="str">
        <f ca="1">Model!DA6</f>
        <v>CaL</v>
      </c>
      <c r="CZ6" t="str">
        <f ca="1">Model!DB6</f>
        <v>CaL</v>
      </c>
      <c r="DA6" t="str">
        <f ca="1">Model!DC6</f>
        <v>CaL</v>
      </c>
      <c r="DB6" t="str">
        <f ca="1">Model!DD6</f>
        <v>CaL</v>
      </c>
      <c r="DC6" t="str">
        <f ca="1">Model!DE6</f>
        <v>CaL</v>
      </c>
      <c r="DD6" t="str">
        <f ca="1">Model!DF6</f>
        <v>CaL</v>
      </c>
      <c r="DE6" t="str">
        <f ca="1">Model!DG6</f>
        <v>CaL</v>
      </c>
      <c r="DF6" t="str">
        <f ca="1">Model!DH6</f>
        <v>CaL</v>
      </c>
      <c r="DG6" t="str">
        <f ca="1">Model!DI6</f>
        <v>CaL</v>
      </c>
      <c r="DH6" t="str">
        <f ca="1">Model!DJ6</f>
        <v>Membrane</v>
      </c>
      <c r="DI6" t="str">
        <f ca="1">Model!DK6</f>
        <v>Membrane</v>
      </c>
      <c r="DJ6" t="str">
        <f ca="1">Model!DL6</f>
        <v>Oxy-fuel</v>
      </c>
      <c r="DK6" t="str">
        <f ca="1">Model!DM6</f>
        <v>Oxy-fuel</v>
      </c>
      <c r="DL6" t="str">
        <f ca="1">Model!DN6</f>
        <v>Oxy-fuel</v>
      </c>
      <c r="DM6" t="str">
        <f ca="1">Model!DO6</f>
        <v>Oxy-fuel</v>
      </c>
      <c r="DN6" t="str">
        <f ca="1">Model!DP6</f>
        <v>Oxy-fuel</v>
      </c>
      <c r="DO6" t="str">
        <f ca="1">Model!DQ6</f>
        <v>Oxy-fuel</v>
      </c>
      <c r="DP6" t="str">
        <f ca="1">Model!DR6</f>
        <v>None</v>
      </c>
      <c r="DQ6" t="str">
        <f ca="1">Model!DS6</f>
        <v>Amine-based</v>
      </c>
      <c r="DR6" t="str">
        <f ca="1">Model!DT6</f>
        <v>Amine-based</v>
      </c>
      <c r="DS6" t="str">
        <f ca="1">Model!DU6</f>
        <v>CaL</v>
      </c>
      <c r="DT6" t="str">
        <f ca="1">Model!DV6</f>
        <v>CaL</v>
      </c>
      <c r="DU6" t="str">
        <f ca="1">Model!DW6</f>
        <v>CaL</v>
      </c>
      <c r="DV6" t="str">
        <f ca="1">Model!DX6</f>
        <v>CL</v>
      </c>
      <c r="DW6" t="str">
        <f ca="1">Model!DY6</f>
        <v>Selexol</v>
      </c>
      <c r="DX6" t="str">
        <f ca="1">Model!DZ6</f>
        <v>Selexol</v>
      </c>
      <c r="DY6" t="str">
        <f ca="1">Model!EA6</f>
        <v>Selexol</v>
      </c>
      <c r="DZ6" t="str">
        <f ca="1">Model!EB6</f>
        <v>Selexol</v>
      </c>
      <c r="EA6" t="str">
        <f ca="1">Model!EC6</f>
        <v>Amine-based</v>
      </c>
      <c r="EB6" t="str">
        <f ca="1">Model!ED6</f>
        <v>Amine-based</v>
      </c>
      <c r="EC6" t="str">
        <f ca="1">Model!EE6</f>
        <v>Amine-based</v>
      </c>
      <c r="ED6" t="str">
        <f ca="1">Model!EF6</f>
        <v>Amine-based</v>
      </c>
      <c r="EE6" t="str">
        <f ca="1">Model!EG6</f>
        <v>Amine-based</v>
      </c>
      <c r="EF6" t="str">
        <f ca="1">Model!EH6</f>
        <v>Amine-based</v>
      </c>
      <c r="EG6" t="str">
        <f ca="1">Model!EI6</f>
        <v>SEWGS</v>
      </c>
      <c r="EH6" t="str">
        <f ca="1">Model!EJ6</f>
        <v>SEWGS</v>
      </c>
    </row>
    <row r="7" spans="1:138" x14ac:dyDescent="0.3">
      <c r="A7" t="str">
        <f>Model!A7</f>
        <v>captureType2</v>
      </c>
      <c r="B7" t="str">
        <f>Model!B7</f>
        <v>Capture Type - Specific</v>
      </c>
      <c r="C7" t="str">
        <f>Model!E7</f>
        <v>[-]</v>
      </c>
      <c r="D7" t="str">
        <f ca="1">Model!F7</f>
        <v>None</v>
      </c>
      <c r="E7" t="str">
        <f ca="1">Model!G7</f>
        <v>Amine-based (Post, Adv.amine)</v>
      </c>
      <c r="F7" t="str">
        <f ca="1">Model!H7</f>
        <v>Amine-based (Post, Amine)</v>
      </c>
      <c r="G7" t="str">
        <f ca="1">Model!I7</f>
        <v>Amine-based (Post, Cansolv)</v>
      </c>
      <c r="H7" t="str">
        <f ca="1">Model!J7</f>
        <v>Amine-based (Post, Econ FG+)</v>
      </c>
      <c r="I7" t="str">
        <f ca="1">Model!K7</f>
        <v>Amine-based (Post, MDEA)</v>
      </c>
      <c r="J7" t="str">
        <f ca="1">Model!L7</f>
        <v>Amine-based (Post, MDEA)</v>
      </c>
      <c r="K7" t="str">
        <f ca="1">Model!M7</f>
        <v>Ammonia (Post)</v>
      </c>
      <c r="L7" t="str">
        <f ca="1">Model!N7</f>
        <v>Ca-Cu (Post)</v>
      </c>
      <c r="M7" t="str">
        <f ca="1">Model!O7</f>
        <v>Ca-Cu (Post)</v>
      </c>
      <c r="N7" t="str">
        <f ca="1">Model!P7</f>
        <v>Ca-Cu (Post)</v>
      </c>
      <c r="O7" t="str">
        <f ca="1">Model!Q7</f>
        <v>CaL (Post)</v>
      </c>
      <c r="P7" t="str">
        <f ca="1">Model!R7</f>
        <v>CaL (Post)</v>
      </c>
      <c r="Q7" t="str">
        <f ca="1">Model!S7</f>
        <v>CaL (Post)</v>
      </c>
      <c r="R7" t="str">
        <f ca="1">Model!T7</f>
        <v>CaL (Post)</v>
      </c>
      <c r="S7" t="str">
        <f ca="1">Model!U7</f>
        <v>CaL (Post)</v>
      </c>
      <c r="T7" t="str">
        <f ca="1">Model!V7</f>
        <v>CaL (Post)</v>
      </c>
      <c r="U7" t="str">
        <f ca="1">Model!W7</f>
        <v>Membrane (Post)</v>
      </c>
      <c r="V7" t="str">
        <f ca="1">Model!X7</f>
        <v>Membrane (Post)</v>
      </c>
      <c r="W7" t="str">
        <f ca="1">Model!Y7</f>
        <v>Oxy-fuel</v>
      </c>
      <c r="X7" t="str">
        <f ca="1">Model!Z7</f>
        <v>Oxy-fuel</v>
      </c>
      <c r="Y7" t="str">
        <f ca="1">Model!AA7</f>
        <v>Oxy-fuel</v>
      </c>
      <c r="Z7" t="str">
        <f ca="1">Model!AB7</f>
        <v>Oxy-fuel</v>
      </c>
      <c r="AA7" t="str">
        <f ca="1">Model!AC7</f>
        <v>Oxy-fuel</v>
      </c>
      <c r="AB7" t="str">
        <f ca="1">Model!AD7</f>
        <v>Oxy-fuel</v>
      </c>
      <c r="AC7" t="str">
        <f ca="1">Model!AE7</f>
        <v>None</v>
      </c>
      <c r="AD7" t="str">
        <f ca="1">Model!AF7</f>
        <v>Amine-based (Post, MDEA)</v>
      </c>
      <c r="AE7" t="str">
        <f ca="1">Model!AG7</f>
        <v>Amine-based (Pre, MDEA)</v>
      </c>
      <c r="AF7" t="str">
        <f ca="1">Model!AH7</f>
        <v>CaL (Post)</v>
      </c>
      <c r="AG7" t="str">
        <f ca="1">Model!AI7</f>
        <v>CaL (Pre)</v>
      </c>
      <c r="AH7" t="str">
        <f ca="1">Model!AJ7</f>
        <v>CaL (Pre)</v>
      </c>
      <c r="AI7" t="str">
        <f ca="1">Model!AK7</f>
        <v>CL (Pre, iron-based)</v>
      </c>
      <c r="AJ7" t="str">
        <f ca="1">Model!AL7</f>
        <v>Selexol (Pre)</v>
      </c>
      <c r="AK7" t="str">
        <f ca="1">Model!AM7</f>
        <v>Selexol (Pre)</v>
      </c>
      <c r="AL7" t="str">
        <f ca="1">Model!AN7</f>
        <v>Selexol (Pre)</v>
      </c>
      <c r="AM7" t="str">
        <f ca="1">Model!AO7</f>
        <v>Selexol NS (Pre)</v>
      </c>
      <c r="AN7" t="str">
        <f ca="1">Model!AP7</f>
        <v>None</v>
      </c>
      <c r="AO7" t="str">
        <f ca="1">Model!AQ7</f>
        <v>Amine-based (Post, Adv.amine)</v>
      </c>
      <c r="AP7" t="str">
        <f ca="1">Model!AR7</f>
        <v>Amine-based (Post, Econamine FG+)</v>
      </c>
      <c r="AQ7" t="str">
        <f ca="1">Model!AS7</f>
        <v>Amine-based (Post, Econamine FG+)</v>
      </c>
      <c r="AR7" t="str">
        <f ca="1">Model!AT7</f>
        <v>Amine-based (Post, Econamine FG+)</v>
      </c>
      <c r="AS7" t="str">
        <f ca="1">Model!AU7</f>
        <v>Amine-based (Post, MEA)</v>
      </c>
      <c r="AT7" t="str">
        <f ca="1">Model!AV7</f>
        <v>Amine-based (Post, MEA)</v>
      </c>
      <c r="AU7" t="str">
        <f ca="1">Model!AW7</f>
        <v>SEWGS (Pre)</v>
      </c>
      <c r="AV7" t="str">
        <f ca="1">Model!AX7</f>
        <v>SEWGS (Pre)</v>
      </c>
      <c r="AW7" t="str">
        <f ca="1">Model!AY7</f>
        <v>None</v>
      </c>
      <c r="AX7" t="str">
        <f ca="1">Model!AZ7</f>
        <v>Amine-based (Post, Econamine FG+)</v>
      </c>
      <c r="AY7" t="str">
        <f ca="1">Model!BA7</f>
        <v>Oxy-fuel</v>
      </c>
      <c r="AZ7" t="str">
        <f ca="1">Model!BB7</f>
        <v>Amine-based (Post, Adv.amine)</v>
      </c>
      <c r="BA7" t="str">
        <f ca="1">Model!BC7</f>
        <v>Amine-based (Post, Amine)</v>
      </c>
      <c r="BB7" t="str">
        <f ca="1">Model!BD7</f>
        <v>Amine-based (Post, Cansolv)</v>
      </c>
      <c r="BC7" t="str">
        <f ca="1">Model!BE7</f>
        <v>Amine-based (Post, Econ FG+)</v>
      </c>
      <c r="BD7" t="str">
        <f ca="1">Model!BF7</f>
        <v>Amine-based (Post, MDEA)</v>
      </c>
      <c r="BE7" t="str">
        <f ca="1">Model!BG7</f>
        <v>Amine-based (Post, MDEA)</v>
      </c>
      <c r="BF7" t="str">
        <f ca="1">Model!BH7</f>
        <v>Ammonia (Post)</v>
      </c>
      <c r="BG7" t="str">
        <f ca="1">Model!BI7</f>
        <v>Ca-Cu (Post)</v>
      </c>
      <c r="BH7" t="str">
        <f ca="1">Model!BJ7</f>
        <v>Ca-Cu (Post)</v>
      </c>
      <c r="BI7" t="str">
        <f ca="1">Model!BK7</f>
        <v>Ca-Cu (Post)</v>
      </c>
      <c r="BJ7" t="str">
        <f ca="1">Model!BL7</f>
        <v>CaL (Post)</v>
      </c>
      <c r="BK7" t="str">
        <f ca="1">Model!BM7</f>
        <v>CaL (Post)</v>
      </c>
      <c r="BL7" t="str">
        <f ca="1">Model!BN7</f>
        <v>CaL (Post)</v>
      </c>
      <c r="BM7" t="str">
        <f ca="1">Model!BO7</f>
        <v>CaL (Post)</v>
      </c>
      <c r="BN7" t="str">
        <f ca="1">Model!BP7</f>
        <v>CaL (Post)</v>
      </c>
      <c r="BO7" t="str">
        <f ca="1">Model!BQ7</f>
        <v>CaL (Post)</v>
      </c>
      <c r="BP7" t="str">
        <f ca="1">Model!BR7</f>
        <v>Membrane (Post)</v>
      </c>
      <c r="BQ7" t="str">
        <f ca="1">Model!BS7</f>
        <v>Membrane (Post)</v>
      </c>
      <c r="BR7" t="str">
        <f ca="1">Model!BT7</f>
        <v>Oxy-fuel</v>
      </c>
      <c r="BS7" t="str">
        <f ca="1">Model!BU7</f>
        <v>Oxy-fuel</v>
      </c>
      <c r="BT7" t="str">
        <f ca="1">Model!BV7</f>
        <v>Oxy-fuel</v>
      </c>
      <c r="BU7" t="str">
        <f ca="1">Model!BW7</f>
        <v>Oxy-fuel</v>
      </c>
      <c r="BV7" t="str">
        <f ca="1">Model!BX7</f>
        <v>Oxy-fuel</v>
      </c>
      <c r="BW7" t="str">
        <f ca="1">Model!BY7</f>
        <v>Oxy-fuel</v>
      </c>
      <c r="BX7" t="str">
        <f ca="1">Model!BZ7</f>
        <v>None</v>
      </c>
      <c r="BY7" t="str">
        <f ca="1">Model!CA7</f>
        <v>Amine-based (Post, MDEA)</v>
      </c>
      <c r="BZ7" t="str">
        <f ca="1">Model!CB7</f>
        <v>Amine-based (Pre, MDEA)</v>
      </c>
      <c r="CA7" t="str">
        <f ca="1">Model!CC7</f>
        <v>CaL (Post)</v>
      </c>
      <c r="CB7" t="str">
        <f ca="1">Model!CD7</f>
        <v>CaL (Pre)</v>
      </c>
      <c r="CC7" t="str">
        <f ca="1">Model!CE7</f>
        <v>CaL (Pre)</v>
      </c>
      <c r="CD7" t="str">
        <f ca="1">Model!CF7</f>
        <v>CL (Pre, iron-based)</v>
      </c>
      <c r="CE7" t="str">
        <f ca="1">Model!CG7</f>
        <v>Selexol (Pre)</v>
      </c>
      <c r="CF7" t="str">
        <f ca="1">Model!CH7</f>
        <v>Selexol (Pre)</v>
      </c>
      <c r="CG7" t="str">
        <f ca="1">Model!CI7</f>
        <v>Selexol (Pre)</v>
      </c>
      <c r="CH7" t="str">
        <f ca="1">Model!CJ7</f>
        <v>Selexol NS (Pre)</v>
      </c>
      <c r="CI7" t="str">
        <f ca="1">Model!CK7</f>
        <v>Amine-based (Post, Adv.amine)</v>
      </c>
      <c r="CJ7" t="str">
        <f ca="1">Model!CL7</f>
        <v>Amine-based (Post, Econamine FG+)</v>
      </c>
      <c r="CK7" t="str">
        <f ca="1">Model!CM7</f>
        <v>Amine-based (Post, Econamine FG+)</v>
      </c>
      <c r="CL7" t="str">
        <f ca="1">Model!CN7</f>
        <v>Amine-based (Post, Econamine FG+)</v>
      </c>
      <c r="CM7" t="str">
        <f ca="1">Model!CO7</f>
        <v>Amine-based (Post, MEA)</v>
      </c>
      <c r="CN7" t="str">
        <f ca="1">Model!CP7</f>
        <v>Amine-based (Post, MEA)</v>
      </c>
      <c r="CO7" t="str">
        <f ca="1">Model!CQ7</f>
        <v>SEWGS (Pre)</v>
      </c>
      <c r="CP7" t="str">
        <f ca="1">Model!CR7</f>
        <v>SEWGS (Pre)</v>
      </c>
      <c r="CQ7" t="str">
        <f ca="1">Model!CS7</f>
        <v>None</v>
      </c>
      <c r="CR7" t="str">
        <f ca="1">Model!CT7</f>
        <v>Amine-based (Post, Adv.amine)</v>
      </c>
      <c r="CS7" t="str">
        <f ca="1">Model!CU7</f>
        <v>Amine-based (Post, Amine)</v>
      </c>
      <c r="CT7" t="str">
        <f ca="1">Model!CV7</f>
        <v>Amine-based (Post, Cansolv)</v>
      </c>
      <c r="CU7" t="str">
        <f ca="1">Model!CW7</f>
        <v>Amine-based (Post, Econ FG+)</v>
      </c>
      <c r="CV7" t="str">
        <f ca="1">Model!CX7</f>
        <v>Amine-based (Post, MDEA)</v>
      </c>
      <c r="CW7" t="str">
        <f ca="1">Model!CY7</f>
        <v>Amine-based (Post, MDEA)</v>
      </c>
      <c r="CX7" t="str">
        <f ca="1">Model!CZ7</f>
        <v>Ammonia (Post)</v>
      </c>
      <c r="CY7" t="str">
        <f ca="1">Model!DA7</f>
        <v>Ca-Cu (Post)</v>
      </c>
      <c r="CZ7" t="str">
        <f ca="1">Model!DB7</f>
        <v>Ca-Cu (Post)</v>
      </c>
      <c r="DA7" t="str">
        <f ca="1">Model!DC7</f>
        <v>Ca-Cu (Post)</v>
      </c>
      <c r="DB7" t="str">
        <f ca="1">Model!DD7</f>
        <v>CaL (Post)</v>
      </c>
      <c r="DC7" t="str">
        <f ca="1">Model!DE7</f>
        <v>CaL (Post)</v>
      </c>
      <c r="DD7" t="str">
        <f ca="1">Model!DF7</f>
        <v>CaL (Post)</v>
      </c>
      <c r="DE7" t="str">
        <f ca="1">Model!DG7</f>
        <v>CaL (Post)</v>
      </c>
      <c r="DF7" t="str">
        <f ca="1">Model!DH7</f>
        <v>CaL (Post)</v>
      </c>
      <c r="DG7" t="str">
        <f ca="1">Model!DI7</f>
        <v>CaL (Post)</v>
      </c>
      <c r="DH7" t="str">
        <f ca="1">Model!DJ7</f>
        <v>Membrane (Post)</v>
      </c>
      <c r="DI7" t="str">
        <f ca="1">Model!DK7</f>
        <v>Membrane (Post)</v>
      </c>
      <c r="DJ7" t="str">
        <f ca="1">Model!DL7</f>
        <v>Oxy-fuel</v>
      </c>
      <c r="DK7" t="str">
        <f ca="1">Model!DM7</f>
        <v>Oxy-fuel</v>
      </c>
      <c r="DL7" t="str">
        <f ca="1">Model!DN7</f>
        <v>Oxy-fuel</v>
      </c>
      <c r="DM7" t="str">
        <f ca="1">Model!DO7</f>
        <v>Oxy-fuel</v>
      </c>
      <c r="DN7" t="str">
        <f ca="1">Model!DP7</f>
        <v>Oxy-fuel</v>
      </c>
      <c r="DO7" t="str">
        <f ca="1">Model!DQ7</f>
        <v>Oxy-fuel</v>
      </c>
      <c r="DP7" t="str">
        <f ca="1">Model!DR7</f>
        <v>None</v>
      </c>
      <c r="DQ7" t="str">
        <f ca="1">Model!DS7</f>
        <v>Amine-based (Post, MDEA)</v>
      </c>
      <c r="DR7" t="str">
        <f ca="1">Model!DT7</f>
        <v>Amine-based (Pre, MDEA)</v>
      </c>
      <c r="DS7" t="str">
        <f ca="1">Model!DU7</f>
        <v>CaL (Post)</v>
      </c>
      <c r="DT7" t="str">
        <f ca="1">Model!DV7</f>
        <v>CaL (Pre)</v>
      </c>
      <c r="DU7" t="str">
        <f ca="1">Model!DW7</f>
        <v>CaL (Pre)</v>
      </c>
      <c r="DV7" t="str">
        <f ca="1">Model!DX7</f>
        <v>CL (Pre, iron-based)</v>
      </c>
      <c r="DW7" t="str">
        <f ca="1">Model!DY7</f>
        <v>Selexol (Pre)</v>
      </c>
      <c r="DX7" t="str">
        <f ca="1">Model!DZ7</f>
        <v>Selexol (Pre)</v>
      </c>
      <c r="DY7" t="str">
        <f ca="1">Model!EA7</f>
        <v>Selexol (Pre)</v>
      </c>
      <c r="DZ7" t="str">
        <f ca="1">Model!EB7</f>
        <v>Selexol NS (Pre)</v>
      </c>
      <c r="EA7" t="str">
        <f ca="1">Model!EC7</f>
        <v>Amine-based (Post, Adv.amine)</v>
      </c>
      <c r="EB7" t="str">
        <f ca="1">Model!ED7</f>
        <v>Amine-based (Post, Econamine FG+)</v>
      </c>
      <c r="EC7" t="str">
        <f ca="1">Model!EE7</f>
        <v>Amine-based (Post, Econamine FG+)</v>
      </c>
      <c r="ED7" t="str">
        <f ca="1">Model!EF7</f>
        <v>Amine-based (Post, Econamine FG+)</v>
      </c>
      <c r="EE7" t="str">
        <f ca="1">Model!EG7</f>
        <v>Amine-based (Post, MEA)</v>
      </c>
      <c r="EF7" t="str">
        <f ca="1">Model!EH7</f>
        <v>Amine-based (Post, MEA)</v>
      </c>
      <c r="EG7" t="str">
        <f ca="1">Model!EI7</f>
        <v>SEWGS (Pre)</v>
      </c>
      <c r="EH7" t="str">
        <f ca="1">Model!EJ7</f>
        <v>SEWGS (Pre)</v>
      </c>
    </row>
    <row r="8" spans="1:138" x14ac:dyDescent="0.3">
      <c r="A8" t="str">
        <f>Model!A8</f>
        <v>effReduction</v>
      </c>
      <c r="B8" t="str">
        <f>Model!B8</f>
        <v>Efficiency Reduction</v>
      </c>
      <c r="C8" t="str">
        <f>Model!E8</f>
        <v>[%]</v>
      </c>
      <c r="D8">
        <f ca="1">Model!F8</f>
        <v>0</v>
      </c>
      <c r="E8">
        <f ca="1">Model!G8</f>
        <v>8.3614809040533569</v>
      </c>
      <c r="F8">
        <f ca="1">Model!H8</f>
        <v>13.369892772049742</v>
      </c>
      <c r="G8">
        <f ca="1">Model!I8</f>
        <v>9.2337854359405185</v>
      </c>
      <c r="H8">
        <f ca="1">Model!J8</f>
        <v>12.047368421052632</v>
      </c>
      <c r="I8">
        <f ca="1">Model!K8</f>
        <v>8.9199226433162249</v>
      </c>
      <c r="J8">
        <f ca="1">Model!L8</f>
        <v>9.8708478361871457</v>
      </c>
      <c r="K8">
        <f ca="1">Model!M8</f>
        <v>8.1291791052663385</v>
      </c>
      <c r="L8">
        <f ca="1">Model!N8</f>
        <v>4.4895128049409063</v>
      </c>
      <c r="M8">
        <f ca="1">Model!O8</f>
        <v>3.4897993403250345</v>
      </c>
      <c r="N8">
        <f ca="1">Model!P8</f>
        <v>5.2892717199970232</v>
      </c>
      <c r="O8">
        <f ca="1">Model!Q8</f>
        <v>7.305339666926022</v>
      </c>
      <c r="P8">
        <f ca="1">Model!R8</f>
        <v>5.8713265416167113</v>
      </c>
      <c r="Q8">
        <f ca="1">Model!S8</f>
        <v>8.4881853118954513</v>
      </c>
      <c r="R8">
        <f ca="1">Model!T8</f>
        <v>7.7884413577676908</v>
      </c>
      <c r="S8">
        <f ca="1">Model!U8</f>
        <v>9.1879176652393646</v>
      </c>
      <c r="T8">
        <f ca="1">Model!V8</f>
        <v>7.3019508170818357</v>
      </c>
      <c r="U8">
        <f ca="1">Model!W8</f>
        <v>5.851301394592177</v>
      </c>
      <c r="V8">
        <f ca="1">Model!X8</f>
        <v>5.5913537715585067</v>
      </c>
      <c r="W8">
        <f ca="1">Model!Y8</f>
        <v>8.5105263157894768</v>
      </c>
      <c r="X8">
        <f ca="1">Model!Z8</f>
        <v>9.7263157894736825</v>
      </c>
      <c r="Y8">
        <f ca="1">Model!AA8</f>
        <v>8.2894736842105274</v>
      </c>
      <c r="Z8">
        <f ca="1">Model!AB8</f>
        <v>8.2894736842105274</v>
      </c>
      <c r="AA8">
        <f ca="1">Model!AC8</f>
        <v>8.8421052631578956</v>
      </c>
      <c r="AB8">
        <f ca="1">Model!AD8</f>
        <v>8.793096167558268</v>
      </c>
      <c r="AC8">
        <f ca="1">Model!AE8</f>
        <v>0</v>
      </c>
      <c r="AD8">
        <f ca="1">Model!AF8</f>
        <v>9.9057215498005338</v>
      </c>
      <c r="AE8">
        <f ca="1">Model!AG8</f>
        <v>9.3474705504048412</v>
      </c>
      <c r="AF8">
        <f ca="1">Model!AH8</f>
        <v>11.580132385423966</v>
      </c>
      <c r="AG8">
        <f ca="1">Model!AI8</f>
        <v>9.8359431423632468</v>
      </c>
      <c r="AH8">
        <f ca="1">Model!AJ8</f>
        <v>8.5350487997144633</v>
      </c>
      <c r="AI8">
        <f ca="1">Model!AK8</f>
        <v>6.212616484015518</v>
      </c>
      <c r="AJ8">
        <f ca="1">Model!AL8</f>
        <v>7.0736842105263147</v>
      </c>
      <c r="AK8">
        <f ca="1">Model!AM8</f>
        <v>9.6157894736842149</v>
      </c>
      <c r="AL8">
        <f ca="1">Model!AN8</f>
        <v>12.047368421052635</v>
      </c>
      <c r="AM8">
        <f ca="1">Model!AO8</f>
        <v>10.242566750979123</v>
      </c>
      <c r="AN8">
        <f ca="1">Model!AP8</f>
        <v>0</v>
      </c>
      <c r="AO8">
        <f ca="1">Model!AQ8</f>
        <v>6.7998536015023596</v>
      </c>
      <c r="AP8">
        <f ca="1">Model!AR8</f>
        <v>8.4179083822892729</v>
      </c>
      <c r="AQ8">
        <f ca="1">Model!AS8</f>
        <v>8.1704660581705664</v>
      </c>
      <c r="AR8">
        <f ca="1">Model!AT8</f>
        <v>8.1963379559285041</v>
      </c>
      <c r="AS8">
        <f ca="1">Model!AU8</f>
        <v>13.209683451906713</v>
      </c>
      <c r="AT8">
        <f ca="1">Model!AV8</f>
        <v>7.7955619996118495</v>
      </c>
      <c r="AU8">
        <f ca="1">Model!AW8</f>
        <v>12.093409094598062</v>
      </c>
      <c r="AV8">
        <f ca="1">Model!AX8</f>
        <v>12.488594672546304</v>
      </c>
      <c r="AW8">
        <f ca="1">Model!AY8</f>
        <v>0</v>
      </c>
      <c r="AX8">
        <f ca="1">Model!AZ8</f>
        <v>15.08571428571428</v>
      </c>
      <c r="AY8">
        <f ca="1">Model!BA8</f>
        <v>9.9428571428571377</v>
      </c>
      <c r="AZ8">
        <f ca="1">Model!BB8</f>
        <v>7.81639673912274</v>
      </c>
      <c r="BA8">
        <f ca="1">Model!BC8</f>
        <v>12.498310701781328</v>
      </c>
      <c r="BB8">
        <f ca="1">Model!BD8</f>
        <v>8.631835819448753</v>
      </c>
      <c r="BC8">
        <f ca="1">Model!BE8</f>
        <v>11.262001590612632</v>
      </c>
      <c r="BD8">
        <f ca="1">Model!BF8</f>
        <v>8.3384337131769772</v>
      </c>
      <c r="BE8">
        <f ca="1">Model!BG8</f>
        <v>9.227368180886252</v>
      </c>
      <c r="BF8">
        <f ca="1">Model!BH8</f>
        <v>7.5992386730616213</v>
      </c>
      <c r="BG8">
        <f ca="1">Model!BI8</f>
        <v>4.1968418814158372</v>
      </c>
      <c r="BH8">
        <f ca="1">Model!BJ8</f>
        <v>3.2622996448734365</v>
      </c>
      <c r="BI8">
        <f ca="1">Model!BK8</f>
        <v>4.944464586946216</v>
      </c>
      <c r="BJ8">
        <f ca="1">Model!BL8</f>
        <v>6.8291052513274009</v>
      </c>
      <c r="BK8">
        <f ca="1">Model!BM8</f>
        <v>5.4885753087076354</v>
      </c>
      <c r="BL8">
        <f ca="1">Model!BN8</f>
        <v>7.9348412983645513</v>
      </c>
      <c r="BM8">
        <f ca="1">Model!BO8</f>
        <v>7.2807135877321354</v>
      </c>
      <c r="BN8">
        <f ca="1">Model!BP8</f>
        <v>8.588958164467142</v>
      </c>
      <c r="BO8">
        <f ca="1">Model!BQ8</f>
        <v>6.8259373202903717</v>
      </c>
      <c r="BP8">
        <f ca="1">Model!BR8</f>
        <v>5.4698555991610709</v>
      </c>
      <c r="BQ8">
        <f ca="1">Model!BS8</f>
        <v>5.2268539375728569</v>
      </c>
      <c r="BR8">
        <f ca="1">Model!BT8</f>
        <v>7.9557258942859903</v>
      </c>
      <c r="BS8">
        <f ca="1">Model!BU8</f>
        <v>9.0922581648982703</v>
      </c>
      <c r="BT8">
        <f ca="1">Model!BV8</f>
        <v>7.7490836632655737</v>
      </c>
      <c r="BU8">
        <f ca="1">Model!BW8</f>
        <v>7.7490836632655737</v>
      </c>
      <c r="BV8">
        <f ca="1">Model!BX8</f>
        <v>8.2656892408166112</v>
      </c>
      <c r="BW8">
        <f ca="1">Model!BY8</f>
        <v>8.2198750436154224</v>
      </c>
      <c r="BX8">
        <f ca="1">Model!BZ8</f>
        <v>0</v>
      </c>
      <c r="BY8">
        <f ca="1">Model!CA8</f>
        <v>9.2599684803423727</v>
      </c>
      <c r="BZ8">
        <f ca="1">Model!CB8</f>
        <v>8.7381098118410527</v>
      </c>
      <c r="CA8">
        <f ca="1">Model!CC8</f>
        <v>10.82522462882849</v>
      </c>
      <c r="CB8">
        <f ca="1">Model!CD8</f>
        <v>9.1947389208166701</v>
      </c>
      <c r="CC8">
        <f ca="1">Model!CE8</f>
        <v>7.9786497597574213</v>
      </c>
      <c r="CD8">
        <f ca="1">Model!CF8</f>
        <v>5.8076165914029332</v>
      </c>
      <c r="CE8">
        <f ca="1">Model!CG8</f>
        <v>6.6125513926532875</v>
      </c>
      <c r="CF8">
        <f ca="1">Model!CH8</f>
        <v>8.9889370493880687</v>
      </c>
      <c r="CG8">
        <f ca="1">Model!CI8</f>
        <v>11.262001590612634</v>
      </c>
      <c r="CH8">
        <f ca="1">Model!CJ8</f>
        <v>9.5748547740855212</v>
      </c>
      <c r="CI8">
        <f ca="1">Model!CK8</f>
        <v>3.7734796789686662</v>
      </c>
      <c r="CJ8">
        <f ca="1">Model!CL8</f>
        <v>4.6713956037186524</v>
      </c>
      <c r="CK8">
        <f ca="1">Model!CM8</f>
        <v>4.5340810913043823</v>
      </c>
      <c r="CL8">
        <f ca="1">Model!CN8</f>
        <v>4.5484383239989752</v>
      </c>
      <c r="CM8">
        <f ca="1">Model!CO8</f>
        <v>7.3305213601018657</v>
      </c>
      <c r="CN8">
        <f ca="1">Model!CP8</f>
        <v>4.3260335465422957</v>
      </c>
      <c r="CO8">
        <f ca="1">Model!CQ8</f>
        <v>6.711061170175519</v>
      </c>
      <c r="CP8">
        <f ca="1">Model!CR8</f>
        <v>6.9303636486111886</v>
      </c>
      <c r="CQ8">
        <f ca="1">Model!CS8</f>
        <v>0</v>
      </c>
      <c r="CR8">
        <f ca="1">Model!CT8</f>
        <v>8.0797560117840863</v>
      </c>
      <c r="CS8">
        <f ca="1">Model!CU8</f>
        <v>12.919418550547723</v>
      </c>
      <c r="CT8">
        <f ca="1">Model!CV8</f>
        <v>8.9226698289053044</v>
      </c>
      <c r="CU8">
        <f ca="1">Model!CW8</f>
        <v>11.641454252319202</v>
      </c>
      <c r="CV8">
        <f ca="1">Model!CX8</f>
        <v>8.619382072264953</v>
      </c>
      <c r="CW8">
        <f ca="1">Model!CY8</f>
        <v>9.5382675701832937</v>
      </c>
      <c r="CX8">
        <f ca="1">Model!CZ8</f>
        <v>7.8552811996263747</v>
      </c>
      <c r="CY8">
        <f ca="1">Model!DA8</f>
        <v>4.3382468359305175</v>
      </c>
      <c r="CZ8">
        <f ca="1">Model!DB8</f>
        <v>3.3722168983537997</v>
      </c>
      <c r="DA8">
        <f ca="1">Model!DC8</f>
        <v>5.1110593288431181</v>
      </c>
      <c r="DB8">
        <f ca="1">Model!DD8</f>
        <v>7.0591995328670576</v>
      </c>
      <c r="DC8">
        <f ca="1">Model!DE8</f>
        <v>5.6735028718152494</v>
      </c>
      <c r="DD8">
        <f ca="1">Model!DF8</f>
        <v>8.2021913450377237</v>
      </c>
      <c r="DE8">
        <f ca="1">Model!DG8</f>
        <v>7.5260239908394269</v>
      </c>
      <c r="DF8">
        <f ca="1">Model!DH8</f>
        <v>8.8783474893194878</v>
      </c>
      <c r="DG8">
        <f ca="1">Model!DI8</f>
        <v>7.0559248641551635</v>
      </c>
      <c r="DH8">
        <f ca="1">Model!DJ8</f>
        <v>5.6541524357005279</v>
      </c>
      <c r="DI8">
        <f ca="1">Model!DK8</f>
        <v>5.4029632750654644</v>
      </c>
      <c r="DJ8">
        <f ca="1">Model!DL8</f>
        <v>8.2237796094365017</v>
      </c>
      <c r="DK8">
        <f ca="1">Model!DM8</f>
        <v>9.3986052679274259</v>
      </c>
      <c r="DL8">
        <f ca="1">Model!DN8</f>
        <v>8.010174944256331</v>
      </c>
      <c r="DM8">
        <f ca="1">Model!DO8</f>
        <v>8.010174944256331</v>
      </c>
      <c r="DN8">
        <f ca="1">Model!DP8</f>
        <v>8.544186607206754</v>
      </c>
      <c r="DO8">
        <f ca="1">Model!DQ8</f>
        <v>8.4968287839518766</v>
      </c>
      <c r="DP8">
        <f ca="1">Model!DR8</f>
        <v>0</v>
      </c>
      <c r="DQ8">
        <f ca="1">Model!DS8</f>
        <v>9.5719662774403318</v>
      </c>
      <c r="DR8">
        <f ca="1">Model!DT8</f>
        <v>9.032524530193708</v>
      </c>
      <c r="DS8">
        <f ca="1">Model!DU8</f>
        <v>11.189960885161856</v>
      </c>
      <c r="DT8">
        <f ca="1">Model!DV8</f>
        <v>9.5045389265375952</v>
      </c>
      <c r="DU8">
        <f ca="1">Model!DW8</f>
        <v>8.247475852863996</v>
      </c>
      <c r="DV8">
        <f ca="1">Model!DX8</f>
        <v>6.0032936702994562</v>
      </c>
      <c r="DW8">
        <f ca="1">Model!DY8</f>
        <v>6.8353492857654006</v>
      </c>
      <c r="DX8">
        <f ca="1">Model!DZ8</f>
        <v>9.2918029353373477</v>
      </c>
      <c r="DY8">
        <f ca="1">Model!EA8</f>
        <v>11.641454252319203</v>
      </c>
      <c r="DZ8">
        <f ca="1">Model!EB8</f>
        <v>9.8974620921762089</v>
      </c>
      <c r="EA8">
        <f ca="1">Model!EC8</f>
        <v>3.9006202140289545</v>
      </c>
      <c r="EB8">
        <f ca="1">Model!ED8</f>
        <v>4.8287897828486681</v>
      </c>
      <c r="EC8">
        <f ca="1">Model!EE8</f>
        <v>4.686848707668684</v>
      </c>
      <c r="ED8">
        <f ca="1">Model!EF8</f>
        <v>4.7016896812078217</v>
      </c>
      <c r="EE8">
        <f ca="1">Model!EG8</f>
        <v>7.5775099455151445</v>
      </c>
      <c r="EF8">
        <f ca="1">Model!EH8</f>
        <v>4.4717913792561239</v>
      </c>
      <c r="EG8">
        <f ca="1">Model!EI8</f>
        <v>6.9371781710842519</v>
      </c>
      <c r="EH8">
        <f ca="1">Model!EJ8</f>
        <v>7.1638696476914907</v>
      </c>
    </row>
    <row r="9" spans="1:138" x14ac:dyDescent="0.3">
      <c r="A9" t="str">
        <f>Model!A9</f>
        <v>ccRate</v>
      </c>
      <c r="B9" t="str">
        <f>Model!B9</f>
        <v>Carbon Capture Rate</v>
      </c>
      <c r="C9" t="str">
        <f>Model!E9</f>
        <v>[%]</v>
      </c>
      <c r="D9">
        <f ca="1">Model!F9</f>
        <v>0</v>
      </c>
      <c r="E9">
        <f ca="1">Model!G9</f>
        <v>90</v>
      </c>
      <c r="F9">
        <f ca="1">Model!H9</f>
        <v>90</v>
      </c>
      <c r="G9">
        <f ca="1">Model!I9</f>
        <v>90</v>
      </c>
      <c r="H9">
        <f ca="1">Model!J9</f>
        <v>90</v>
      </c>
      <c r="I9">
        <f ca="1">Model!K9</f>
        <v>90</v>
      </c>
      <c r="J9">
        <f ca="1">Model!L9</f>
        <v>90.49</v>
      </c>
      <c r="K9">
        <f ca="1">Model!M9</f>
        <v>85</v>
      </c>
      <c r="L9">
        <f ca="1">Model!N9</f>
        <v>90</v>
      </c>
      <c r="M9">
        <f ca="1">Model!O9</f>
        <v>90</v>
      </c>
      <c r="N9">
        <f ca="1">Model!P9</f>
        <v>90</v>
      </c>
      <c r="O9">
        <f ca="1">Model!Q9</f>
        <v>90</v>
      </c>
      <c r="P9">
        <f ca="1">Model!R9</f>
        <v>77</v>
      </c>
      <c r="Q9">
        <f ca="1">Model!S9</f>
        <v>90</v>
      </c>
      <c r="R9">
        <f ca="1">Model!T9</f>
        <v>90</v>
      </c>
      <c r="S9">
        <f ca="1">Model!U9</f>
        <v>90</v>
      </c>
      <c r="T9">
        <f ca="1">Model!V9</f>
        <v>92.66</v>
      </c>
      <c r="U9">
        <f ca="1">Model!W9</f>
        <v>90</v>
      </c>
      <c r="V9">
        <f ca="1">Model!X9</f>
        <v>90</v>
      </c>
      <c r="W9">
        <f ca="1">Model!Y9</f>
        <v>90.8</v>
      </c>
      <c r="X9">
        <f ca="1">Model!Z9</f>
        <v>90.6</v>
      </c>
      <c r="Y9">
        <f ca="1">Model!AA9</f>
        <v>90</v>
      </c>
      <c r="Z9">
        <f ca="1">Model!AB9</f>
        <v>90</v>
      </c>
      <c r="AA9">
        <f ca="1">Model!AC9</f>
        <v>98</v>
      </c>
      <c r="AB9">
        <f ca="1">Model!AD9</f>
        <v>90</v>
      </c>
      <c r="AC9">
        <f ca="1">Model!AE9</f>
        <v>0</v>
      </c>
      <c r="AD9">
        <f ca="1">Model!AF9</f>
        <v>90</v>
      </c>
      <c r="AE9">
        <f ca="1">Model!AG9</f>
        <v>90</v>
      </c>
      <c r="AF9">
        <f ca="1">Model!AH9</f>
        <v>90</v>
      </c>
      <c r="AG9">
        <f ca="1">Model!AI9</f>
        <v>90</v>
      </c>
      <c r="AH9">
        <f ca="1">Model!AJ9</f>
        <v>91.56</v>
      </c>
      <c r="AI9">
        <f ca="1">Model!AK9</f>
        <v>99.45</v>
      </c>
      <c r="AJ9">
        <f ca="1">Model!AL9</f>
        <v>90</v>
      </c>
      <c r="AK9">
        <f ca="1">Model!AM9</f>
        <v>90</v>
      </c>
      <c r="AL9">
        <f ca="1">Model!AN9</f>
        <v>90</v>
      </c>
      <c r="AM9">
        <f ca="1">Model!AO9</f>
        <v>90</v>
      </c>
      <c r="AN9">
        <f ca="1">Model!AP9</f>
        <v>0</v>
      </c>
      <c r="AO9">
        <f ca="1">Model!AQ9</f>
        <v>90</v>
      </c>
      <c r="AP9">
        <f ca="1">Model!AR9</f>
        <v>90</v>
      </c>
      <c r="AQ9">
        <f ca="1">Model!AS9</f>
        <v>90</v>
      </c>
      <c r="AR9">
        <f ca="1">Model!AT9</f>
        <v>90</v>
      </c>
      <c r="AS9">
        <f ca="1">Model!AU9</f>
        <v>88.3</v>
      </c>
      <c r="AT9">
        <f ca="1">Model!AV9</f>
        <v>90</v>
      </c>
      <c r="AU9">
        <f ca="1">Model!AW9</f>
        <v>85.7</v>
      </c>
      <c r="AV9">
        <f ca="1">Model!AX9</f>
        <v>91.1</v>
      </c>
      <c r="AW9">
        <f ca="1">Model!AY9</f>
        <v>0</v>
      </c>
      <c r="AX9">
        <f ca="1">Model!AZ9</f>
        <v>90</v>
      </c>
      <c r="AY9">
        <f ca="1">Model!BA9</f>
        <v>90</v>
      </c>
      <c r="AZ9">
        <f ca="1">Model!BB9</f>
        <v>90</v>
      </c>
      <c r="BA9">
        <f ca="1">Model!BC9</f>
        <v>90</v>
      </c>
      <c r="BB9">
        <f ca="1">Model!BD9</f>
        <v>90</v>
      </c>
      <c r="BC9">
        <f ca="1">Model!BE9</f>
        <v>90</v>
      </c>
      <c r="BD9">
        <f ca="1">Model!BF9</f>
        <v>90</v>
      </c>
      <c r="BE9">
        <f ca="1">Model!BG9</f>
        <v>90.49</v>
      </c>
      <c r="BF9">
        <f ca="1">Model!BH9</f>
        <v>85</v>
      </c>
      <c r="BG9">
        <f ca="1">Model!BI9</f>
        <v>90</v>
      </c>
      <c r="BH9">
        <f ca="1">Model!BJ9</f>
        <v>90</v>
      </c>
      <c r="BI9">
        <f ca="1">Model!BK9</f>
        <v>90</v>
      </c>
      <c r="BJ9">
        <f ca="1">Model!BL9</f>
        <v>90</v>
      </c>
      <c r="BK9">
        <f ca="1">Model!BM9</f>
        <v>77</v>
      </c>
      <c r="BL9">
        <f ca="1">Model!BN9</f>
        <v>90</v>
      </c>
      <c r="BM9">
        <f ca="1">Model!BO9</f>
        <v>90</v>
      </c>
      <c r="BN9">
        <f ca="1">Model!BP9</f>
        <v>90</v>
      </c>
      <c r="BO9">
        <f ca="1">Model!BQ9</f>
        <v>92.66</v>
      </c>
      <c r="BP9">
        <f ca="1">Model!BR9</f>
        <v>90</v>
      </c>
      <c r="BQ9">
        <f ca="1">Model!BS9</f>
        <v>90</v>
      </c>
      <c r="BR9">
        <f ca="1">Model!BT9</f>
        <v>90.8</v>
      </c>
      <c r="BS9">
        <f ca="1">Model!BU9</f>
        <v>90.6</v>
      </c>
      <c r="BT9">
        <f ca="1">Model!BV9</f>
        <v>90</v>
      </c>
      <c r="BU9">
        <f ca="1">Model!BW9</f>
        <v>90</v>
      </c>
      <c r="BV9">
        <f ca="1">Model!BX9</f>
        <v>98</v>
      </c>
      <c r="BW9">
        <f ca="1">Model!BY9</f>
        <v>90</v>
      </c>
      <c r="BX9">
        <f ca="1">Model!BZ9</f>
        <v>90</v>
      </c>
      <c r="BY9">
        <f ca="1">Model!CA9</f>
        <v>90</v>
      </c>
      <c r="BZ9">
        <f ca="1">Model!CB9</f>
        <v>90</v>
      </c>
      <c r="CA9">
        <f ca="1">Model!CC9</f>
        <v>90</v>
      </c>
      <c r="CB9">
        <f ca="1">Model!CD9</f>
        <v>90</v>
      </c>
      <c r="CC9">
        <f ca="1">Model!CE9</f>
        <v>91.56</v>
      </c>
      <c r="CD9">
        <f ca="1">Model!CF9</f>
        <v>99.45</v>
      </c>
      <c r="CE9">
        <f ca="1">Model!CG9</f>
        <v>90</v>
      </c>
      <c r="CF9">
        <f ca="1">Model!CH9</f>
        <v>90</v>
      </c>
      <c r="CG9">
        <f ca="1">Model!CI9</f>
        <v>90</v>
      </c>
      <c r="CH9">
        <f ca="1">Model!CJ9</f>
        <v>90</v>
      </c>
      <c r="CI9">
        <f ca="1">Model!CK9</f>
        <v>90</v>
      </c>
      <c r="CJ9">
        <f ca="1">Model!CL9</f>
        <v>90</v>
      </c>
      <c r="CK9">
        <f ca="1">Model!CM9</f>
        <v>90</v>
      </c>
      <c r="CL9">
        <f ca="1">Model!CN9</f>
        <v>90</v>
      </c>
      <c r="CM9">
        <f ca="1">Model!CO9</f>
        <v>88.3</v>
      </c>
      <c r="CN9">
        <f ca="1">Model!CP9</f>
        <v>90</v>
      </c>
      <c r="CO9">
        <f ca="1">Model!CQ9</f>
        <v>85.7</v>
      </c>
      <c r="CP9">
        <f ca="1">Model!CR9</f>
        <v>91.1</v>
      </c>
      <c r="CQ9">
        <f ca="1">Model!CS9</f>
        <v>0</v>
      </c>
      <c r="CR9">
        <f ca="1">Model!CT9</f>
        <v>90</v>
      </c>
      <c r="CS9">
        <f ca="1">Model!CU9</f>
        <v>90</v>
      </c>
      <c r="CT9">
        <f ca="1">Model!CV9</f>
        <v>90</v>
      </c>
      <c r="CU9">
        <f ca="1">Model!CW9</f>
        <v>90</v>
      </c>
      <c r="CV9">
        <f ca="1">Model!CX9</f>
        <v>90</v>
      </c>
      <c r="CW9">
        <f ca="1">Model!CY9</f>
        <v>90.49</v>
      </c>
      <c r="CX9">
        <f ca="1">Model!CZ9</f>
        <v>85</v>
      </c>
      <c r="CY9">
        <f ca="1">Model!DA9</f>
        <v>90</v>
      </c>
      <c r="CZ9">
        <f ca="1">Model!DB9</f>
        <v>90</v>
      </c>
      <c r="DA9">
        <f ca="1">Model!DC9</f>
        <v>90</v>
      </c>
      <c r="DB9">
        <f ca="1">Model!DD9</f>
        <v>90</v>
      </c>
      <c r="DC9">
        <f ca="1">Model!DE9</f>
        <v>77</v>
      </c>
      <c r="DD9">
        <f ca="1">Model!DF9</f>
        <v>90</v>
      </c>
      <c r="DE9">
        <f ca="1">Model!DG9</f>
        <v>90</v>
      </c>
      <c r="DF9">
        <f ca="1">Model!DH9</f>
        <v>90</v>
      </c>
      <c r="DG9">
        <f ca="1">Model!DI9</f>
        <v>92.66</v>
      </c>
      <c r="DH9">
        <f ca="1">Model!DJ9</f>
        <v>90</v>
      </c>
      <c r="DI9">
        <f ca="1">Model!DK9</f>
        <v>90</v>
      </c>
      <c r="DJ9">
        <f ca="1">Model!DL9</f>
        <v>90.8</v>
      </c>
      <c r="DK9">
        <f ca="1">Model!DM9</f>
        <v>90.6</v>
      </c>
      <c r="DL9">
        <f ca="1">Model!DN9</f>
        <v>90</v>
      </c>
      <c r="DM9">
        <f ca="1">Model!DO9</f>
        <v>90</v>
      </c>
      <c r="DN9">
        <f ca="1">Model!DP9</f>
        <v>98</v>
      </c>
      <c r="DO9">
        <f ca="1">Model!DQ9</f>
        <v>90</v>
      </c>
      <c r="DP9">
        <f ca="1">Model!DR9</f>
        <v>90</v>
      </c>
      <c r="DQ9">
        <f ca="1">Model!DS9</f>
        <v>90</v>
      </c>
      <c r="DR9">
        <f ca="1">Model!DT9</f>
        <v>90</v>
      </c>
      <c r="DS9">
        <f ca="1">Model!DU9</f>
        <v>90</v>
      </c>
      <c r="DT9">
        <f ca="1">Model!DV9</f>
        <v>90</v>
      </c>
      <c r="DU9">
        <f ca="1">Model!DW9</f>
        <v>91.56</v>
      </c>
      <c r="DV9">
        <f ca="1">Model!DX9</f>
        <v>99.45</v>
      </c>
      <c r="DW9">
        <f ca="1">Model!DY9</f>
        <v>90</v>
      </c>
      <c r="DX9">
        <f ca="1">Model!DZ9</f>
        <v>90</v>
      </c>
      <c r="DY9">
        <f ca="1">Model!EA9</f>
        <v>90</v>
      </c>
      <c r="DZ9">
        <f ca="1">Model!EB9</f>
        <v>90</v>
      </c>
      <c r="EA9">
        <f ca="1">Model!EC9</f>
        <v>90</v>
      </c>
      <c r="EB9">
        <f ca="1">Model!ED9</f>
        <v>90</v>
      </c>
      <c r="EC9">
        <f ca="1">Model!EE9</f>
        <v>90</v>
      </c>
      <c r="ED9">
        <f ca="1">Model!EF9</f>
        <v>90</v>
      </c>
      <c r="EE9">
        <f ca="1">Model!EG9</f>
        <v>88.3</v>
      </c>
      <c r="EF9">
        <f ca="1">Model!EH9</f>
        <v>90</v>
      </c>
      <c r="EG9">
        <f ca="1">Model!EI9</f>
        <v>85.7</v>
      </c>
      <c r="EH9">
        <f ca="1">Model!EJ9</f>
        <v>91.1</v>
      </c>
    </row>
    <row r="10" spans="1:138" x14ac:dyDescent="0.3">
      <c r="A10" t="str">
        <f>Model!A10</f>
        <v>mdot_s</v>
      </c>
      <c r="B10" t="str">
        <f>Model!B10</f>
        <v>Solvent Consumption</v>
      </c>
      <c r="C10" t="str">
        <f>Model!E10</f>
        <v>[kg/tonne CO2]</v>
      </c>
      <c r="D10">
        <f ca="1">Model!F10</f>
        <v>0</v>
      </c>
      <c r="E10">
        <f ca="1">Model!G10</f>
        <v>1.76</v>
      </c>
      <c r="F10">
        <f ca="1">Model!H10</f>
        <v>1.76</v>
      </c>
      <c r="G10">
        <f ca="1">Model!I10</f>
        <v>1.76</v>
      </c>
      <c r="H10">
        <f ca="1">Model!J10</f>
        <v>1.76</v>
      </c>
      <c r="I10">
        <f ca="1">Model!K10</f>
        <v>1.76</v>
      </c>
      <c r="J10">
        <f ca="1">Model!L10</f>
        <v>1.76</v>
      </c>
      <c r="K10">
        <f ca="1">Model!M10</f>
        <v>1.76</v>
      </c>
      <c r="L10">
        <f ca="1">Model!N10</f>
        <v>0</v>
      </c>
      <c r="M10">
        <f ca="1">Model!O10</f>
        <v>0</v>
      </c>
      <c r="N10">
        <f ca="1">Model!P10</f>
        <v>0</v>
      </c>
      <c r="O10">
        <f ca="1">Model!Q10</f>
        <v>0</v>
      </c>
      <c r="P10">
        <f ca="1">Model!R10</f>
        <v>0</v>
      </c>
      <c r="Q10">
        <f ca="1">Model!S10</f>
        <v>0</v>
      </c>
      <c r="R10">
        <f ca="1">Model!T10</f>
        <v>0</v>
      </c>
      <c r="S10">
        <f ca="1">Model!U10</f>
        <v>0</v>
      </c>
      <c r="T10">
        <f ca="1">Model!V10</f>
        <v>0</v>
      </c>
      <c r="U10">
        <f ca="1">Model!W10</f>
        <v>0</v>
      </c>
      <c r="V10">
        <f ca="1">Model!X10</f>
        <v>0</v>
      </c>
      <c r="W10">
        <f ca="1">Model!Y10</f>
        <v>0</v>
      </c>
      <c r="X10">
        <f ca="1">Model!Z10</f>
        <v>0</v>
      </c>
      <c r="Y10">
        <f ca="1">Model!AA10</f>
        <v>0</v>
      </c>
      <c r="Z10">
        <f ca="1">Model!AB10</f>
        <v>0</v>
      </c>
      <c r="AA10">
        <f ca="1">Model!AC10</f>
        <v>0</v>
      </c>
      <c r="AB10">
        <f ca="1">Model!AD10</f>
        <v>0</v>
      </c>
      <c r="AC10">
        <f ca="1">Model!AE10</f>
        <v>0</v>
      </c>
      <c r="AD10">
        <f ca="1">Model!AF10</f>
        <v>1.76</v>
      </c>
      <c r="AE10">
        <f ca="1">Model!AG10</f>
        <v>1.76</v>
      </c>
      <c r="AF10">
        <f ca="1">Model!AH10</f>
        <v>0</v>
      </c>
      <c r="AG10">
        <f ca="1">Model!AI10</f>
        <v>0</v>
      </c>
      <c r="AH10">
        <f ca="1">Model!AJ10</f>
        <v>0</v>
      </c>
      <c r="AI10">
        <f ca="1">Model!AK10</f>
        <v>0</v>
      </c>
      <c r="AJ10">
        <f ca="1">Model!AL10</f>
        <v>0</v>
      </c>
      <c r="AK10">
        <f ca="1">Model!AM10</f>
        <v>0</v>
      </c>
      <c r="AL10">
        <f ca="1">Model!AN10</f>
        <v>0</v>
      </c>
      <c r="AM10">
        <f ca="1">Model!AO10</f>
        <v>0</v>
      </c>
      <c r="AN10">
        <f ca="1">Model!AP10</f>
        <v>0</v>
      </c>
      <c r="AO10">
        <f ca="1">Model!AQ10</f>
        <v>1.76</v>
      </c>
      <c r="AP10">
        <f ca="1">Model!AR10</f>
        <v>1.76</v>
      </c>
      <c r="AQ10">
        <f ca="1">Model!AS10</f>
        <v>1.76</v>
      </c>
      <c r="AR10">
        <f ca="1">Model!AT10</f>
        <v>1.76</v>
      </c>
      <c r="AS10">
        <f ca="1">Model!AU10</f>
        <v>1.76</v>
      </c>
      <c r="AT10">
        <f ca="1">Model!AV10</f>
        <v>1.76</v>
      </c>
      <c r="AU10">
        <f ca="1">Model!AW10</f>
        <v>0</v>
      </c>
      <c r="AV10">
        <f ca="1">Model!AX10</f>
        <v>0</v>
      </c>
      <c r="AW10">
        <f ca="1">Model!AY10</f>
        <v>0</v>
      </c>
      <c r="AX10">
        <f ca="1">Model!AZ10</f>
        <v>1.76</v>
      </c>
      <c r="AY10">
        <f ca="1">Model!BA10</f>
        <v>0</v>
      </c>
      <c r="AZ10">
        <f ca="1">Model!BB10</f>
        <v>1.76</v>
      </c>
      <c r="BA10">
        <f ca="1">Model!BC10</f>
        <v>1.76</v>
      </c>
      <c r="BB10">
        <f ca="1">Model!BD10</f>
        <v>1.76</v>
      </c>
      <c r="BC10">
        <f ca="1">Model!BE10</f>
        <v>1.76</v>
      </c>
      <c r="BD10">
        <f ca="1">Model!BF10</f>
        <v>1.76</v>
      </c>
      <c r="BE10">
        <f ca="1">Model!BG10</f>
        <v>1.76</v>
      </c>
      <c r="BF10">
        <f ca="1">Model!BH10</f>
        <v>1.76</v>
      </c>
      <c r="BG10">
        <f ca="1">Model!BI10</f>
        <v>0</v>
      </c>
      <c r="BH10">
        <f ca="1">Model!BJ10</f>
        <v>0</v>
      </c>
      <c r="BI10">
        <f ca="1">Model!BK10</f>
        <v>0</v>
      </c>
      <c r="BJ10">
        <f ca="1">Model!BL10</f>
        <v>0</v>
      </c>
      <c r="BK10">
        <f ca="1">Model!BM10</f>
        <v>0</v>
      </c>
      <c r="BL10">
        <f ca="1">Model!BN10</f>
        <v>0</v>
      </c>
      <c r="BM10">
        <f ca="1">Model!BO10</f>
        <v>0</v>
      </c>
      <c r="BN10">
        <f ca="1">Model!BP10</f>
        <v>0</v>
      </c>
      <c r="BO10">
        <f ca="1">Model!BQ10</f>
        <v>0</v>
      </c>
      <c r="BP10">
        <f ca="1">Model!BR10</f>
        <v>0</v>
      </c>
      <c r="BQ10">
        <f ca="1">Model!BS10</f>
        <v>0</v>
      </c>
      <c r="BR10">
        <f ca="1">Model!BT10</f>
        <v>0</v>
      </c>
      <c r="BS10">
        <f ca="1">Model!BU10</f>
        <v>0</v>
      </c>
      <c r="BT10">
        <f ca="1">Model!BV10</f>
        <v>0</v>
      </c>
      <c r="BU10">
        <f ca="1">Model!BW10</f>
        <v>0</v>
      </c>
      <c r="BV10">
        <f ca="1">Model!BX10</f>
        <v>0</v>
      </c>
      <c r="BW10">
        <f ca="1">Model!BY10</f>
        <v>0</v>
      </c>
      <c r="BX10">
        <f ca="1">Model!BZ10</f>
        <v>0</v>
      </c>
      <c r="BY10">
        <f ca="1">Model!CA10</f>
        <v>1.76</v>
      </c>
      <c r="BZ10">
        <f ca="1">Model!CB10</f>
        <v>1.76</v>
      </c>
      <c r="CA10">
        <f ca="1">Model!CC10</f>
        <v>0</v>
      </c>
      <c r="CB10">
        <f ca="1">Model!CD10</f>
        <v>0</v>
      </c>
      <c r="CC10">
        <f ca="1">Model!CE10</f>
        <v>0</v>
      </c>
      <c r="CD10">
        <f ca="1">Model!CF10</f>
        <v>0</v>
      </c>
      <c r="CE10">
        <f ca="1">Model!CG10</f>
        <v>0</v>
      </c>
      <c r="CF10">
        <f ca="1">Model!CH10</f>
        <v>0</v>
      </c>
      <c r="CG10">
        <f ca="1">Model!CI10</f>
        <v>0</v>
      </c>
      <c r="CH10">
        <f ca="1">Model!CJ10</f>
        <v>0</v>
      </c>
      <c r="CI10">
        <f ca="1">Model!CK10</f>
        <v>1.76</v>
      </c>
      <c r="CJ10">
        <f ca="1">Model!CL10</f>
        <v>1.76</v>
      </c>
      <c r="CK10">
        <f ca="1">Model!CM10</f>
        <v>1.76</v>
      </c>
      <c r="CL10">
        <f ca="1">Model!CN10</f>
        <v>1.76</v>
      </c>
      <c r="CM10">
        <f ca="1">Model!CO10</f>
        <v>1.76</v>
      </c>
      <c r="CN10">
        <f ca="1">Model!CP10</f>
        <v>1.76</v>
      </c>
      <c r="CO10">
        <f ca="1">Model!CQ10</f>
        <v>0</v>
      </c>
      <c r="CP10">
        <f ca="1">Model!CR10</f>
        <v>0</v>
      </c>
      <c r="CQ10">
        <f ca="1">Model!CS10</f>
        <v>0</v>
      </c>
      <c r="CR10">
        <f ca="1">Model!CT10</f>
        <v>1.76</v>
      </c>
      <c r="CS10">
        <f ca="1">Model!CU10</f>
        <v>1.76</v>
      </c>
      <c r="CT10">
        <f ca="1">Model!CV10</f>
        <v>1.76</v>
      </c>
      <c r="CU10">
        <f ca="1">Model!CW10</f>
        <v>1.76</v>
      </c>
      <c r="CV10">
        <f ca="1">Model!CX10</f>
        <v>1.76</v>
      </c>
      <c r="CW10">
        <f ca="1">Model!CY10</f>
        <v>1.76</v>
      </c>
      <c r="CX10">
        <f ca="1">Model!CZ10</f>
        <v>1.76</v>
      </c>
      <c r="CY10">
        <f ca="1">Model!DA10</f>
        <v>0</v>
      </c>
      <c r="CZ10">
        <f ca="1">Model!DB10</f>
        <v>0</v>
      </c>
      <c r="DA10">
        <f ca="1">Model!DC10</f>
        <v>0</v>
      </c>
      <c r="DB10">
        <f ca="1">Model!DD10</f>
        <v>0</v>
      </c>
      <c r="DC10">
        <f ca="1">Model!DE10</f>
        <v>0</v>
      </c>
      <c r="DD10">
        <f ca="1">Model!DF10</f>
        <v>0</v>
      </c>
      <c r="DE10">
        <f ca="1">Model!DG10</f>
        <v>0</v>
      </c>
      <c r="DF10">
        <f ca="1">Model!DH10</f>
        <v>0</v>
      </c>
      <c r="DG10">
        <f ca="1">Model!DI10</f>
        <v>0</v>
      </c>
      <c r="DH10">
        <f ca="1">Model!DJ10</f>
        <v>0</v>
      </c>
      <c r="DI10">
        <f ca="1">Model!DK10</f>
        <v>0</v>
      </c>
      <c r="DJ10">
        <f ca="1">Model!DL10</f>
        <v>0</v>
      </c>
      <c r="DK10">
        <f ca="1">Model!DM10</f>
        <v>0</v>
      </c>
      <c r="DL10">
        <f ca="1">Model!DN10</f>
        <v>0</v>
      </c>
      <c r="DM10">
        <f ca="1">Model!DO10</f>
        <v>0</v>
      </c>
      <c r="DN10">
        <f ca="1">Model!DP10</f>
        <v>0</v>
      </c>
      <c r="DO10">
        <f ca="1">Model!DQ10</f>
        <v>0</v>
      </c>
      <c r="DP10">
        <f ca="1">Model!DR10</f>
        <v>0</v>
      </c>
      <c r="DQ10">
        <f ca="1">Model!DS10</f>
        <v>1.76</v>
      </c>
      <c r="DR10">
        <f ca="1">Model!DT10</f>
        <v>1.76</v>
      </c>
      <c r="DS10">
        <f ca="1">Model!DU10</f>
        <v>0</v>
      </c>
      <c r="DT10">
        <f ca="1">Model!DV10</f>
        <v>0</v>
      </c>
      <c r="DU10">
        <f ca="1">Model!DW10</f>
        <v>0</v>
      </c>
      <c r="DV10">
        <f ca="1">Model!DX10</f>
        <v>0</v>
      </c>
      <c r="DW10">
        <f ca="1">Model!DY10</f>
        <v>0</v>
      </c>
      <c r="DX10">
        <f ca="1">Model!DZ10</f>
        <v>0</v>
      </c>
      <c r="DY10">
        <f ca="1">Model!EA10</f>
        <v>0</v>
      </c>
      <c r="DZ10">
        <f ca="1">Model!EB10</f>
        <v>0</v>
      </c>
      <c r="EA10">
        <f ca="1">Model!EC10</f>
        <v>1.76</v>
      </c>
      <c r="EB10">
        <f ca="1">Model!ED10</f>
        <v>1.76</v>
      </c>
      <c r="EC10">
        <f ca="1">Model!EE10</f>
        <v>1.76</v>
      </c>
      <c r="ED10">
        <f ca="1">Model!EF10</f>
        <v>1.76</v>
      </c>
      <c r="EE10">
        <f ca="1">Model!EG10</f>
        <v>1.76</v>
      </c>
      <c r="EF10">
        <f ca="1">Model!EH10</f>
        <v>1.76</v>
      </c>
      <c r="EG10">
        <f ca="1">Model!EI10</f>
        <v>0</v>
      </c>
      <c r="EH10">
        <f ca="1">Model!EJ10</f>
        <v>0</v>
      </c>
    </row>
    <row r="11" spans="1:138" x14ac:dyDescent="0.3">
      <c r="A11" t="str">
        <f>Model!A11</f>
        <v>D</v>
      </c>
      <c r="B11" t="str">
        <f>Model!B11</f>
        <v>Solvent Transport Distance</v>
      </c>
      <c r="C11" t="str">
        <f>Model!E11</f>
        <v>[km]</v>
      </c>
      <c r="D11">
        <f ca="1">Model!F11</f>
        <v>100</v>
      </c>
      <c r="E11">
        <f ca="1">Model!G11</f>
        <v>100</v>
      </c>
      <c r="F11">
        <f ca="1">Model!H11</f>
        <v>100</v>
      </c>
      <c r="G11">
        <f ca="1">Model!I11</f>
        <v>100</v>
      </c>
      <c r="H11">
        <f ca="1">Model!J11</f>
        <v>100</v>
      </c>
      <c r="I11">
        <f ca="1">Model!K11</f>
        <v>100</v>
      </c>
      <c r="J11">
        <f ca="1">Model!L11</f>
        <v>100</v>
      </c>
      <c r="K11">
        <f ca="1">Model!M11</f>
        <v>100</v>
      </c>
      <c r="L11">
        <f ca="1">Model!N11</f>
        <v>100</v>
      </c>
      <c r="M11">
        <f ca="1">Model!O11</f>
        <v>100</v>
      </c>
      <c r="N11">
        <f ca="1">Model!P11</f>
        <v>100</v>
      </c>
      <c r="O11">
        <f ca="1">Model!Q11</f>
        <v>100</v>
      </c>
      <c r="P11">
        <f ca="1">Model!R11</f>
        <v>100</v>
      </c>
      <c r="Q11">
        <f ca="1">Model!S11</f>
        <v>100</v>
      </c>
      <c r="R11">
        <f ca="1">Model!T11</f>
        <v>100</v>
      </c>
      <c r="S11">
        <f ca="1">Model!U11</f>
        <v>100</v>
      </c>
      <c r="T11">
        <f ca="1">Model!V11</f>
        <v>100</v>
      </c>
      <c r="U11">
        <f ca="1">Model!W11</f>
        <v>100</v>
      </c>
      <c r="V11">
        <f ca="1">Model!X11</f>
        <v>100</v>
      </c>
      <c r="W11">
        <f ca="1">Model!Y11</f>
        <v>100</v>
      </c>
      <c r="X11">
        <f ca="1">Model!Z11</f>
        <v>100</v>
      </c>
      <c r="Y11">
        <f ca="1">Model!AA11</f>
        <v>100</v>
      </c>
      <c r="Z11">
        <f ca="1">Model!AB11</f>
        <v>100</v>
      </c>
      <c r="AA11">
        <f ca="1">Model!AC11</f>
        <v>100</v>
      </c>
      <c r="AB11">
        <f ca="1">Model!AD11</f>
        <v>100</v>
      </c>
      <c r="AC11">
        <f ca="1">Model!AE11</f>
        <v>100</v>
      </c>
      <c r="AD11">
        <f ca="1">Model!AF11</f>
        <v>100</v>
      </c>
      <c r="AE11">
        <f ca="1">Model!AG11</f>
        <v>100</v>
      </c>
      <c r="AF11">
        <f ca="1">Model!AH11</f>
        <v>100</v>
      </c>
      <c r="AG11">
        <f ca="1">Model!AI11</f>
        <v>100</v>
      </c>
      <c r="AH11">
        <f ca="1">Model!AJ11</f>
        <v>100</v>
      </c>
      <c r="AI11">
        <f ca="1">Model!AK11</f>
        <v>100</v>
      </c>
      <c r="AJ11">
        <f ca="1">Model!AL11</f>
        <v>100</v>
      </c>
      <c r="AK11">
        <f ca="1">Model!AM11</f>
        <v>100</v>
      </c>
      <c r="AL11">
        <f ca="1">Model!AN11</f>
        <v>100</v>
      </c>
      <c r="AM11">
        <f ca="1">Model!AO11</f>
        <v>100</v>
      </c>
      <c r="AN11">
        <f ca="1">Model!AP11</f>
        <v>100</v>
      </c>
      <c r="AO11">
        <f ca="1">Model!AQ11</f>
        <v>100</v>
      </c>
      <c r="AP11">
        <f ca="1">Model!AR11</f>
        <v>100</v>
      </c>
      <c r="AQ11">
        <f ca="1">Model!AS11</f>
        <v>100</v>
      </c>
      <c r="AR11">
        <f ca="1">Model!AT11</f>
        <v>100</v>
      </c>
      <c r="AS11">
        <f ca="1">Model!AU11</f>
        <v>100</v>
      </c>
      <c r="AT11">
        <f ca="1">Model!AV11</f>
        <v>100</v>
      </c>
      <c r="AU11">
        <f ca="1">Model!AW11</f>
        <v>100</v>
      </c>
      <c r="AV11">
        <f ca="1">Model!AX11</f>
        <v>100</v>
      </c>
      <c r="AW11">
        <f ca="1">Model!AY11</f>
        <v>100</v>
      </c>
      <c r="AX11">
        <f ca="1">Model!AZ11</f>
        <v>100</v>
      </c>
      <c r="AY11">
        <f ca="1">Model!BA11</f>
        <v>100</v>
      </c>
      <c r="AZ11">
        <f ca="1">Model!BB11</f>
        <v>100</v>
      </c>
      <c r="BA11">
        <f ca="1">Model!BC11</f>
        <v>100</v>
      </c>
      <c r="BB11">
        <f ca="1">Model!BD11</f>
        <v>100</v>
      </c>
      <c r="BC11">
        <f ca="1">Model!BE11</f>
        <v>100</v>
      </c>
      <c r="BD11">
        <f ca="1">Model!BF11</f>
        <v>100</v>
      </c>
      <c r="BE11">
        <f ca="1">Model!BG11</f>
        <v>100</v>
      </c>
      <c r="BF11">
        <f ca="1">Model!BH11</f>
        <v>100</v>
      </c>
      <c r="BG11">
        <f ca="1">Model!BI11</f>
        <v>100</v>
      </c>
      <c r="BH11">
        <f ca="1">Model!BJ11</f>
        <v>100</v>
      </c>
      <c r="BI11">
        <f ca="1">Model!BK11</f>
        <v>100</v>
      </c>
      <c r="BJ11">
        <f ca="1">Model!BL11</f>
        <v>100</v>
      </c>
      <c r="BK11">
        <f ca="1">Model!BM11</f>
        <v>100</v>
      </c>
      <c r="BL11">
        <f ca="1">Model!BN11</f>
        <v>100</v>
      </c>
      <c r="BM11">
        <f ca="1">Model!BO11</f>
        <v>100</v>
      </c>
      <c r="BN11">
        <f ca="1">Model!BP11</f>
        <v>100</v>
      </c>
      <c r="BO11">
        <f ca="1">Model!BQ11</f>
        <v>100</v>
      </c>
      <c r="BP11">
        <f ca="1">Model!BR11</f>
        <v>100</v>
      </c>
      <c r="BQ11">
        <f ca="1">Model!BS11</f>
        <v>100</v>
      </c>
      <c r="BR11">
        <f ca="1">Model!BT11</f>
        <v>100</v>
      </c>
      <c r="BS11">
        <f ca="1">Model!BU11</f>
        <v>100</v>
      </c>
      <c r="BT11">
        <f ca="1">Model!BV11</f>
        <v>100</v>
      </c>
      <c r="BU11">
        <f ca="1">Model!BW11</f>
        <v>100</v>
      </c>
      <c r="BV11">
        <f ca="1">Model!BX11</f>
        <v>100</v>
      </c>
      <c r="BW11">
        <f ca="1">Model!BY11</f>
        <v>100</v>
      </c>
      <c r="BX11">
        <f ca="1">Model!BZ11</f>
        <v>100</v>
      </c>
      <c r="BY11">
        <f ca="1">Model!CA11</f>
        <v>100</v>
      </c>
      <c r="BZ11">
        <f ca="1">Model!CB11</f>
        <v>100</v>
      </c>
      <c r="CA11">
        <f ca="1">Model!CC11</f>
        <v>100</v>
      </c>
      <c r="CB11">
        <f ca="1">Model!CD11</f>
        <v>100</v>
      </c>
      <c r="CC11">
        <f ca="1">Model!CE11</f>
        <v>100</v>
      </c>
      <c r="CD11">
        <f ca="1">Model!CF11</f>
        <v>100</v>
      </c>
      <c r="CE11">
        <f ca="1">Model!CG11</f>
        <v>100</v>
      </c>
      <c r="CF11">
        <f ca="1">Model!CH11</f>
        <v>100</v>
      </c>
      <c r="CG11">
        <f ca="1">Model!CI11</f>
        <v>100</v>
      </c>
      <c r="CH11">
        <f ca="1">Model!CJ11</f>
        <v>100</v>
      </c>
      <c r="CI11">
        <f ca="1">Model!CK11</f>
        <v>100</v>
      </c>
      <c r="CJ11">
        <f ca="1">Model!CL11</f>
        <v>100</v>
      </c>
      <c r="CK11">
        <f ca="1">Model!CM11</f>
        <v>100</v>
      </c>
      <c r="CL11">
        <f ca="1">Model!CN11</f>
        <v>100</v>
      </c>
      <c r="CM11">
        <f ca="1">Model!CO11</f>
        <v>100</v>
      </c>
      <c r="CN11">
        <f ca="1">Model!CP11</f>
        <v>100</v>
      </c>
      <c r="CO11">
        <f ca="1">Model!CQ11</f>
        <v>100</v>
      </c>
      <c r="CP11">
        <f ca="1">Model!CR11</f>
        <v>100</v>
      </c>
      <c r="CQ11">
        <f ca="1">Model!CS11</f>
        <v>100</v>
      </c>
      <c r="CR11">
        <f ca="1">Model!CT11</f>
        <v>100</v>
      </c>
      <c r="CS11">
        <f ca="1">Model!CU11</f>
        <v>100</v>
      </c>
      <c r="CT11">
        <f ca="1">Model!CV11</f>
        <v>100</v>
      </c>
      <c r="CU11">
        <f ca="1">Model!CW11</f>
        <v>100</v>
      </c>
      <c r="CV11">
        <f ca="1">Model!CX11</f>
        <v>100</v>
      </c>
      <c r="CW11">
        <f ca="1">Model!CY11</f>
        <v>100</v>
      </c>
      <c r="CX11">
        <f ca="1">Model!CZ11</f>
        <v>100</v>
      </c>
      <c r="CY11">
        <f ca="1">Model!DA11</f>
        <v>100</v>
      </c>
      <c r="CZ11">
        <f ca="1">Model!DB11</f>
        <v>100</v>
      </c>
      <c r="DA11">
        <f ca="1">Model!DC11</f>
        <v>100</v>
      </c>
      <c r="DB11">
        <f ca="1">Model!DD11</f>
        <v>100</v>
      </c>
      <c r="DC11">
        <f ca="1">Model!DE11</f>
        <v>100</v>
      </c>
      <c r="DD11">
        <f ca="1">Model!DF11</f>
        <v>100</v>
      </c>
      <c r="DE11">
        <f ca="1">Model!DG11</f>
        <v>100</v>
      </c>
      <c r="DF11">
        <f ca="1">Model!DH11</f>
        <v>100</v>
      </c>
      <c r="DG11">
        <f ca="1">Model!DI11</f>
        <v>100</v>
      </c>
      <c r="DH11">
        <f ca="1">Model!DJ11</f>
        <v>100</v>
      </c>
      <c r="DI11">
        <f ca="1">Model!DK11</f>
        <v>100</v>
      </c>
      <c r="DJ11">
        <f ca="1">Model!DL11</f>
        <v>100</v>
      </c>
      <c r="DK11">
        <f ca="1">Model!DM11</f>
        <v>100</v>
      </c>
      <c r="DL11">
        <f ca="1">Model!DN11</f>
        <v>100</v>
      </c>
      <c r="DM11">
        <f ca="1">Model!DO11</f>
        <v>100</v>
      </c>
      <c r="DN11">
        <f ca="1">Model!DP11</f>
        <v>100</v>
      </c>
      <c r="DO11">
        <f ca="1">Model!DQ11</f>
        <v>100</v>
      </c>
      <c r="DP11">
        <f ca="1">Model!DR11</f>
        <v>100</v>
      </c>
      <c r="DQ11">
        <f ca="1">Model!DS11</f>
        <v>100</v>
      </c>
      <c r="DR11">
        <f ca="1">Model!DT11</f>
        <v>100</v>
      </c>
      <c r="DS11">
        <f ca="1">Model!DU11</f>
        <v>100</v>
      </c>
      <c r="DT11">
        <f ca="1">Model!DV11</f>
        <v>100</v>
      </c>
      <c r="DU11">
        <f ca="1">Model!DW11</f>
        <v>100</v>
      </c>
      <c r="DV11">
        <f ca="1">Model!DX11</f>
        <v>100</v>
      </c>
      <c r="DW11">
        <f ca="1">Model!DY11</f>
        <v>100</v>
      </c>
      <c r="DX11">
        <f ca="1">Model!DZ11</f>
        <v>100</v>
      </c>
      <c r="DY11">
        <f ca="1">Model!EA11</f>
        <v>100</v>
      </c>
      <c r="DZ11">
        <f ca="1">Model!EB11</f>
        <v>100</v>
      </c>
      <c r="EA11">
        <f ca="1">Model!EC11</f>
        <v>100</v>
      </c>
      <c r="EB11">
        <f ca="1">Model!ED11</f>
        <v>100</v>
      </c>
      <c r="EC11">
        <f ca="1">Model!EE11</f>
        <v>100</v>
      </c>
      <c r="ED11">
        <f ca="1">Model!EF11</f>
        <v>100</v>
      </c>
      <c r="EE11">
        <f ca="1">Model!EG11</f>
        <v>100</v>
      </c>
      <c r="EF11">
        <f ca="1">Model!EH11</f>
        <v>100</v>
      </c>
      <c r="EG11">
        <f ca="1">Model!EI11</f>
        <v>100</v>
      </c>
      <c r="EH11">
        <f ca="1">Model!EJ11</f>
        <v>100</v>
      </c>
    </row>
    <row r="12" spans="1:138" x14ac:dyDescent="0.3">
      <c r="A12" t="str">
        <f>Model!A12</f>
        <v>mdot_w</v>
      </c>
      <c r="B12" t="str">
        <f>Model!B12</f>
        <v>Water CC Consumption</v>
      </c>
      <c r="C12" t="str">
        <f>Model!E12</f>
        <v>[cm3/g CO2]</v>
      </c>
      <c r="D12">
        <f ca="1">Model!F12</f>
        <v>0</v>
      </c>
      <c r="E12">
        <f ca="1">Model!G12</f>
        <v>5.3999999999999999E-2</v>
      </c>
      <c r="F12">
        <f ca="1">Model!H12</f>
        <v>5.3999999999999999E-2</v>
      </c>
      <c r="G12">
        <f ca="1">Model!I12</f>
        <v>5.3999999999999999E-2</v>
      </c>
      <c r="H12">
        <f ca="1">Model!J12</f>
        <v>5.3999999999999999E-2</v>
      </c>
      <c r="I12">
        <f ca="1">Model!K12</f>
        <v>5.3999999999999999E-2</v>
      </c>
      <c r="J12">
        <f ca="1">Model!L12</f>
        <v>5.3999999999999999E-2</v>
      </c>
      <c r="K12">
        <f ca="1">Model!M12</f>
        <v>7.8E-2</v>
      </c>
      <c r="L12">
        <f ca="1">Model!N12</f>
        <v>0</v>
      </c>
      <c r="M12">
        <f ca="1">Model!O12</f>
        <v>0</v>
      </c>
      <c r="N12">
        <f ca="1">Model!P12</f>
        <v>0</v>
      </c>
      <c r="O12">
        <f ca="1">Model!Q12</f>
        <v>0</v>
      </c>
      <c r="P12">
        <f ca="1">Model!R12</f>
        <v>0</v>
      </c>
      <c r="Q12">
        <f ca="1">Model!S12</f>
        <v>0</v>
      </c>
      <c r="R12">
        <f ca="1">Model!T12</f>
        <v>0</v>
      </c>
      <c r="S12">
        <f ca="1">Model!U12</f>
        <v>0</v>
      </c>
      <c r="T12">
        <f ca="1">Model!V12</f>
        <v>0</v>
      </c>
      <c r="U12">
        <f ca="1">Model!W12</f>
        <v>0</v>
      </c>
      <c r="V12">
        <f ca="1">Model!X12</f>
        <v>0</v>
      </c>
      <c r="W12">
        <f ca="1">Model!Y12</f>
        <v>0</v>
      </c>
      <c r="X12">
        <f ca="1">Model!Z12</f>
        <v>0</v>
      </c>
      <c r="Y12">
        <f ca="1">Model!AA12</f>
        <v>0</v>
      </c>
      <c r="Z12">
        <f ca="1">Model!AB12</f>
        <v>0</v>
      </c>
      <c r="AA12">
        <f ca="1">Model!AC12</f>
        <v>0</v>
      </c>
      <c r="AB12">
        <f ca="1">Model!AD12</f>
        <v>0</v>
      </c>
      <c r="AC12">
        <f ca="1">Model!AE12</f>
        <v>0</v>
      </c>
      <c r="AD12">
        <f ca="1">Model!AF12</f>
        <v>5.3999999999999999E-2</v>
      </c>
      <c r="AE12">
        <f ca="1">Model!AG12</f>
        <v>5.3999999999999999E-2</v>
      </c>
      <c r="AF12">
        <f ca="1">Model!AH12</f>
        <v>0</v>
      </c>
      <c r="AG12">
        <f ca="1">Model!AI12</f>
        <v>0</v>
      </c>
      <c r="AH12">
        <f ca="1">Model!AJ12</f>
        <v>0</v>
      </c>
      <c r="AI12">
        <f ca="1">Model!AK12</f>
        <v>0</v>
      </c>
      <c r="AJ12">
        <f ca="1">Model!AL12</f>
        <v>0</v>
      </c>
      <c r="AK12">
        <f ca="1">Model!AM12</f>
        <v>0</v>
      </c>
      <c r="AL12">
        <f ca="1">Model!AN12</f>
        <v>0</v>
      </c>
      <c r="AM12">
        <f ca="1">Model!AO12</f>
        <v>0</v>
      </c>
      <c r="AN12">
        <f ca="1">Model!AP12</f>
        <v>0</v>
      </c>
      <c r="AO12">
        <f ca="1">Model!AQ12</f>
        <v>5.3999999999999999E-2</v>
      </c>
      <c r="AP12">
        <f ca="1">Model!AR12</f>
        <v>5.3999999999999999E-2</v>
      </c>
      <c r="AQ12">
        <f ca="1">Model!AS12</f>
        <v>5.3999999999999999E-2</v>
      </c>
      <c r="AR12">
        <f ca="1">Model!AT12</f>
        <v>5.3999999999999999E-2</v>
      </c>
      <c r="AS12">
        <f ca="1">Model!AU12</f>
        <v>5.3999999999999999E-2</v>
      </c>
      <c r="AT12">
        <f ca="1">Model!AV12</f>
        <v>5.3999999999999999E-2</v>
      </c>
      <c r="AU12">
        <f ca="1">Model!AW12</f>
        <v>0</v>
      </c>
      <c r="AV12">
        <f ca="1">Model!AX12</f>
        <v>0</v>
      </c>
      <c r="AW12">
        <f ca="1">Model!AY12</f>
        <v>0</v>
      </c>
      <c r="AX12">
        <f ca="1">Model!AZ12</f>
        <v>5.3999999999999999E-2</v>
      </c>
      <c r="AY12">
        <f ca="1">Model!BA12</f>
        <v>0</v>
      </c>
      <c r="AZ12">
        <f ca="1">Model!BB12</f>
        <v>5.3999999999999999E-2</v>
      </c>
      <c r="BA12">
        <f ca="1">Model!BC12</f>
        <v>5.3999999999999999E-2</v>
      </c>
      <c r="BB12">
        <f ca="1">Model!BD12</f>
        <v>5.3999999999999999E-2</v>
      </c>
      <c r="BC12">
        <f ca="1">Model!BE12</f>
        <v>5.3999999999999999E-2</v>
      </c>
      <c r="BD12">
        <f ca="1">Model!BF12</f>
        <v>5.3999999999999999E-2</v>
      </c>
      <c r="BE12">
        <f ca="1">Model!BG12</f>
        <v>5.3999999999999999E-2</v>
      </c>
      <c r="BF12">
        <f ca="1">Model!BH12</f>
        <v>7.8E-2</v>
      </c>
      <c r="BG12">
        <f ca="1">Model!BI12</f>
        <v>0</v>
      </c>
      <c r="BH12">
        <f ca="1">Model!BJ12</f>
        <v>0</v>
      </c>
      <c r="BI12">
        <f ca="1">Model!BK12</f>
        <v>0</v>
      </c>
      <c r="BJ12">
        <f ca="1">Model!BL12</f>
        <v>0</v>
      </c>
      <c r="BK12">
        <f ca="1">Model!BM12</f>
        <v>0</v>
      </c>
      <c r="BL12">
        <f ca="1">Model!BN12</f>
        <v>0</v>
      </c>
      <c r="BM12">
        <f ca="1">Model!BO12</f>
        <v>0</v>
      </c>
      <c r="BN12">
        <f ca="1">Model!BP12</f>
        <v>0</v>
      </c>
      <c r="BO12">
        <f ca="1">Model!BQ12</f>
        <v>0</v>
      </c>
      <c r="BP12">
        <f ca="1">Model!BR12</f>
        <v>0</v>
      </c>
      <c r="BQ12">
        <f ca="1">Model!BS12</f>
        <v>0</v>
      </c>
      <c r="BR12">
        <f ca="1">Model!BT12</f>
        <v>0</v>
      </c>
      <c r="BS12">
        <f ca="1">Model!BU12</f>
        <v>0</v>
      </c>
      <c r="BT12">
        <f ca="1">Model!BV12</f>
        <v>0</v>
      </c>
      <c r="BU12">
        <f ca="1">Model!BW12</f>
        <v>0</v>
      </c>
      <c r="BV12">
        <f ca="1">Model!BX12</f>
        <v>0</v>
      </c>
      <c r="BW12">
        <f ca="1">Model!BY12</f>
        <v>0</v>
      </c>
      <c r="BX12">
        <f ca="1">Model!BZ12</f>
        <v>0</v>
      </c>
      <c r="BY12">
        <f ca="1">Model!CA12</f>
        <v>5.3999999999999999E-2</v>
      </c>
      <c r="BZ12">
        <f ca="1">Model!CB12</f>
        <v>5.3999999999999999E-2</v>
      </c>
      <c r="CA12">
        <f ca="1">Model!CC12</f>
        <v>0</v>
      </c>
      <c r="CB12">
        <f ca="1">Model!CD12</f>
        <v>0</v>
      </c>
      <c r="CC12">
        <f ca="1">Model!CE12</f>
        <v>0</v>
      </c>
      <c r="CD12">
        <f ca="1">Model!CF12</f>
        <v>0</v>
      </c>
      <c r="CE12">
        <f ca="1">Model!CG12</f>
        <v>0</v>
      </c>
      <c r="CF12">
        <f ca="1">Model!CH12</f>
        <v>0</v>
      </c>
      <c r="CG12">
        <f ca="1">Model!CI12</f>
        <v>0</v>
      </c>
      <c r="CH12">
        <f ca="1">Model!CJ12</f>
        <v>0</v>
      </c>
      <c r="CI12">
        <f ca="1">Model!CK12</f>
        <v>5.3999999999999999E-2</v>
      </c>
      <c r="CJ12">
        <f ca="1">Model!CL12</f>
        <v>5.3999999999999999E-2</v>
      </c>
      <c r="CK12">
        <f ca="1">Model!CM12</f>
        <v>5.3999999999999999E-2</v>
      </c>
      <c r="CL12">
        <f ca="1">Model!CN12</f>
        <v>5.3999999999999999E-2</v>
      </c>
      <c r="CM12">
        <f ca="1">Model!CO12</f>
        <v>5.3999999999999999E-2</v>
      </c>
      <c r="CN12">
        <f ca="1">Model!CP12</f>
        <v>5.3999999999999999E-2</v>
      </c>
      <c r="CO12">
        <f ca="1">Model!CQ12</f>
        <v>0</v>
      </c>
      <c r="CP12">
        <f ca="1">Model!CR12</f>
        <v>0</v>
      </c>
      <c r="CQ12">
        <f ca="1">Model!CS12</f>
        <v>0</v>
      </c>
      <c r="CR12">
        <f ca="1">Model!CT12</f>
        <v>5.3999999999999999E-2</v>
      </c>
      <c r="CS12">
        <f ca="1">Model!CU12</f>
        <v>5.3999999999999999E-2</v>
      </c>
      <c r="CT12">
        <f ca="1">Model!CV12</f>
        <v>5.3999999999999999E-2</v>
      </c>
      <c r="CU12">
        <f ca="1">Model!CW12</f>
        <v>5.3999999999999999E-2</v>
      </c>
      <c r="CV12">
        <f ca="1">Model!CX12</f>
        <v>5.3999999999999999E-2</v>
      </c>
      <c r="CW12">
        <f ca="1">Model!CY12</f>
        <v>5.3999999999999999E-2</v>
      </c>
      <c r="CX12">
        <f ca="1">Model!CZ12</f>
        <v>7.8E-2</v>
      </c>
      <c r="CY12">
        <f ca="1">Model!DA12</f>
        <v>0</v>
      </c>
      <c r="CZ12">
        <f ca="1">Model!DB12</f>
        <v>0</v>
      </c>
      <c r="DA12">
        <f ca="1">Model!DC12</f>
        <v>0</v>
      </c>
      <c r="DB12">
        <f ca="1">Model!DD12</f>
        <v>0</v>
      </c>
      <c r="DC12">
        <f ca="1">Model!DE12</f>
        <v>0</v>
      </c>
      <c r="DD12">
        <f ca="1">Model!DF12</f>
        <v>0</v>
      </c>
      <c r="DE12">
        <f ca="1">Model!DG12</f>
        <v>0</v>
      </c>
      <c r="DF12">
        <f ca="1">Model!DH12</f>
        <v>0</v>
      </c>
      <c r="DG12">
        <f ca="1">Model!DI12</f>
        <v>0</v>
      </c>
      <c r="DH12">
        <f ca="1">Model!DJ12</f>
        <v>0</v>
      </c>
      <c r="DI12">
        <f ca="1">Model!DK12</f>
        <v>0</v>
      </c>
      <c r="DJ12">
        <f ca="1">Model!DL12</f>
        <v>0</v>
      </c>
      <c r="DK12">
        <f ca="1">Model!DM12</f>
        <v>0</v>
      </c>
      <c r="DL12">
        <f ca="1">Model!DN12</f>
        <v>0</v>
      </c>
      <c r="DM12">
        <f ca="1">Model!DO12</f>
        <v>0</v>
      </c>
      <c r="DN12">
        <f ca="1">Model!DP12</f>
        <v>0</v>
      </c>
      <c r="DO12">
        <f ca="1">Model!DQ12</f>
        <v>0</v>
      </c>
      <c r="DP12">
        <f ca="1">Model!DR12</f>
        <v>0</v>
      </c>
      <c r="DQ12">
        <f ca="1">Model!DS12</f>
        <v>5.3999999999999999E-2</v>
      </c>
      <c r="DR12">
        <f ca="1">Model!DT12</f>
        <v>5.3999999999999999E-2</v>
      </c>
      <c r="DS12">
        <f ca="1">Model!DU12</f>
        <v>0</v>
      </c>
      <c r="DT12">
        <f ca="1">Model!DV12</f>
        <v>0</v>
      </c>
      <c r="DU12">
        <f ca="1">Model!DW12</f>
        <v>0</v>
      </c>
      <c r="DV12">
        <f ca="1">Model!DX12</f>
        <v>0</v>
      </c>
      <c r="DW12">
        <f ca="1">Model!DY12</f>
        <v>0</v>
      </c>
      <c r="DX12">
        <f ca="1">Model!DZ12</f>
        <v>0</v>
      </c>
      <c r="DY12">
        <f ca="1">Model!EA12</f>
        <v>0</v>
      </c>
      <c r="DZ12">
        <f ca="1">Model!EB12</f>
        <v>0</v>
      </c>
      <c r="EA12">
        <f ca="1">Model!EC12</f>
        <v>5.3999999999999999E-2</v>
      </c>
      <c r="EB12">
        <f ca="1">Model!ED12</f>
        <v>5.3999999999999999E-2</v>
      </c>
      <c r="EC12">
        <f ca="1">Model!EE12</f>
        <v>5.3999999999999999E-2</v>
      </c>
      <c r="ED12">
        <f ca="1">Model!EF12</f>
        <v>5.3999999999999999E-2</v>
      </c>
      <c r="EE12">
        <f ca="1">Model!EG12</f>
        <v>5.3999999999999999E-2</v>
      </c>
      <c r="EF12">
        <f ca="1">Model!EH12</f>
        <v>5.3999999999999999E-2</v>
      </c>
      <c r="EG12">
        <f ca="1">Model!EI12</f>
        <v>0</v>
      </c>
      <c r="EH12">
        <f ca="1">Model!EJ12</f>
        <v>0</v>
      </c>
    </row>
    <row r="13" spans="1:138" x14ac:dyDescent="0.3">
      <c r="A13" t="str">
        <f>Model!A57</f>
        <v>GWP_total</v>
      </c>
      <c r="B13" t="str">
        <f>Model!B57</f>
        <v>Total GWP</v>
      </c>
      <c r="C13" t="str">
        <f>Model!E57</f>
        <v>[g CO2eq/kWh]</v>
      </c>
      <c r="D13" s="4">
        <f ca="1">Model!F57</f>
        <v>956.7700646905879</v>
      </c>
      <c r="E13" s="4">
        <f ca="1">Model!G57</f>
        <v>195.05573872275448</v>
      </c>
      <c r="F13" s="4">
        <f ca="1">Model!H57</f>
        <v>234.71936940444439</v>
      </c>
      <c r="G13" s="4">
        <f ca="1">Model!I57</f>
        <v>200.97059430723007</v>
      </c>
      <c r="H13" s="4">
        <f ca="1">Model!J57</f>
        <v>222.75826708833603</v>
      </c>
      <c r="I13" s="4">
        <f ca="1">Model!K57</f>
        <v>198.80150819404869</v>
      </c>
      <c r="J13" s="4">
        <f ca="1">Model!L57</f>
        <v>199.60407376206209</v>
      </c>
      <c r="K13" s="4">
        <f ca="1">Model!M57</f>
        <v>250.40608834389508</v>
      </c>
      <c r="L13" s="4">
        <f ca="1">Model!N57</f>
        <v>168.20752308833551</v>
      </c>
      <c r="M13" s="4">
        <f ca="1">Model!O57</f>
        <v>163.33478046538175</v>
      </c>
      <c r="N13" s="4">
        <f ca="1">Model!P57</f>
        <v>172.32010245428194</v>
      </c>
      <c r="O13" s="4">
        <f ca="1">Model!Q57</f>
        <v>183.63832625606972</v>
      </c>
      <c r="P13" s="4">
        <f ca="1">Model!R57</f>
        <v>313.55568790566963</v>
      </c>
      <c r="Q13" s="4">
        <f ca="1">Model!S57</f>
        <v>190.99862574144913</v>
      </c>
      <c r="R13" s="4">
        <f ca="1">Model!T57</f>
        <v>186.5748177813241</v>
      </c>
      <c r="S13" s="4">
        <f ca="1">Model!U57</f>
        <v>195.63723243161098</v>
      </c>
      <c r="T13" s="4">
        <f ca="1">Model!V57</f>
        <v>154.04083836986388</v>
      </c>
      <c r="U13" s="4">
        <f ca="1">Model!W57</f>
        <v>175.332635319058</v>
      </c>
      <c r="V13" s="4">
        <f ca="1">Model!X57</f>
        <v>173.92630376573891</v>
      </c>
      <c r="W13" s="4">
        <f ca="1">Model!Y57</f>
        <v>181.88335886762684</v>
      </c>
      <c r="X13" s="4">
        <f ca="1">Model!Z57</f>
        <v>192.11901658754459</v>
      </c>
      <c r="Y13" s="4">
        <f ca="1">Model!AA57</f>
        <v>189.72117789676054</v>
      </c>
      <c r="Z13" s="4">
        <f ca="1">Model!AB57</f>
        <v>189.72117789676054</v>
      </c>
      <c r="AA13" s="4">
        <f ca="1">Model!AC57</f>
        <v>99.664287781264647</v>
      </c>
      <c r="AB13" s="4">
        <f ca="1">Model!AD57</f>
        <v>192.99259109770037</v>
      </c>
      <c r="AC13" s="4">
        <f ca="1">Model!AE57</f>
        <v>931.71674892995668</v>
      </c>
      <c r="AD13" s="4">
        <f ca="1">Model!AF57</f>
        <v>197.98294359850502</v>
      </c>
      <c r="AE13" s="4">
        <f ca="1">Model!AG57</f>
        <v>194.25563337645352</v>
      </c>
      <c r="AF13" s="4">
        <f ca="1">Model!AH57</f>
        <v>204.8047989493557</v>
      </c>
      <c r="AG13" s="4">
        <f ca="1">Model!AI57</f>
        <v>192.55621745061489</v>
      </c>
      <c r="AH13" s="4">
        <f ca="1">Model!AJ57</f>
        <v>166.854661056537</v>
      </c>
      <c r="AI13" s="4">
        <f ca="1">Model!AK57</f>
        <v>72.893618844580487</v>
      </c>
      <c r="AJ13" s="4">
        <f ca="1">Model!AL57</f>
        <v>175.8962891632093</v>
      </c>
      <c r="AK13" s="4">
        <f ca="1">Model!AM57</f>
        <v>191.11353932724865</v>
      </c>
      <c r="AL13" s="4">
        <f ca="1">Model!AN57</f>
        <v>208.35518259403011</v>
      </c>
      <c r="AM13" s="4">
        <f ca="1">Model!AO57</f>
        <v>195.27891885874055</v>
      </c>
      <c r="AN13" s="4">
        <f ca="1">Model!AP57</f>
        <v>402.29424710265999</v>
      </c>
      <c r="AO13" s="4">
        <f ca="1">Model!AQ57</f>
        <v>112.52652723089686</v>
      </c>
      <c r="AP13" s="4">
        <f ca="1">Model!AR57</f>
        <v>116.05631983218775</v>
      </c>
      <c r="AQ13" s="4">
        <f ca="1">Model!AS57</f>
        <v>115.5022487587304</v>
      </c>
      <c r="AR13" s="4">
        <f ca="1">Model!AT57</f>
        <v>115.55993314343961</v>
      </c>
      <c r="AS13" s="4">
        <f ca="1">Model!AU57</f>
        <v>135.2691048339596</v>
      </c>
      <c r="AT13" s="4">
        <f ca="1">Model!AV57</f>
        <v>114.67277403414892</v>
      </c>
      <c r="AU13" s="4">
        <f ca="1">Model!AW57</f>
        <v>141.35842365765609</v>
      </c>
      <c r="AV13" s="4">
        <f ca="1">Model!AX57</f>
        <v>119.50354911968316</v>
      </c>
      <c r="AW13" s="4">
        <f ca="1">Model!AY57</f>
        <v>77.763448749105095</v>
      </c>
      <c r="AX13" s="4">
        <f ca="1">Model!AZ57</f>
        <v>-3096.0193652006997</v>
      </c>
      <c r="AY13" s="4">
        <f ca="1">Model!BA57</f>
        <v>-2048.795919103768</v>
      </c>
      <c r="AZ13" s="4">
        <f ca="1">Model!BB57</f>
        <v>-1786.2854546604681</v>
      </c>
      <c r="BA13" s="4">
        <f ca="1">Model!BC57</f>
        <v>-2455.2538326108333</v>
      </c>
      <c r="BB13" s="4">
        <f ca="1">Model!BD57</f>
        <v>-1875.2757013540358</v>
      </c>
      <c r="BC13" s="4">
        <f ca="1">Model!BE57</f>
        <v>-2234.3007801330823</v>
      </c>
      <c r="BD13" s="4">
        <f ca="1">Model!BF57</f>
        <v>-1842.2530052193576</v>
      </c>
      <c r="BE13" s="4">
        <f ca="1">Model!BG57</f>
        <v>-1957.3474885055371</v>
      </c>
      <c r="BF13" s="4">
        <f ca="1">Model!BH57</f>
        <v>-1659.7864554255586</v>
      </c>
      <c r="BG13" s="4">
        <f ca="1">Model!BI57</f>
        <v>-1482.9004645942812</v>
      </c>
      <c r="BH13" s="4">
        <f ca="1">Model!BJ57</f>
        <v>-1419.1479473495178</v>
      </c>
      <c r="BI13" s="4">
        <f ca="1">Model!BK57</f>
        <v>-1538.1794703420228</v>
      </c>
      <c r="BJ13" s="4">
        <f ca="1">Model!BL57</f>
        <v>-1697.7156747512556</v>
      </c>
      <c r="BK13" s="4">
        <f ca="1">Model!BM57</f>
        <v>-1338.3047254214107</v>
      </c>
      <c r="BL13" s="4">
        <f ca="1">Model!BN57</f>
        <v>-1807.7190712630361</v>
      </c>
      <c r="BM13" s="4">
        <f ca="1">Model!BO57</f>
        <v>-1740.9850555673945</v>
      </c>
      <c r="BN13" s="4">
        <f ca="1">Model!BP57</f>
        <v>-1879.7717505224491</v>
      </c>
      <c r="BO13" s="4">
        <f ca="1">Model!BQ57</f>
        <v>-1750.7494972844945</v>
      </c>
      <c r="BP13" s="4">
        <f ca="1">Model!BR57</f>
        <v>-1579.5588709396134</v>
      </c>
      <c r="BQ13" s="4">
        <f ca="1">Model!BS57</f>
        <v>-1560.1469155025322</v>
      </c>
      <c r="BR13" s="4">
        <f ca="1">Model!BT57</f>
        <v>-1827.0362738700733</v>
      </c>
      <c r="BS13" s="4">
        <f ca="1">Model!BU57</f>
        <v>-1952.9882884388305</v>
      </c>
      <c r="BT13" s="4">
        <f ca="1">Model!BV57</f>
        <v>-1788.2535766164651</v>
      </c>
      <c r="BU13" s="4">
        <f ca="1">Model!BW57</f>
        <v>-1788.2535766164651</v>
      </c>
      <c r="BV13" s="4">
        <f ca="1">Model!BX57</f>
        <v>-2017.6483790358318</v>
      </c>
      <c r="BW13" s="4">
        <f ca="1">Model!BY57</f>
        <v>-1838.4256922555976</v>
      </c>
      <c r="BX13" s="4">
        <f ca="1">Model!BZ57</f>
        <v>-667.89422847435242</v>
      </c>
      <c r="BY13" s="4">
        <f ca="1">Model!CA57</f>
        <v>-836.60777904565771</v>
      </c>
      <c r="BZ13" s="4">
        <f ca="1">Model!CB57</f>
        <v>-824.56783795695014</v>
      </c>
      <c r="CA13" s="4">
        <f ca="1">Model!CC57</f>
        <v>-879.4568495305831</v>
      </c>
      <c r="CB13" s="4">
        <f ca="1">Model!CD57</f>
        <v>-839.40849404445623</v>
      </c>
      <c r="CC13" s="4">
        <f ca="1">Model!CE57</f>
        <v>-827.25468937716039</v>
      </c>
      <c r="CD13" s="4">
        <f ca="1">Model!CF57</f>
        <v>-855.0958788893621</v>
      </c>
      <c r="CE13" s="4">
        <f ca="1">Model!CG57</f>
        <v>-782.94446158096036</v>
      </c>
      <c r="CF13" s="4">
        <f ca="1">Model!CH57</f>
        <v>-834.61130604685854</v>
      </c>
      <c r="CG13" s="4">
        <f ca="1">Model!CI57</f>
        <v>-890.84242392350109</v>
      </c>
      <c r="CH13" s="4">
        <f ca="1">Model!CJ57</f>
        <v>-848.41544303280989</v>
      </c>
      <c r="CI13" s="4">
        <f ca="1">Model!CK57</f>
        <v>-725.27072767354457</v>
      </c>
      <c r="CJ13" s="4">
        <f ca="1">Model!CL57</f>
        <v>-741.41887229401982</v>
      </c>
      <c r="CK13" s="4">
        <f ca="1">Model!CM57</f>
        <v>-738.9029879723638</v>
      </c>
      <c r="CL13" s="4">
        <f ca="1">Model!CN57</f>
        <v>-739.16524242429375</v>
      </c>
      <c r="CM13" s="4">
        <f ca="1">Model!CO57</f>
        <v>-777.31997921348102</v>
      </c>
      <c r="CN13" s="4">
        <f ca="1">Model!CP57</f>
        <v>-735.12349544018298</v>
      </c>
      <c r="CO13" s="4">
        <f ca="1">Model!CQ57</f>
        <v>-743.86382279221652</v>
      </c>
      <c r="CP13" s="4">
        <f ca="1">Model!CR57</f>
        <v>-800.0538573694397</v>
      </c>
      <c r="CQ13" s="4">
        <f ca="1">Model!CS57</f>
        <v>515.25542796866387</v>
      </c>
      <c r="CR13" s="4">
        <f ca="1">Model!CT57</f>
        <v>-726.07927540969104</v>
      </c>
      <c r="CS13" s="4">
        <f ca="1">Model!CU57</f>
        <v>-915.20030366882088</v>
      </c>
      <c r="CT13" s="4">
        <f ca="1">Model!CV57</f>
        <v>-753.18709767787698</v>
      </c>
      <c r="CU13" s="4">
        <f ca="1">Model!CW57</f>
        <v>-856.30408192744574</v>
      </c>
      <c r="CV13" s="4">
        <f ca="1">Model!CX57</f>
        <v>-743.2034326428394</v>
      </c>
      <c r="CW13" s="4">
        <f ca="1">Model!CY57</f>
        <v>-782.53856665733815</v>
      </c>
      <c r="CX13" s="4">
        <f ca="1">Model!CZ57</f>
        <v>-641.09610518952866</v>
      </c>
      <c r="CY13" s="4">
        <f ca="1">Model!DA57</f>
        <v>-631.84303211642509</v>
      </c>
      <c r="CZ13" s="4">
        <f ca="1">Model!DB57</f>
        <v>-610.14280488316024</v>
      </c>
      <c r="DA13" s="4">
        <f ca="1">Model!DC57</f>
        <v>-650.34685138163195</v>
      </c>
      <c r="DB13" s="4">
        <f ca="1">Model!DD57</f>
        <v>-702.18504094668776</v>
      </c>
      <c r="DC13" s="4">
        <f ca="1">Model!DE57</f>
        <v>-477.74972323430552</v>
      </c>
      <c r="DD13" s="4">
        <f ca="1">Model!DF57</f>
        <v>-736.63427882639894</v>
      </c>
      <c r="DE13" s="4">
        <f ca="1">Model!DG57</f>
        <v>-715.8580817060091</v>
      </c>
      <c r="DF13" s="4">
        <f ca="1">Model!DH57</f>
        <v>-758.65211300017882</v>
      </c>
      <c r="DG13" s="4">
        <f ca="1">Model!DI57</f>
        <v>-742.46616302307382</v>
      </c>
      <c r="DH13" s="4">
        <f ca="1">Model!DJ57</f>
        <v>-664.01244664497551</v>
      </c>
      <c r="DI13" s="4">
        <f ca="1">Model!DK57</f>
        <v>-657.62119499131063</v>
      </c>
      <c r="DJ13" s="4">
        <f ca="1">Model!DL57</f>
        <v>-750.06966333082187</v>
      </c>
      <c r="DK13" s="4">
        <f ca="1">Model!DM57</f>
        <v>-786.58299278918946</v>
      </c>
      <c r="DL13" s="4">
        <f ca="1">Model!DN57</f>
        <v>-730.6126987347302</v>
      </c>
      <c r="DM13" s="4">
        <f ca="1">Model!DO57</f>
        <v>-730.6126987347302</v>
      </c>
      <c r="DN13" s="4">
        <f ca="1">Model!DP57</f>
        <v>-876.91023115335872</v>
      </c>
      <c r="DO13" s="4">
        <f ca="1">Model!DQ57</f>
        <v>-746.06950126991853</v>
      </c>
      <c r="DP13" s="4">
        <f ca="1">Model!DR57</f>
        <v>-262.37787500578867</v>
      </c>
      <c r="DQ13" s="4">
        <f ca="1">Model!DS57</f>
        <v>-335.19841614852822</v>
      </c>
      <c r="DR13" s="4">
        <f ca="1">Model!DT57</f>
        <v>-329.71361585051716</v>
      </c>
      <c r="DS13" s="4">
        <f ca="1">Model!DU57</f>
        <v>-357.67143005462606</v>
      </c>
      <c r="DT13" s="4">
        <f ca="1">Model!DV57</f>
        <v>-339.12030745864888</v>
      </c>
      <c r="DU13" s="4">
        <f ca="1">Model!DW57</f>
        <v>-342.87796326674629</v>
      </c>
      <c r="DV13" s="4">
        <f ca="1">Model!DX57</f>
        <v>-399.21812956271037</v>
      </c>
      <c r="DW13" s="4">
        <f ca="1">Model!DY57</f>
        <v>-313.37921823242516</v>
      </c>
      <c r="DX13" s="4">
        <f ca="1">Model!DZ57</f>
        <v>-336.91464951300543</v>
      </c>
      <c r="DY13" s="4">
        <f ca="1">Model!EA57</f>
        <v>-362.99073222520815</v>
      </c>
      <c r="DZ13" s="4">
        <f ca="1">Model!EB57</f>
        <v>-343.2710143317812</v>
      </c>
      <c r="EA13" s="4">
        <f ca="1">Model!EC57</f>
        <v>-285.30190264712786</v>
      </c>
      <c r="EB13" s="4">
        <f ca="1">Model!ED57</f>
        <v>-292.4259253091945</v>
      </c>
      <c r="EC13" s="4">
        <f ca="1">Model!EE57</f>
        <v>-291.3135226090393</v>
      </c>
      <c r="ED13" s="4">
        <f ca="1">Model!EF57</f>
        <v>-291.42943607116877</v>
      </c>
      <c r="EE13" s="4">
        <f ca="1">Model!EG57</f>
        <v>-298.34838263444362</v>
      </c>
      <c r="EF13" s="4">
        <f ca="1">Model!EH57</f>
        <v>-289.64413549451234</v>
      </c>
      <c r="EG13" s="4">
        <f ca="1">Model!EI57</f>
        <v>-270.80617355843106</v>
      </c>
      <c r="EH13" s="4">
        <f ca="1">Model!EJ57</f>
        <v>-327.53050833913687</v>
      </c>
    </row>
    <row r="14" spans="1:138" x14ac:dyDescent="0.3">
      <c r="A14" t="str">
        <f>Model!A65</f>
        <v>EU_total</v>
      </c>
      <c r="B14" t="str">
        <f>Model!B65</f>
        <v>Total EU</v>
      </c>
      <c r="C14" t="str">
        <f>Model!E65</f>
        <v>[MJ/kWh]</v>
      </c>
      <c r="D14" s="4">
        <f ca="1">Model!F65</f>
        <v>-3.3999803788180789</v>
      </c>
      <c r="E14" s="4">
        <f ca="1">Model!G65</f>
        <v>-3.2202453262814781</v>
      </c>
      <c r="F14" s="4">
        <f ca="1">Model!H65</f>
        <v>-3.1430240703130679</v>
      </c>
      <c r="G14" s="4">
        <f ca="1">Model!I65</f>
        <v>-3.2087296740515914</v>
      </c>
      <c r="H14" s="4">
        <f ca="1">Model!J65</f>
        <v>-3.1663111806391262</v>
      </c>
      <c r="I14" s="4">
        <f ca="1">Model!K65</f>
        <v>-3.2129526751002793</v>
      </c>
      <c r="J14" s="4">
        <f ca="1">Model!L65</f>
        <v>-3.1991609181238232</v>
      </c>
      <c r="K14" s="4">
        <f ca="1">Model!M65</f>
        <v>-3.2299957167875952</v>
      </c>
      <c r="L14" s="4">
        <f ca="1">Model!N65</f>
        <v>-3.3731830766687967</v>
      </c>
      <c r="M14" s="4">
        <f ca="1">Model!O65</f>
        <v>-3.3797536537133377</v>
      </c>
      <c r="N14" s="4">
        <f ca="1">Model!P65</f>
        <v>-3.3676375304196586</v>
      </c>
      <c r="O14" s="4">
        <f ca="1">Model!Q65</f>
        <v>-3.3523756405043823</v>
      </c>
      <c r="P14" s="4">
        <f ca="1">Model!R65</f>
        <v>-3.363427966773719</v>
      </c>
      <c r="Q14" s="4">
        <f ca="1">Model!S65</f>
        <v>-3.3424507545455464</v>
      </c>
      <c r="R14" s="4">
        <f ca="1">Model!T65</f>
        <v>-3.3484159723461602</v>
      </c>
      <c r="S14" s="4">
        <f ca="1">Model!U65</f>
        <v>-3.3361958946041543</v>
      </c>
      <c r="T14" s="4">
        <f ca="1">Model!V65</f>
        <v>-3.3524029765011125</v>
      </c>
      <c r="U14" s="4">
        <f ca="1">Model!W65</f>
        <v>-3.3635753254523819</v>
      </c>
      <c r="V14" s="4">
        <f ca="1">Model!X65</f>
        <v>-3.3654716722402727</v>
      </c>
      <c r="W14" s="4">
        <f ca="1">Model!Y65</f>
        <v>-3.3422556371705392</v>
      </c>
      <c r="X14" s="4">
        <f ca="1">Model!Z65</f>
        <v>-3.3311724376519978</v>
      </c>
      <c r="Y14" s="4">
        <f ca="1">Model!AA65</f>
        <v>-3.3441733100206434</v>
      </c>
      <c r="Z14" s="4">
        <f ca="1">Model!AB65</f>
        <v>-3.3441733100206434</v>
      </c>
      <c r="AA14" s="4">
        <f ca="1">Model!AC65</f>
        <v>-3.3393246092177851</v>
      </c>
      <c r="AB14" s="4">
        <f ca="1">Model!AD65</f>
        <v>-3.339762021728903</v>
      </c>
      <c r="AC14" s="4">
        <f ca="1">Model!AE65</f>
        <v>-3.4051090870535128</v>
      </c>
      <c r="AD14" s="4">
        <f ca="1">Model!AF65</f>
        <v>-3.2131387889357987</v>
      </c>
      <c r="AE14" s="4">
        <f ca="1">Model!AG65</f>
        <v>-3.2204220009151054</v>
      </c>
      <c r="AF14" s="4">
        <f ca="1">Model!AH65</f>
        <v>-3.3228015207165869</v>
      </c>
      <c r="AG14" s="4">
        <f ca="1">Model!AI65</f>
        <v>-3.3393796877431789</v>
      </c>
      <c r="AH14" s="4">
        <f ca="1">Model!AJ65</f>
        <v>-3.3505085251919997</v>
      </c>
      <c r="AI14" s="4">
        <f ca="1">Model!AK65</f>
        <v>-3.3681807820618714</v>
      </c>
      <c r="AJ14" s="4">
        <f ca="1">Model!AL65</f>
        <v>-3.3619285089130453</v>
      </c>
      <c r="AK14" s="4">
        <f ca="1">Model!AM65</f>
        <v>-3.3413323186578063</v>
      </c>
      <c r="AL14" s="4">
        <f ca="1">Model!AN65</f>
        <v>-3.3179961599426937</v>
      </c>
      <c r="AM14" s="4">
        <f ca="1">Model!AO65</f>
        <v>-3.3356945754130622</v>
      </c>
      <c r="AN14" s="4">
        <f ca="1">Model!AP65</f>
        <v>-3.0789218954368649</v>
      </c>
      <c r="AO14" s="4">
        <f ca="1">Model!AQ65</f>
        <v>-2.9715389665383314</v>
      </c>
      <c r="AP14" s="4">
        <f ca="1">Model!AR65</f>
        <v>-2.9518250629753005</v>
      </c>
      <c r="AQ14" s="4">
        <f ca="1">Model!AS65</f>
        <v>-2.9549195517861184</v>
      </c>
      <c r="AR14" s="4">
        <f ca="1">Model!AT65</f>
        <v>-2.9545973843032942</v>
      </c>
      <c r="AS14" s="4">
        <f ca="1">Model!AU65</f>
        <v>-2.8863215855945601</v>
      </c>
      <c r="AT14" s="4">
        <f ca="1">Model!AV65</f>
        <v>-2.95955217091575</v>
      </c>
      <c r="AU14" s="4">
        <f ca="1">Model!AW65</f>
        <v>-2.9473823604872131</v>
      </c>
      <c r="AV14" s="4">
        <f ca="1">Model!AX65</f>
        <v>-2.9419540832709838</v>
      </c>
      <c r="AW14" s="4">
        <f ca="1">Model!AY65</f>
        <v>-3.0143869804240455</v>
      </c>
      <c r="AX14" s="4">
        <f ca="1">Model!AZ65</f>
        <v>-1.7298194877479101</v>
      </c>
      <c r="AY14" s="4">
        <f ca="1">Model!BA65</f>
        <v>-2.6276823678767363</v>
      </c>
      <c r="AZ14" s="4">
        <f ca="1">Model!BB65</f>
        <v>-2.5209769537701812</v>
      </c>
      <c r="BA14" s="4">
        <f ca="1">Model!BC65</f>
        <v>-2.116880119681237</v>
      </c>
      <c r="BB14" s="4">
        <f ca="1">Model!BD65</f>
        <v>-2.46722153252913</v>
      </c>
      <c r="BC14" s="4">
        <f ca="1">Model!BE65</f>
        <v>-2.2503489530842598</v>
      </c>
      <c r="BD14" s="4">
        <f ca="1">Model!BF65</f>
        <v>-2.4871692122714668</v>
      </c>
      <c r="BE14" s="4">
        <f ca="1">Model!BG65</f>
        <v>-2.4231042290240623</v>
      </c>
      <c r="BF14" s="4">
        <f ca="1">Model!BH65</f>
        <v>-2.5468982732681456</v>
      </c>
      <c r="BG14" s="4">
        <f ca="1">Model!BI65</f>
        <v>-2.8962450505858448</v>
      </c>
      <c r="BH14" s="4">
        <f ca="1">Model!BJ65</f>
        <v>-2.9265007222373391</v>
      </c>
      <c r="BI14" s="4">
        <f ca="1">Model!BK65</f>
        <v>-2.8700107382887556</v>
      </c>
      <c r="BJ14" s="4">
        <f ca="1">Model!BL65</f>
        <v>-2.7942980413516323</v>
      </c>
      <c r="BK14" s="4">
        <f ca="1">Model!BM65</f>
        <v>-2.8496536915660187</v>
      </c>
      <c r="BL14" s="4">
        <f ca="1">Model!BN65</f>
        <v>-2.7420926259539677</v>
      </c>
      <c r="BM14" s="4">
        <f ca="1">Model!BO65</f>
        <v>-2.7737632572346316</v>
      </c>
      <c r="BN14" s="4">
        <f ca="1">Model!BP65</f>
        <v>-2.7078978631508983</v>
      </c>
      <c r="BO14" s="4">
        <f ca="1">Model!BQ65</f>
        <v>-2.794438483710965</v>
      </c>
      <c r="BP14" s="4">
        <f ca="1">Model!BR65</f>
        <v>-2.850372901043682</v>
      </c>
      <c r="BQ14" s="4">
        <f ca="1">Model!BS65</f>
        <v>-2.8595854274693111</v>
      </c>
      <c r="BR14" s="4">
        <f ca="1">Model!BT65</f>
        <v>-2.7410414196230999</v>
      </c>
      <c r="BS14" s="4">
        <f ca="1">Model!BU65</f>
        <v>-2.6796729264807535</v>
      </c>
      <c r="BT14" s="4">
        <f ca="1">Model!BV65</f>
        <v>-2.7513305610193308</v>
      </c>
      <c r="BU14" s="4">
        <f ca="1">Model!BW65</f>
        <v>-2.7513305610193308</v>
      </c>
      <c r="BV14" s="4">
        <f ca="1">Model!BX65</f>
        <v>-2.7251312527846663</v>
      </c>
      <c r="BW14" s="4">
        <f ca="1">Model!BY65</f>
        <v>-2.727519876791594</v>
      </c>
      <c r="BX14" s="4">
        <f ca="1">Model!BZ65</f>
        <v>-3.2746594335689143</v>
      </c>
      <c r="BY14" s="4">
        <f ca="1">Model!CA65</f>
        <v>-3.0807449281254007</v>
      </c>
      <c r="BZ14" s="4">
        <f ca="1">Model!CB65</f>
        <v>-3.0882177255723895</v>
      </c>
      <c r="CA14" s="4">
        <f ca="1">Model!CC65</f>
        <v>-3.1716043388613206</v>
      </c>
      <c r="CB14" s="4">
        <f ca="1">Model!CD65</f>
        <v>-3.1911124497312904</v>
      </c>
      <c r="CC14" s="4">
        <f ca="1">Model!CE65</f>
        <v>-3.2045437188434938</v>
      </c>
      <c r="CD14" s="4">
        <f ca="1">Model!CF65</f>
        <v>-3.2264497278267736</v>
      </c>
      <c r="CE14" s="4">
        <f ca="1">Model!CG65</f>
        <v>-3.2186168651334395</v>
      </c>
      <c r="CF14" s="4">
        <f ca="1">Model!CH65</f>
        <v>-3.1934492267146464</v>
      </c>
      <c r="CG14" s="4">
        <f ca="1">Model!CI65</f>
        <v>-3.1660582672466644</v>
      </c>
      <c r="CH14" s="4">
        <f ca="1">Model!CJ65</f>
        <v>-3.1867250396283748</v>
      </c>
      <c r="CI14" s="4">
        <f ca="1">Model!CK65</f>
        <v>-3.1498481925947805</v>
      </c>
      <c r="CJ14" s="4">
        <f ca="1">Model!CL65</f>
        <v>-3.139825567649658</v>
      </c>
      <c r="CK14" s="4">
        <f ca="1">Model!CM65</f>
        <v>-3.141387094720038</v>
      </c>
      <c r="CL14" s="4">
        <f ca="1">Model!CN65</f>
        <v>-3.1412243219635596</v>
      </c>
      <c r="CM14" s="4">
        <f ca="1">Model!CO65</f>
        <v>-3.1093059647829153</v>
      </c>
      <c r="CN14" s="4">
        <f ca="1">Model!CP65</f>
        <v>-3.1437329020572413</v>
      </c>
      <c r="CO14" s="4">
        <f ca="1">Model!CQ65</f>
        <v>-3.2176356426468775</v>
      </c>
      <c r="CP14" s="4">
        <f ca="1">Model!CR65</f>
        <v>-3.2154330092815622</v>
      </c>
      <c r="CQ14" s="4">
        <f ca="1">Model!CS65</f>
        <v>-3.2469671254871137</v>
      </c>
      <c r="CR14" s="4">
        <f ca="1">Model!CT65</f>
        <v>-2.9555565852702479</v>
      </c>
      <c r="CS14" s="4">
        <f ca="1">Model!CU65</f>
        <v>-2.7876991551297921</v>
      </c>
      <c r="CT14" s="4">
        <f ca="1">Model!CV65</f>
        <v>-2.931496598792132</v>
      </c>
      <c r="CU14" s="4">
        <f ca="1">Model!CW65</f>
        <v>-2.8399734501539489</v>
      </c>
      <c r="CV14" s="4">
        <f ca="1">Model!CX65</f>
        <v>-2.9403577623104931</v>
      </c>
      <c r="CW14" s="4">
        <f ca="1">Model!CY65</f>
        <v>-2.9117733293708614</v>
      </c>
      <c r="CX14" s="4">
        <f ca="1">Model!CZ65</f>
        <v>-2.9710084504376315</v>
      </c>
      <c r="CY14" s="4">
        <f ca="1">Model!DA65</f>
        <v>-3.1905810836295156</v>
      </c>
      <c r="CZ14" s="4">
        <f ca="1">Model!DB65</f>
        <v>-3.204642303057823</v>
      </c>
      <c r="DA14" s="4">
        <f ca="1">Model!DC65</f>
        <v>-3.1785910588176556</v>
      </c>
      <c r="DB14" s="4">
        <f ca="1">Model!DD65</f>
        <v>-3.1450011728498666</v>
      </c>
      <c r="DC14" s="4">
        <f ca="1">Model!DE65</f>
        <v>-3.1694137113538345</v>
      </c>
      <c r="DD14" s="4">
        <f ca="1">Model!DF65</f>
        <v>-3.1226789046193266</v>
      </c>
      <c r="DE14" s="4">
        <f ca="1">Model!DG65</f>
        <v>-3.1361413750098568</v>
      </c>
      <c r="DF14" s="4">
        <f ca="1">Model!DH65</f>
        <v>-3.1084118836187811</v>
      </c>
      <c r="DG14" s="4">
        <f ca="1">Model!DI65</f>
        <v>-3.145062127106264</v>
      </c>
      <c r="DH14" s="4">
        <f ca="1">Model!DJ65</f>
        <v>-3.1697360854779415</v>
      </c>
      <c r="DI14" s="4">
        <f ca="1">Model!DK65</f>
        <v>-3.1738774610938592</v>
      </c>
      <c r="DJ14" s="4">
        <f ca="1">Model!DL65</f>
        <v>-3.1222361981215672</v>
      </c>
      <c r="DK14" s="4">
        <f ca="1">Model!DM65</f>
        <v>-3.0968401007282003</v>
      </c>
      <c r="DL14" s="4">
        <f ca="1">Model!DN65</f>
        <v>-3.1265807420546645</v>
      </c>
      <c r="DM14" s="4">
        <f ca="1">Model!DO65</f>
        <v>-3.1265807420546645</v>
      </c>
      <c r="DN14" s="4">
        <f ca="1">Model!DP65</f>
        <v>-3.1155677842089835</v>
      </c>
      <c r="DO14" s="4">
        <f ca="1">Model!DQ65</f>
        <v>-3.116565109970677</v>
      </c>
      <c r="DP14" s="4">
        <f ca="1">Model!DR65</f>
        <v>-3.3352253441153352</v>
      </c>
      <c r="DQ14" s="4">
        <f ca="1">Model!DS65</f>
        <v>-3.1400032502465547</v>
      </c>
      <c r="DR14" s="4">
        <f ca="1">Model!DT65</f>
        <v>-3.1475301065459407</v>
      </c>
      <c r="DS14" s="4">
        <f ca="1">Model!DU65</f>
        <v>-3.2390612973353781</v>
      </c>
      <c r="DT14" s="4">
        <f ca="1">Model!DV65</f>
        <v>-3.2577818815367552</v>
      </c>
      <c r="DU14" s="4">
        <f ca="1">Model!DW65</f>
        <v>-3.2705272915685164</v>
      </c>
      <c r="DV14" s="4">
        <f ca="1">Model!DX65</f>
        <v>-3.2910679703498191</v>
      </c>
      <c r="DW14" s="4">
        <f ca="1">Model!DY65</f>
        <v>-3.2837581115897638</v>
      </c>
      <c r="DX14" s="4">
        <f ca="1">Model!DZ65</f>
        <v>-3.2600076878229913</v>
      </c>
      <c r="DY14" s="4">
        <f ca="1">Model!EA65</f>
        <v>-3.233693404170868</v>
      </c>
      <c r="DZ14" s="4">
        <f ca="1">Model!EB65</f>
        <v>-3.2535932586050871</v>
      </c>
      <c r="EA14" s="4">
        <f ca="1">Model!EC65</f>
        <v>-3.2084768256840435</v>
      </c>
      <c r="EB14" s="4">
        <f ca="1">Model!ED65</f>
        <v>-3.1987004451528525</v>
      </c>
      <c r="EC14" s="4">
        <f ca="1">Model!EE65</f>
        <v>-3.2002270085309497</v>
      </c>
      <c r="ED14" s="4">
        <f ca="1">Model!EF65</f>
        <v>-3.2000679391163471</v>
      </c>
      <c r="EE14" s="4">
        <f ca="1">Model!EG65</f>
        <v>-3.1687388373391334</v>
      </c>
      <c r="EF14" s="4">
        <f ca="1">Model!EH65</f>
        <v>-3.202517928206484</v>
      </c>
      <c r="EG14" s="4">
        <f ca="1">Model!EI65</f>
        <v>-3.2828396869648127</v>
      </c>
      <c r="EH14" s="4">
        <f ca="1">Model!EJ65</f>
        <v>-3.2807758084870353</v>
      </c>
    </row>
    <row r="15" spans="1:138" x14ac:dyDescent="0.3">
      <c r="A15" t="str">
        <f>Model!A66</f>
        <v>EROI</v>
      </c>
      <c r="B15" t="str">
        <f>Model!B66</f>
        <v>Energy Return on Investment</v>
      </c>
      <c r="C15" t="str">
        <f>Model!E66</f>
        <v>[kWh/kWh]</v>
      </c>
      <c r="D15" s="4">
        <f ca="1">Model!F66</f>
        <v>17.998234266855949</v>
      </c>
      <c r="E15" s="4">
        <f ca="1">Model!G66</f>
        <v>9.4798043293296139</v>
      </c>
      <c r="F15" s="4">
        <f ca="1">Model!H66</f>
        <v>7.8778766366672954</v>
      </c>
      <c r="G15" s="4">
        <f ca="1">Model!I66</f>
        <v>9.2007999616988112</v>
      </c>
      <c r="H15" s="4">
        <f ca="1">Model!J66</f>
        <v>8.3008826589196172</v>
      </c>
      <c r="I15" s="4">
        <f ca="1">Model!K66</f>
        <v>9.3011881710659434</v>
      </c>
      <c r="J15" s="4">
        <f ca="1">Model!L66</f>
        <v>8.9811601781686434</v>
      </c>
      <c r="K15" s="4">
        <f ca="1">Model!M66</f>
        <v>9.7296170972523104</v>
      </c>
      <c r="L15" s="4">
        <f ca="1">Model!N66</f>
        <v>15.871831550872399</v>
      </c>
      <c r="M15" s="4">
        <f ca="1">Model!O66</f>
        <v>16.345333580764184</v>
      </c>
      <c r="N15" s="4">
        <f ca="1">Model!P66</f>
        <v>15.493035542709563</v>
      </c>
      <c r="O15" s="4">
        <f ca="1">Model!Q66</f>
        <v>14.538149668848348</v>
      </c>
      <c r="P15" s="4">
        <f ca="1">Model!R66</f>
        <v>15.217352410192127</v>
      </c>
      <c r="Q15" s="4">
        <f ca="1">Model!S66</f>
        <v>13.977909326224923</v>
      </c>
      <c r="R15" s="4">
        <f ca="1">Model!T66</f>
        <v>14.309334473940931</v>
      </c>
      <c r="S15" s="4">
        <f ca="1">Model!U66</f>
        <v>13.64648967307804</v>
      </c>
      <c r="T15" s="4">
        <f ca="1">Model!V66</f>
        <v>14.539754756042836</v>
      </c>
      <c r="U15" s="4">
        <f ca="1">Model!W66</f>
        <v>15.226837075649335</v>
      </c>
      <c r="V15" s="4">
        <f ca="1">Model!X66</f>
        <v>15.349958081346037</v>
      </c>
      <c r="W15" s="4">
        <f ca="1">Model!Y66</f>
        <v>13.967327783544874</v>
      </c>
      <c r="X15" s="4">
        <f ca="1">Model!Z66</f>
        <v>13.391484000214728</v>
      </c>
      <c r="Y15" s="4">
        <f ca="1">Model!AA66</f>
        <v>14.072026653241277</v>
      </c>
      <c r="Z15" s="4">
        <f ca="1">Model!AB66</f>
        <v>14.072026653241277</v>
      </c>
      <c r="AA15" s="4">
        <f ca="1">Model!AC66</f>
        <v>13.81027947900027</v>
      </c>
      <c r="AB15" s="4">
        <f ca="1">Model!AD66</f>
        <v>13.833492036468947</v>
      </c>
      <c r="AC15" s="4">
        <f ca="1">Model!AE66</f>
        <v>18.471872010720581</v>
      </c>
      <c r="AD15" s="4">
        <f ca="1">Model!AF66</f>
        <v>9.3056628502425998</v>
      </c>
      <c r="AE15" s="4">
        <f ca="1">Model!AG66</f>
        <v>9.4842167056021616</v>
      </c>
      <c r="AF15" s="4">
        <f ca="1">Model!AH66</f>
        <v>12.987084234034663</v>
      </c>
      <c r="AG15" s="4">
        <f ca="1">Model!AI66</f>
        <v>13.813198091990921</v>
      </c>
      <c r="AH15" s="4">
        <f ca="1">Model!AJ66</f>
        <v>14.429350753449311</v>
      </c>
      <c r="AI15" s="4">
        <f ca="1">Model!AK66</f>
        <v>15.529342355735242</v>
      </c>
      <c r="AJ15" s="4">
        <f ca="1">Model!AL66</f>
        <v>15.12150818043607</v>
      </c>
      <c r="AK15" s="4">
        <f ca="1">Model!AM66</f>
        <v>13.917471178927562</v>
      </c>
      <c r="AL15" s="4">
        <f ca="1">Model!AN66</f>
        <v>12.765783612267263</v>
      </c>
      <c r="AM15" s="4">
        <f ca="1">Model!AO66</f>
        <v>13.620605803403986</v>
      </c>
      <c r="AN15" s="4">
        <f ca="1">Model!AP66</f>
        <v>6.9087531571072081</v>
      </c>
      <c r="AO15" s="4">
        <f ca="1">Model!AQ66</f>
        <v>5.7282787767613792</v>
      </c>
      <c r="AP15" s="4">
        <f ca="1">Model!AR66</f>
        <v>5.5540561573160874</v>
      </c>
      <c r="AQ15" s="4">
        <f ca="1">Model!AS66</f>
        <v>5.5806992910229871</v>
      </c>
      <c r="AR15" s="4">
        <f ca="1">Model!AT66</f>
        <v>5.5779135572821241</v>
      </c>
      <c r="AS15" s="4">
        <f ca="1">Model!AU66</f>
        <v>5.0442887543392105</v>
      </c>
      <c r="AT15" s="4">
        <f ca="1">Model!AV66</f>
        <v>5.621066754410724</v>
      </c>
      <c r="AU15" s="4">
        <f ca="1">Model!AW66</f>
        <v>5.5162468527323094</v>
      </c>
      <c r="AV15" s="4">
        <f ca="1">Model!AX66</f>
        <v>5.470742859244095</v>
      </c>
      <c r="AW15" s="4">
        <f ca="1">Model!AY66</f>
        <v>6.1474043090892661</v>
      </c>
      <c r="AX15" s="4">
        <f ca="1">Model!AZ66</f>
        <v>1.9249478734354066</v>
      </c>
      <c r="AY15" s="4">
        <f ca="1">Model!BA66</f>
        <v>3.7024937953029085</v>
      </c>
      <c r="AZ15" s="4">
        <f ca="1">Model!BB66</f>
        <v>3.3363513528081246</v>
      </c>
      <c r="BA15" s="4">
        <f ca="1">Model!BC66</f>
        <v>2.4273155850532202</v>
      </c>
      <c r="BB15" s="4">
        <f ca="1">Model!BD66</f>
        <v>3.1780265103711249</v>
      </c>
      <c r="BC15" s="4">
        <f ca="1">Model!BE66</f>
        <v>2.6673561349260009</v>
      </c>
      <c r="BD15" s="4">
        <f ca="1">Model!BF66</f>
        <v>3.2349931720959835</v>
      </c>
      <c r="BE15" s="4">
        <f ca="1">Model!BG66</f>
        <v>3.0588944992254574</v>
      </c>
      <c r="BF15" s="4">
        <f ca="1">Model!BH66</f>
        <v>3.4184731717913595</v>
      </c>
      <c r="BG15" s="4">
        <f ca="1">Model!BI66</f>
        <v>5.1154169544339831</v>
      </c>
      <c r="BH15" s="4">
        <f ca="1">Model!BJ66</f>
        <v>5.3452173133118475</v>
      </c>
      <c r="BI15" s="4">
        <f ca="1">Model!BK66</f>
        <v>4.9315793927719733</v>
      </c>
      <c r="BJ15" s="4">
        <f ca="1">Model!BL66</f>
        <v>4.4681534671199019</v>
      </c>
      <c r="BK15" s="4">
        <f ca="1">Model!BM66</f>
        <v>4.7977846489488565</v>
      </c>
      <c r="BL15" s="4">
        <f ca="1">Model!BN66</f>
        <v>4.1962572055090375</v>
      </c>
      <c r="BM15" s="4">
        <f ca="1">Model!BO66</f>
        <v>4.3571047057904977</v>
      </c>
      <c r="BN15" s="4">
        <f ca="1">Model!BP66</f>
        <v>4.0354123718559558</v>
      </c>
      <c r="BO15" s="4">
        <f ca="1">Model!BQ66</f>
        <v>4.4689324492362195</v>
      </c>
      <c r="BP15" s="4">
        <f ca="1">Model!BR66</f>
        <v>4.8023877538741138</v>
      </c>
      <c r="BQ15" s="4">
        <f ca="1">Model!BS66</f>
        <v>4.8621409323366418</v>
      </c>
      <c r="BR15" s="4">
        <f ca="1">Model!BT66</f>
        <v>4.1911217633105959</v>
      </c>
      <c r="BS15" s="4">
        <f ca="1">Model!BU66</f>
        <v>3.9116528281993586</v>
      </c>
      <c r="BT15" s="4">
        <f ca="1">Model!BV66</f>
        <v>4.2419342969671847</v>
      </c>
      <c r="BU15" s="4">
        <f ca="1">Model!BW66</f>
        <v>4.2419342969671847</v>
      </c>
      <c r="BV15" s="4">
        <f ca="1">Model!BX66</f>
        <v>4.1149029628257168</v>
      </c>
      <c r="BW15" s="4">
        <f ca="1">Model!BY66</f>
        <v>4.1261684985573952</v>
      </c>
      <c r="BX15" s="4">
        <f ca="1">Model!BZ66</f>
        <v>11.065327756360682</v>
      </c>
      <c r="BY15" s="4">
        <f ca="1">Model!CA66</f>
        <v>6.933008833218298</v>
      </c>
      <c r="BZ15" s="4">
        <f ca="1">Model!CB66</f>
        <v>7.0342412777510228</v>
      </c>
      <c r="CA15" s="4">
        <f ca="1">Model!CC66</f>
        <v>8.4034464551558905</v>
      </c>
      <c r="CB15" s="4">
        <f ca="1">Model!CD66</f>
        <v>8.8043766498495213</v>
      </c>
      <c r="CC15" s="4">
        <f ca="1">Model!CE66</f>
        <v>9.1034083198068085</v>
      </c>
      <c r="CD15" s="4">
        <f ca="1">Model!CF66</f>
        <v>9.6372570659795223</v>
      </c>
      <c r="CE15" s="4">
        <f ca="1">Model!CG66</f>
        <v>9.4393266793498309</v>
      </c>
      <c r="CF15" s="4">
        <f ca="1">Model!CH66</f>
        <v>8.8549825422990835</v>
      </c>
      <c r="CG15" s="4">
        <f ca="1">Model!CI66</f>
        <v>8.2960446720766043</v>
      </c>
      <c r="CH15" s="4">
        <f ca="1">Model!CJ66</f>
        <v>8.710907616475982</v>
      </c>
      <c r="CI15" s="4">
        <f ca="1">Model!CK66</f>
        <v>7.997302111816996</v>
      </c>
      <c r="CJ15" s="4">
        <f ca="1">Model!CL66</f>
        <v>7.8231204232990326</v>
      </c>
      <c r="CK15" s="4">
        <f ca="1">Model!CM66</f>
        <v>7.8497572976110765</v>
      </c>
      <c r="CL15" s="4">
        <f ca="1">Model!CN66</f>
        <v>7.8469722183355426</v>
      </c>
      <c r="CM15" s="4">
        <f ca="1">Model!CO66</f>
        <v>7.3365473016344032</v>
      </c>
      <c r="CN15" s="4">
        <f ca="1">Model!CP66</f>
        <v>7.8901152772835701</v>
      </c>
      <c r="CO15" s="4">
        <f ca="1">Model!CQ66</f>
        <v>9.4151035021167377</v>
      </c>
      <c r="CP15" s="4">
        <f ca="1">Model!CR66</f>
        <v>9.3611778620795683</v>
      </c>
      <c r="CQ15" s="4">
        <f ca="1">Model!CS66</f>
        <v>10.197350614917291</v>
      </c>
      <c r="CR15" s="4">
        <f ca="1">Model!CT66</f>
        <v>5.5862158223925098</v>
      </c>
      <c r="CS15" s="4">
        <f ca="1">Model!CU66</f>
        <v>4.4318555406343565</v>
      </c>
      <c r="CT15" s="4">
        <f ca="1">Model!CV66</f>
        <v>5.3851633267615888</v>
      </c>
      <c r="CU15" s="4">
        <f ca="1">Model!CW66</f>
        <v>4.7366766341639064</v>
      </c>
      <c r="CV15" s="4">
        <f ca="1">Model!CX66</f>
        <v>5.4575037714527257</v>
      </c>
      <c r="CW15" s="4">
        <f ca="1">Model!CY66</f>
        <v>5.2308347723709687</v>
      </c>
      <c r="CX15" s="4">
        <f ca="1">Model!CZ66</f>
        <v>5.7234473221536293</v>
      </c>
      <c r="CY15" s="4">
        <f ca="1">Model!DA66</f>
        <v>8.7929498517414597</v>
      </c>
      <c r="CZ15" s="4">
        <f ca="1">Model!DB66</f>
        <v>9.1056782954867259</v>
      </c>
      <c r="DA15" s="4">
        <f ca="1">Model!DC66</f>
        <v>8.5427708057154703</v>
      </c>
      <c r="DB15" s="4">
        <f ca="1">Model!DD66</f>
        <v>7.912108307066311</v>
      </c>
      <c r="DC15" s="4">
        <f ca="1">Model!DE66</f>
        <v>8.3606935355953738</v>
      </c>
      <c r="DD15" s="4">
        <f ca="1">Model!DF66</f>
        <v>7.5420928067906265</v>
      </c>
      <c r="DE15" s="4">
        <f ca="1">Model!DG66</f>
        <v>7.7609853650484517</v>
      </c>
      <c r="DF15" s="4">
        <f ca="1">Model!DH66</f>
        <v>7.3232038774677282</v>
      </c>
      <c r="DG15" s="4">
        <f ca="1">Model!DI66</f>
        <v>7.9131684005584741</v>
      </c>
      <c r="DH15" s="4">
        <f ca="1">Model!DJ66</f>
        <v>8.366957763583116</v>
      </c>
      <c r="DI15" s="4">
        <f ca="1">Model!DK66</f>
        <v>8.4482740791914495</v>
      </c>
      <c r="DJ15" s="4">
        <f ca="1">Model!DL66</f>
        <v>7.5351041369099381</v>
      </c>
      <c r="DK15" s="4">
        <f ca="1">Model!DM66</f>
        <v>7.154783211480316</v>
      </c>
      <c r="DL15" s="4">
        <f ca="1">Model!DN66</f>
        <v>7.6042533960789616</v>
      </c>
      <c r="DM15" s="4">
        <f ca="1">Model!DO66</f>
        <v>7.6042533960789616</v>
      </c>
      <c r="DN15" s="4">
        <f ca="1">Model!DP66</f>
        <v>7.4313802481564011</v>
      </c>
      <c r="DO15" s="4">
        <f ca="1">Model!DQ66</f>
        <v>7.4467111792068623</v>
      </c>
      <c r="DP15" s="4">
        <f ca="1">Model!DR66</f>
        <v>13.596467486556381</v>
      </c>
      <c r="DQ15" s="4">
        <f ca="1">Model!DS66</f>
        <v>7.8261422541128205</v>
      </c>
      <c r="DR15" s="4">
        <f ca="1">Model!DT66</f>
        <v>7.9563304698979236</v>
      </c>
      <c r="DS15" s="4">
        <f ca="1">Model!DU66</f>
        <v>9.9739927401053965</v>
      </c>
      <c r="DT15" s="4">
        <f ca="1">Model!DV66</f>
        <v>10.519606665380721</v>
      </c>
      <c r="DU15" s="4">
        <f ca="1">Model!DW66</f>
        <v>10.926549932279586</v>
      </c>
      <c r="DV15" s="4">
        <f ca="1">Model!DX66</f>
        <v>11.653048743687918</v>
      </c>
      <c r="DW15" s="4">
        <f ca="1">Model!DY66</f>
        <v>11.383691193147687</v>
      </c>
      <c r="DX15" s="4">
        <f ca="1">Model!DZ66</f>
        <v>10.588474712703936</v>
      </c>
      <c r="DY15" s="4">
        <f ca="1">Model!EA66</f>
        <v>9.8278328618446764</v>
      </c>
      <c r="DZ15" s="4">
        <f ca="1">Model!EB66</f>
        <v>10.392407449992156</v>
      </c>
      <c r="EA15" s="4">
        <f ca="1">Model!EC66</f>
        <v>9.1948580215965041</v>
      </c>
      <c r="EB15" s="4">
        <f ca="1">Model!ED66</f>
        <v>8.9708547057103427</v>
      </c>
      <c r="EC15" s="4">
        <f ca="1">Model!EE66</f>
        <v>9.0051105923165</v>
      </c>
      <c r="ED15" s="4">
        <f ca="1">Model!EF66</f>
        <v>9.0015288897963632</v>
      </c>
      <c r="EE15" s="4">
        <f ca="1">Model!EG66</f>
        <v>8.3476100138211446</v>
      </c>
      <c r="EF15" s="4">
        <f ca="1">Model!EH66</f>
        <v>9.0570122666315545</v>
      </c>
      <c r="EG15" s="4">
        <f ca="1">Model!EI66</f>
        <v>11.350726594851725</v>
      </c>
      <c r="EH15" s="4">
        <f ca="1">Model!EJ66</f>
        <v>11.27734080220481</v>
      </c>
    </row>
    <row r="16" spans="1:138" x14ac:dyDescent="0.3">
      <c r="A16" t="str">
        <f>Model!A74</f>
        <v>WU_total</v>
      </c>
      <c r="B16" t="str">
        <f>Model!B74</f>
        <v>Total WU</v>
      </c>
      <c r="C16" t="str">
        <f>Model!E74</f>
        <v>[cm^3/kWh]</v>
      </c>
      <c r="D16" s="4">
        <f ca="1">Model!F74</f>
        <v>1654.3015077290775</v>
      </c>
      <c r="E16" s="4">
        <f ca="1">Model!G74</f>
        <v>2181.0085793398885</v>
      </c>
      <c r="F16" s="4">
        <f ca="1">Model!H74</f>
        <v>2624.5060092078334</v>
      </c>
      <c r="G16" s="4">
        <f ca="1">Model!I74</f>
        <v>2247.1453198417116</v>
      </c>
      <c r="H16" s="4">
        <f ca="1">Model!J74</f>
        <v>2490.763382917432</v>
      </c>
      <c r="I16" s="4">
        <f ca="1">Model!K74</f>
        <v>2222.891763124263</v>
      </c>
      <c r="J16" s="4">
        <f ca="1">Model!L74</f>
        <v>2298.3823504356624</v>
      </c>
      <c r="K16" s="4">
        <f ca="1">Model!M74</f>
        <v>2184.0510056980747</v>
      </c>
      <c r="L16" s="4">
        <f ca="1">Model!N74</f>
        <v>1875.9338510295893</v>
      </c>
      <c r="M16" s="4">
        <f ca="1">Model!O74</f>
        <v>1821.590604866017</v>
      </c>
      <c r="N16" s="4">
        <f ca="1">Model!P74</f>
        <v>1921.7993789559009</v>
      </c>
      <c r="O16" s="4">
        <f ca="1">Model!Q74</f>
        <v>2048.0258328830105</v>
      </c>
      <c r="P16" s="4">
        <f ca="1">Model!R74</f>
        <v>1956.615400730218</v>
      </c>
      <c r="Q16" s="4">
        <f ca="1">Model!S74</f>
        <v>2130.1115488178903</v>
      </c>
      <c r="R16" s="4">
        <f ca="1">Model!T74</f>
        <v>2080.775045013037</v>
      </c>
      <c r="S16" s="4">
        <f ca="1">Model!U74</f>
        <v>2181.843594756866</v>
      </c>
      <c r="T16" s="4">
        <f ca="1">Model!V74</f>
        <v>2047.7997451605204</v>
      </c>
      <c r="U16" s="4">
        <f ca="1">Model!W74</f>
        <v>1955.3966418762127</v>
      </c>
      <c r="V16" s="4">
        <f ca="1">Model!X74</f>
        <v>1939.7125338279823</v>
      </c>
      <c r="W16" s="4">
        <f ca="1">Model!Y74</f>
        <v>2131.7253053371301</v>
      </c>
      <c r="X16" s="4">
        <f ca="1">Model!Z74</f>
        <v>2223.3910807527805</v>
      </c>
      <c r="Y16" s="4">
        <f ca="1">Model!AA74</f>
        <v>2115.8648159085806</v>
      </c>
      <c r="Z16" s="4">
        <f ca="1">Model!AB74</f>
        <v>2115.8648159085806</v>
      </c>
      <c r="AA16" s="4">
        <f ca="1">Model!AC74</f>
        <v>2155.9669468960178</v>
      </c>
      <c r="AB16" s="4">
        <f ca="1">Model!AD74</f>
        <v>2152.3492409311457</v>
      </c>
      <c r="AC16" s="4">
        <f ca="1">Model!AE74</f>
        <v>1506.345053879314</v>
      </c>
      <c r="AD16" s="4">
        <f ca="1">Model!AF74</f>
        <v>2080.3370006095829</v>
      </c>
      <c r="AE16" s="4">
        <f ca="1">Model!AG74</f>
        <v>2041.1717006764272</v>
      </c>
      <c r="AF16" s="4">
        <f ca="1">Model!AH74</f>
        <v>2142.5142501440778</v>
      </c>
      <c r="AG16" s="4">
        <f ca="1">Model!AI74</f>
        <v>2014.3787741214039</v>
      </c>
      <c r="AH16" s="4">
        <f ca="1">Model!AJ74</f>
        <v>1928.3620943644455</v>
      </c>
      <c r="AI16" s="4">
        <f ca="1">Model!AK74</f>
        <v>1791.7702116319449</v>
      </c>
      <c r="AJ16" s="4">
        <f ca="1">Model!AL74</f>
        <v>1840.095095490557</v>
      </c>
      <c r="AK16" s="4">
        <f ca="1">Model!AM74</f>
        <v>1999.2865572713094</v>
      </c>
      <c r="AL16" s="4">
        <f ca="1">Model!AN74</f>
        <v>2179.6557018640342</v>
      </c>
      <c r="AM16" s="4">
        <f ca="1">Model!AO74</f>
        <v>2042.8616348537803</v>
      </c>
      <c r="AN16" s="4">
        <f ca="1">Model!AP74</f>
        <v>668.53616265176061</v>
      </c>
      <c r="AO16" s="4">
        <f ca="1">Model!AQ74</f>
        <v>773.83067514905224</v>
      </c>
      <c r="AP16" s="4">
        <f ca="1">Model!AR74</f>
        <v>798.10461178435105</v>
      </c>
      <c r="AQ16" s="4">
        <f ca="1">Model!AS74</f>
        <v>794.29433519086626</v>
      </c>
      <c r="AR16" s="4">
        <f ca="1">Model!AT74</f>
        <v>794.69102339820347</v>
      </c>
      <c r="AS16" s="4">
        <f ca="1">Model!AU74</f>
        <v>879.41195041370497</v>
      </c>
      <c r="AT16" s="4">
        <f ca="1">Model!AV74</f>
        <v>788.59014257124602</v>
      </c>
      <c r="AU16" s="4">
        <f ca="1">Model!AW74</f>
        <v>837.29960744467405</v>
      </c>
      <c r="AV16" s="4">
        <f ca="1">Model!AX74</f>
        <v>844.2640137173014</v>
      </c>
      <c r="AW16" s="4">
        <f ca="1">Model!AY74</f>
        <v>1676.0037396039263</v>
      </c>
      <c r="AX16" s="4">
        <f ca="1">Model!AZ74</f>
        <v>4417.7141552247294</v>
      </c>
      <c r="AY16" s="4">
        <f ca="1">Model!BA74</f>
        <v>2782.7386568376373</v>
      </c>
      <c r="AZ16" s="4">
        <f ca="1">Model!BB74</f>
        <v>2548.8530940807077</v>
      </c>
      <c r="BA16" s="4">
        <f ca="1">Model!BC74</f>
        <v>3503.4049634542635</v>
      </c>
      <c r="BB16" s="4">
        <f ca="1">Model!BD74</f>
        <v>2675.8333955975322</v>
      </c>
      <c r="BC16" s="4">
        <f ca="1">Model!BE74</f>
        <v>3188.1267586269496</v>
      </c>
      <c r="BD16" s="4">
        <f ca="1">Model!BF74</f>
        <v>2628.713266506094</v>
      </c>
      <c r="BE16" s="4">
        <f ca="1">Model!BG74</f>
        <v>2777.520993521583</v>
      </c>
      <c r="BF16" s="4">
        <f ca="1">Model!BH74</f>
        <v>2553.7000257231925</v>
      </c>
      <c r="BG16" s="4">
        <f ca="1">Model!BI74</f>
        <v>2014.1217622466363</v>
      </c>
      <c r="BH16" s="4">
        <f ca="1">Model!BJ74</f>
        <v>1927.5311006031302</v>
      </c>
      <c r="BI16" s="4">
        <f ca="1">Model!BK74</f>
        <v>2089.203435717111</v>
      </c>
      <c r="BJ16" s="4">
        <f ca="1">Model!BL74</f>
        <v>2305.8904951919881</v>
      </c>
      <c r="BK16" s="4">
        <f ca="1">Model!BM74</f>
        <v>2147.4645830859031</v>
      </c>
      <c r="BL16" s="4">
        <f ca="1">Model!BN74</f>
        <v>2455.300546726392</v>
      </c>
      <c r="BM16" s="4">
        <f ca="1">Model!BO74</f>
        <v>2364.6603206937734</v>
      </c>
      <c r="BN16" s="4">
        <f ca="1">Model!BP74</f>
        <v>2553.1647478575624</v>
      </c>
      <c r="BO16" s="4">
        <f ca="1">Model!BQ74</f>
        <v>2305.4885541292524</v>
      </c>
      <c r="BP16" s="4">
        <f ca="1">Model!BR74</f>
        <v>2145.4062310106788</v>
      </c>
      <c r="BQ16" s="4">
        <f ca="1">Model!BS74</f>
        <v>2119.0403063737317</v>
      </c>
      <c r="BR16" s="4">
        <f ca="1">Model!BT74</f>
        <v>2458.3090620474923</v>
      </c>
      <c r="BS16" s="4">
        <f ca="1">Model!BU74</f>
        <v>2633.943517843757</v>
      </c>
      <c r="BT16" s="4">
        <f ca="1">Model!BV74</f>
        <v>2428.8619034616331</v>
      </c>
      <c r="BU16" s="4">
        <f ca="1">Model!BW74</f>
        <v>2428.8619034616331</v>
      </c>
      <c r="BV16" s="4">
        <f ca="1">Model!BX74</f>
        <v>2503.8433965440968</v>
      </c>
      <c r="BW16" s="4">
        <f ca="1">Model!BY74</f>
        <v>2497.0072391597905</v>
      </c>
      <c r="BX16" s="4">
        <f ca="1">Model!BZ74</f>
        <v>1467.8005653187381</v>
      </c>
      <c r="BY16" s="4">
        <f ca="1">Model!CA74</f>
        <v>1901.4402179861393</v>
      </c>
      <c r="BZ16" s="4">
        <f ca="1">Model!CB74</f>
        <v>1874.0758678310797</v>
      </c>
      <c r="CA16" s="4">
        <f ca="1">Model!CC74</f>
        <v>1932.7420508829809</v>
      </c>
      <c r="CB16" s="4">
        <f ca="1">Model!CD74</f>
        <v>1844.7296137087612</v>
      </c>
      <c r="CC16" s="4">
        <f ca="1">Model!CE74</f>
        <v>1784.1333449676581</v>
      </c>
      <c r="CD16" s="4">
        <f ca="1">Model!CF74</f>
        <v>1685.3025944029355</v>
      </c>
      <c r="CE16" s="4">
        <f ca="1">Model!CG74</f>
        <v>1720.6411948592529</v>
      </c>
      <c r="CF16" s="4">
        <f ca="1">Model!CH74</f>
        <v>1834.1870532933217</v>
      </c>
      <c r="CG16" s="4">
        <f ca="1">Model!CI74</f>
        <v>1957.7636064196672</v>
      </c>
      <c r="CH16" s="4">
        <f ca="1">Model!CJ74</f>
        <v>1864.5237731029836</v>
      </c>
      <c r="CI16" s="4">
        <f ca="1">Model!CK74</f>
        <v>1648.3936261024041</v>
      </c>
      <c r="CJ16" s="4">
        <f ca="1">Model!CL74</f>
        <v>1685.0950917070559</v>
      </c>
      <c r="CK16" s="4">
        <f ca="1">Model!CM74</f>
        <v>1679.3769956615536</v>
      </c>
      <c r="CL16" s="4">
        <f ca="1">Model!CN74</f>
        <v>1679.9730469710623</v>
      </c>
      <c r="CM16" s="4">
        <f ca="1">Model!CO74</f>
        <v>1803.0916264404671</v>
      </c>
      <c r="CN16" s="4">
        <f ca="1">Model!CP74</f>
        <v>1670.7869738087027</v>
      </c>
      <c r="CO16" s="4">
        <f ca="1">Model!CQ74</f>
        <v>1725.0680603321905</v>
      </c>
      <c r="CP16" s="4">
        <f ca="1">Model!CR74</f>
        <v>1735.0054208472525</v>
      </c>
      <c r="CQ16" s="4">
        <f ca="1">Model!CS74</f>
        <v>1662.0570303728684</v>
      </c>
      <c r="CR16" s="4">
        <f ca="1">Model!CT74</f>
        <v>2317.9896484201404</v>
      </c>
      <c r="CS16" s="4">
        <f ca="1">Model!CU74</f>
        <v>2921.7537285281683</v>
      </c>
      <c r="CT16" s="4">
        <f ca="1">Model!CV74</f>
        <v>2404.5306826252736</v>
      </c>
      <c r="CU16" s="4">
        <f ca="1">Model!CW74</f>
        <v>2733.7290362512358</v>
      </c>
      <c r="CV16" s="4">
        <f ca="1">Model!CX74</f>
        <v>2372.6580855297939</v>
      </c>
      <c r="CW16" s="4">
        <f ca="1">Model!CY74</f>
        <v>2472.4100379908186</v>
      </c>
      <c r="CX16" s="4">
        <f ca="1">Model!CZ74</f>
        <v>2323.4527249710013</v>
      </c>
      <c r="CY16" s="4">
        <f ca="1">Model!DA74</f>
        <v>1927.5190426957461</v>
      </c>
      <c r="CZ16" s="4">
        <f ca="1">Model!DB74</f>
        <v>1861.3196876394165</v>
      </c>
      <c r="DA16" s="4">
        <f ca="1">Model!DC74</f>
        <v>1983.9673410600058</v>
      </c>
      <c r="DB16" s="4">
        <f ca="1">Model!DD74</f>
        <v>2142.1064554391373</v>
      </c>
      <c r="DC16" s="4">
        <f ca="1">Model!DE74</f>
        <v>2027.1737276988281</v>
      </c>
      <c r="DD16" s="4">
        <f ca="1">Model!DF74</f>
        <v>2247.1983194691634</v>
      </c>
      <c r="DE16" s="4">
        <f ca="1">Model!DG74</f>
        <v>2183.8178380065256</v>
      </c>
      <c r="DF16" s="4">
        <f ca="1">Model!DH74</f>
        <v>2314.3665756525406</v>
      </c>
      <c r="DG16" s="4">
        <f ca="1">Model!DI74</f>
        <v>2141.8194865541132</v>
      </c>
      <c r="DH16" s="4">
        <f ca="1">Model!DJ74</f>
        <v>2025.6560101771374</v>
      </c>
      <c r="DI16" s="4">
        <f ca="1">Model!DK74</f>
        <v>2006.158668839314</v>
      </c>
      <c r="DJ16" s="4">
        <f ca="1">Model!DL74</f>
        <v>2249.2825543949016</v>
      </c>
      <c r="DK16" s="4">
        <f ca="1">Model!DM74</f>
        <v>2368.8458168103921</v>
      </c>
      <c r="DL16" s="4">
        <f ca="1">Model!DN74</f>
        <v>2228.8287091326679</v>
      </c>
      <c r="DM16" s="4">
        <f ca="1">Model!DO74</f>
        <v>2228.8287091326679</v>
      </c>
      <c r="DN16" s="4">
        <f ca="1">Model!DP74</f>
        <v>2280.6770363964383</v>
      </c>
      <c r="DO16" s="4">
        <f ca="1">Model!DQ74</f>
        <v>2275.9816881343786</v>
      </c>
      <c r="DP16" s="4">
        <f ca="1">Model!DR74</f>
        <v>1485.6962207218626</v>
      </c>
      <c r="DQ16" s="4">
        <f ca="1">Model!DS74</f>
        <v>1981.204618637239</v>
      </c>
      <c r="DR16" s="4">
        <f ca="1">Model!DT74</f>
        <v>1948.7864711782511</v>
      </c>
      <c r="DS16" s="4">
        <f ca="1">Model!DU74</f>
        <v>2025.2892584049555</v>
      </c>
      <c r="DT16" s="4">
        <f ca="1">Model!DV74</f>
        <v>1920.2448344786499</v>
      </c>
      <c r="DU16" s="4">
        <f ca="1">Model!DW74</f>
        <v>1848.7281424732487</v>
      </c>
      <c r="DV16" s="4">
        <f ca="1">Model!DX74</f>
        <v>1733.4708542162705</v>
      </c>
      <c r="DW16" s="4">
        <f ca="1">Model!DY74</f>
        <v>1774.4877313699324</v>
      </c>
      <c r="DX16" s="4">
        <f ca="1">Model!DZ74</f>
        <v>1907.75545185073</v>
      </c>
      <c r="DY16" s="4">
        <f ca="1">Model!EA74</f>
        <v>2055.40943195822</v>
      </c>
      <c r="DZ16" s="4">
        <f ca="1">Model!EB74</f>
        <v>1943.7479195409887</v>
      </c>
      <c r="EA16" s="4">
        <f ca="1">Model!EC74</f>
        <v>1686.289135029863</v>
      </c>
      <c r="EB16" s="4">
        <f ca="1">Model!ED74</f>
        <v>1728.3959765941402</v>
      </c>
      <c r="EC16" s="4">
        <f ca="1">Model!EE74</f>
        <v>1721.8210727128658</v>
      </c>
      <c r="ED16" s="4">
        <f ca="1">Model!EF74</f>
        <v>1722.5061842034627</v>
      </c>
      <c r="EE16" s="4">
        <f ca="1">Model!EG74</f>
        <v>1865.3989322743043</v>
      </c>
      <c r="EF16" s="4">
        <f ca="1">Model!EH74</f>
        <v>1711.9540885558495</v>
      </c>
      <c r="EG16" s="4">
        <f ca="1">Model!EI74</f>
        <v>1779.64117020549</v>
      </c>
      <c r="EH16" s="4">
        <f ca="1">Model!EJ74</f>
        <v>1791.2219479963901</v>
      </c>
    </row>
    <row r="17" spans="1:138" x14ac:dyDescent="0.3">
      <c r="A17" t="str">
        <f>Model!A77</f>
        <v>GWP_pctChange</v>
      </c>
      <c r="B17" t="str">
        <f>Model!B77</f>
        <v>GWP - % Change from Baseline</v>
      </c>
      <c r="C17" t="str">
        <f>Model!E77</f>
        <v>[-]</v>
      </c>
      <c r="D17" s="4">
        <f ca="1">Model!F77</f>
        <v>4.5502893202834897E-11</v>
      </c>
      <c r="E17" s="4">
        <f ca="1">Model!G77</f>
        <v>-0.7961310183814021</v>
      </c>
      <c r="F17" s="4">
        <f ca="1">Model!H77</f>
        <v>-0.75467525785201983</v>
      </c>
      <c r="G17" s="4">
        <f ca="1">Model!I77</f>
        <v>-0.78994891068067941</v>
      </c>
      <c r="H17" s="4">
        <f ca="1">Model!J77</f>
        <v>-0.76717680107340058</v>
      </c>
      <c r="I17" s="4">
        <f ca="1">Model!K77</f>
        <v>-0.79221600305044493</v>
      </c>
      <c r="J17" s="4">
        <f ca="1">Model!L77</f>
        <v>-0.79137717500004034</v>
      </c>
      <c r="K17" s="4">
        <f ca="1">Model!M77</f>
        <v>-0.73827976271783891</v>
      </c>
      <c r="L17" s="4">
        <f ca="1">Model!N77</f>
        <v>-0.82419232237331086</v>
      </c>
      <c r="M17" s="4">
        <f ca="1">Model!O77</f>
        <v>-0.82928523111178742</v>
      </c>
      <c r="N17" s="4">
        <f ca="1">Model!P77</f>
        <v>-0.81989392350203805</v>
      </c>
      <c r="O17" s="4">
        <f ca="1">Model!Q77</f>
        <v>-0.80806430610492286</v>
      </c>
      <c r="P17" s="4">
        <f ca="1">Model!R77</f>
        <v>-0.6722768620260513</v>
      </c>
      <c r="Q17" s="4">
        <f ca="1">Model!S77</f>
        <v>-0.80037144471915767</v>
      </c>
      <c r="R17" s="4">
        <f ca="1">Model!T77</f>
        <v>-0.80499513448913074</v>
      </c>
      <c r="S17" s="4">
        <f ca="1">Model!U77</f>
        <v>-0.79552325092468212</v>
      </c>
      <c r="T17" s="4">
        <f ca="1">Model!V77</f>
        <v>-0.83899910327285498</v>
      </c>
      <c r="U17" s="4">
        <f ca="1">Model!W77</f>
        <v>-0.81674527475550007</v>
      </c>
      <c r="V17" s="4">
        <f ca="1">Model!X77</f>
        <v>-0.81821514887184577</v>
      </c>
      <c r="W17" s="4">
        <f ca="1">Model!Y77</f>
        <v>-0.80989856853984799</v>
      </c>
      <c r="X17" s="4">
        <f ca="1">Model!Z77</f>
        <v>-0.79920043102684613</v>
      </c>
      <c r="Y17" s="4">
        <f ca="1">Model!AA77</f>
        <v>-0.80170661174819702</v>
      </c>
      <c r="Z17" s="4">
        <f ca="1">Model!AB77</f>
        <v>-0.80170661174819702</v>
      </c>
      <c r="AA17" s="4">
        <f ca="1">Model!AC77</f>
        <v>-0.8958325605452232</v>
      </c>
      <c r="AB17" s="4">
        <f ca="1">Model!AD77</f>
        <v>-0.79828738562290369</v>
      </c>
      <c r="AC17" s="4">
        <f ca="1">Model!AE77</f>
        <v>4.5528581981637675E-11</v>
      </c>
      <c r="AD17" s="4">
        <f ca="1">Model!AF77</f>
        <v>-0.78750736869880766</v>
      </c>
      <c r="AE17" s="4">
        <f ca="1">Model!AG77</f>
        <v>-0.79150784440829969</v>
      </c>
      <c r="AF17" s="4">
        <f ca="1">Model!AH77</f>
        <v>-0.78018555618551333</v>
      </c>
      <c r="AG17" s="4">
        <f ca="1">Model!AI77</f>
        <v>-0.79333180638801903</v>
      </c>
      <c r="AH17" s="4">
        <f ca="1">Model!AJ77</f>
        <v>-0.82091696724808239</v>
      </c>
      <c r="AI17" s="4">
        <f ca="1">Model!AK77</f>
        <v>-0.9217641853797145</v>
      </c>
      <c r="AJ17" s="4">
        <f ca="1">Model!AL77</f>
        <v>-0.81121270024046666</v>
      </c>
      <c r="AK17" s="4">
        <f ca="1">Model!AM77</f>
        <v>-0.79488021487706773</v>
      </c>
      <c r="AL17" s="4">
        <f ca="1">Model!AN77</f>
        <v>-0.77637497357130836</v>
      </c>
      <c r="AM17" s="4">
        <f ca="1">Model!AO77</f>
        <v>-0.79040956482546632</v>
      </c>
      <c r="AN17" s="4">
        <f ca="1">Model!AP77</f>
        <v>1.4061847125943719E-10</v>
      </c>
      <c r="AO17" s="4">
        <f ca="1">Model!AQ77</f>
        <v>-0.72028800298005513</v>
      </c>
      <c r="AP17" s="4">
        <f ca="1">Model!AR77</f>
        <v>-0.71151384668224849</v>
      </c>
      <c r="AQ17" s="4">
        <f ca="1">Model!AS77</f>
        <v>-0.71289112482511452</v>
      </c>
      <c r="AR17" s="4">
        <f ca="1">Model!AT77</f>
        <v>-0.71274773628517696</v>
      </c>
      <c r="AS17" s="4">
        <f ca="1">Model!AU77</f>
        <v>-0.66375580603701223</v>
      </c>
      <c r="AT17" s="4">
        <f ca="1">Model!AV77</f>
        <v>-0.71495298559163567</v>
      </c>
      <c r="AU17" s="4">
        <f ca="1">Model!AW77</f>
        <v>-0.64861932603907968</v>
      </c>
      <c r="AV17" s="4">
        <f ca="1">Model!AX77</f>
        <v>-0.7029449215414908</v>
      </c>
      <c r="AW17" s="4">
        <f ca="1">Model!AY77</f>
        <v>7.604034394021823E-10</v>
      </c>
      <c r="AX17" s="4">
        <f ca="1">Model!AZ77</f>
        <v>-40.813298115723711</v>
      </c>
      <c r="AY17" s="4">
        <f ca="1">Model!BA77</f>
        <v>-27.346515665372376</v>
      </c>
      <c r="AZ17" s="4">
        <f ca="1">Model!BB77</f>
        <v>-23.970759203105974</v>
      </c>
      <c r="BA17" s="4">
        <f ca="1">Model!BC77</f>
        <v>-32.573366073300235</v>
      </c>
      <c r="BB17" s="4">
        <f ca="1">Model!BD77</f>
        <v>-25.115130346525209</v>
      </c>
      <c r="BC17" s="4">
        <f ca="1">Model!BE77</f>
        <v>-29.732017648043993</v>
      </c>
      <c r="BD17" s="4">
        <f ca="1">Model!BF77</f>
        <v>-24.690474589984206</v>
      </c>
      <c r="BE17" s="4">
        <f ca="1">Model!BG77</f>
        <v>-26.170533476583188</v>
      </c>
      <c r="BF17" s="4">
        <f ca="1">Model!BH77</f>
        <v>-22.344043807043306</v>
      </c>
      <c r="BG17" s="4">
        <f ca="1">Model!BI77</f>
        <v>-20.069376288933547</v>
      </c>
      <c r="BH17" s="4">
        <f ca="1">Model!BJ77</f>
        <v>-19.249550029697911</v>
      </c>
      <c r="BI17" s="4">
        <f ca="1">Model!BK77</f>
        <v>-20.780237325564361</v>
      </c>
      <c r="BJ17" s="4">
        <f ca="1">Model!BL77</f>
        <v>-22.831795057337164</v>
      </c>
      <c r="BK17" s="4">
        <f ca="1">Model!BM77</f>
        <v>-18.209945648847828</v>
      </c>
      <c r="BL17" s="4">
        <f ca="1">Model!BN77</f>
        <v>-24.246385052571824</v>
      </c>
      <c r="BM17" s="4">
        <f ca="1">Model!BO77</f>
        <v>-23.388218178290103</v>
      </c>
      <c r="BN17" s="4">
        <f ca="1">Model!BP77</f>
        <v>-25.172947344667072</v>
      </c>
      <c r="BO17" s="4">
        <f ca="1">Model!BQ77</f>
        <v>-23.513784133524791</v>
      </c>
      <c r="BP17" s="4">
        <f ca="1">Model!BR77</f>
        <v>-21.312356223255762</v>
      </c>
      <c r="BQ17" s="4">
        <f ca="1">Model!BS77</f>
        <v>-21.062727949766085</v>
      </c>
      <c r="BR17" s="4">
        <f ca="1">Model!BT77</f>
        <v>-24.494794850908455</v>
      </c>
      <c r="BS17" s="4">
        <f ca="1">Model!BU77</f>
        <v>-26.114476291104111</v>
      </c>
      <c r="BT17" s="4">
        <f ca="1">Model!BV77</f>
        <v>-23.996068290976339</v>
      </c>
      <c r="BU17" s="4">
        <f ca="1">Model!BW77</f>
        <v>-23.996068290976339</v>
      </c>
      <c r="BV17" s="4">
        <f ca="1">Model!BX77</f>
        <v>-26.945973500735175</v>
      </c>
      <c r="BW17" s="4">
        <f ca="1">Model!BY77</f>
        <v>-24.641257213077235</v>
      </c>
      <c r="BX17" s="4">
        <f ca="1">Model!BZ77</f>
        <v>-11.442580246016691</v>
      </c>
      <c r="BY17" s="4">
        <f ca="1">Model!CA77</f>
        <v>-14.080430245792375</v>
      </c>
      <c r="BZ17" s="4">
        <f ca="1">Model!CB77</f>
        <v>-13.892184793719315</v>
      </c>
      <c r="CA17" s="4">
        <f ca="1">Model!CC77</f>
        <v>-14.75037892618173</v>
      </c>
      <c r="CB17" s="4">
        <f ca="1">Model!CD77</f>
        <v>-14.124219651171702</v>
      </c>
      <c r="CC17" s="4">
        <f ca="1">Model!CE77</f>
        <v>-13.934193932844174</v>
      </c>
      <c r="CD17" s="4">
        <f ca="1">Model!CF77</f>
        <v>-14.369493181184495</v>
      </c>
      <c r="CE17" s="4">
        <f ca="1">Model!CG77</f>
        <v>-13.241399939792224</v>
      </c>
      <c r="CF17" s="4">
        <f ca="1">Model!CH77</f>
        <v>-14.049215229087427</v>
      </c>
      <c r="CG17" s="4">
        <f ca="1">Model!CI77</f>
        <v>-14.928393302075689</v>
      </c>
      <c r="CH17" s="4">
        <f ca="1">Model!CJ77</f>
        <v>-14.265044026608379</v>
      </c>
      <c r="CI17" s="4">
        <f ca="1">Model!CK77</f>
        <v>-12.339666448560639</v>
      </c>
      <c r="CJ17" s="4">
        <f ca="1">Model!CL77</f>
        <v>-12.592143994906245</v>
      </c>
      <c r="CK17" s="4">
        <f ca="1">Model!CM77</f>
        <v>-12.552807940186021</v>
      </c>
      <c r="CL17" s="4">
        <f ca="1">Model!CN77</f>
        <v>-12.556908309739161</v>
      </c>
      <c r="CM17" s="4">
        <f ca="1">Model!CO77</f>
        <v>-13.153460703367209</v>
      </c>
      <c r="CN17" s="4">
        <f ca="1">Model!CP77</f>
        <v>-12.493715268960708</v>
      </c>
      <c r="CO17" s="4">
        <f ca="1">Model!CQ77</f>
        <v>-12.63037099356332</v>
      </c>
      <c r="CP17" s="4">
        <f ca="1">Model!CR77</f>
        <v>-13.508906725844524</v>
      </c>
      <c r="CQ17" s="4">
        <f ca="1">Model!CS77</f>
        <v>-3.8883780446341215E-3</v>
      </c>
      <c r="CR17" s="4">
        <f ca="1">Model!CT77</f>
        <v>-2.4036843969754553</v>
      </c>
      <c r="CS17" s="4">
        <f ca="1">Model!CU77</f>
        <v>-2.7693004467621751</v>
      </c>
      <c r="CT17" s="4">
        <f ca="1">Model!CV77</f>
        <v>-2.4560902821763051</v>
      </c>
      <c r="CU17" s="4">
        <f ca="1">Model!CW77</f>
        <v>-2.6554400043848223</v>
      </c>
      <c r="CV17" s="4">
        <f ca="1">Model!CX77</f>
        <v>-2.4367894767285745</v>
      </c>
      <c r="CW17" s="4">
        <f ca="1">Model!CY77</f>
        <v>-2.5128336715417867</v>
      </c>
      <c r="CX17" s="4">
        <f ca="1">Model!CZ77</f>
        <v>-2.2393916618932677</v>
      </c>
      <c r="CY17" s="4">
        <f ca="1">Model!DA77</f>
        <v>-2.2215032649417634</v>
      </c>
      <c r="CZ17" s="4">
        <f ca="1">Model!DB77</f>
        <v>-2.1795515505632359</v>
      </c>
      <c r="DA17" s="4">
        <f ca="1">Model!DC77</f>
        <v>-2.2572755604288766</v>
      </c>
      <c r="DB17" s="4">
        <f ca="1">Model!DD77</f>
        <v>-2.3574911433882821</v>
      </c>
      <c r="DC17" s="4">
        <f ca="1">Model!DE77</f>
        <v>-1.9236041502285608</v>
      </c>
      <c r="DD17" s="4">
        <f ca="1">Model!DF77</f>
        <v>-2.4240897357694813</v>
      </c>
      <c r="DE17" s="4">
        <f ca="1">Model!DG77</f>
        <v>-2.3839243919646713</v>
      </c>
      <c r="DF17" s="4">
        <f ca="1">Model!DH77</f>
        <v>-2.4666554601078996</v>
      </c>
      <c r="DG17" s="4">
        <f ca="1">Model!DI77</f>
        <v>-2.4353641587272516</v>
      </c>
      <c r="DH17" s="4">
        <f ca="1">Model!DJ77</f>
        <v>-2.2836944150859164</v>
      </c>
      <c r="DI17" s="4">
        <f ca="1">Model!DK77</f>
        <v>-2.2713386014341208</v>
      </c>
      <c r="DJ17" s="4">
        <f ca="1">Model!DL77</f>
        <v>-2.4500635381281604</v>
      </c>
      <c r="DK17" s="4">
        <f ca="1">Model!DM77</f>
        <v>-2.5206525117817811</v>
      </c>
      <c r="DL17" s="4">
        <f ca="1">Model!DN77</f>
        <v>-2.4124485854074296</v>
      </c>
      <c r="DM17" s="4">
        <f ca="1">Model!DO77</f>
        <v>-2.4124485854074296</v>
      </c>
      <c r="DN17" s="4">
        <f ca="1">Model!DP77</f>
        <v>-2.6952766050560664</v>
      </c>
      <c r="DO17" s="4">
        <f ca="1">Model!DQ77</f>
        <v>-2.4423302708935393</v>
      </c>
      <c r="DP17" s="4">
        <f ca="1">Model!DR77</f>
        <v>-1.5270349207252012</v>
      </c>
      <c r="DQ17" s="4">
        <f ca="1">Model!DS77</f>
        <v>-1.6733085656637587</v>
      </c>
      <c r="DR17" s="4">
        <f ca="1">Model!DT77</f>
        <v>-1.6622913208210217</v>
      </c>
      <c r="DS17" s="4">
        <f ca="1">Model!DU77</f>
        <v>-1.7184498074784327</v>
      </c>
      <c r="DT17" s="4">
        <f ca="1">Model!DV77</f>
        <v>-1.6811864161710726</v>
      </c>
      <c r="DU17" s="4">
        <f ca="1">Model!DW77</f>
        <v>-1.6887343690268137</v>
      </c>
      <c r="DV17" s="4">
        <f ca="1">Model!DX77</f>
        <v>-1.8019041059064305</v>
      </c>
      <c r="DW17" s="4">
        <f ca="1">Model!DY77</f>
        <v>-1.629480635264722</v>
      </c>
      <c r="DX17" s="4">
        <f ca="1">Model!DZ77</f>
        <v>-1.6767559406193384</v>
      </c>
      <c r="DY17" s="4">
        <f ca="1">Model!EA77</f>
        <v>-1.729134618450868</v>
      </c>
      <c r="DZ17" s="4">
        <f ca="1">Model!EB77</f>
        <v>-1.6895238854328638</v>
      </c>
      <c r="EA17" s="4">
        <f ca="1">Model!EC77</f>
        <v>-1.5730821077846624</v>
      </c>
      <c r="EB17" s="4">
        <f ca="1">Model!ED77</f>
        <v>-1.587392036618654</v>
      </c>
      <c r="EC17" s="4">
        <f ca="1">Model!EE77</f>
        <v>-1.5851575682250145</v>
      </c>
      <c r="ED17" s="4">
        <f ca="1">Model!EF77</f>
        <v>-1.5853904020427403</v>
      </c>
      <c r="EE17" s="4">
        <f ca="1">Model!EG77</f>
        <v>-1.5992883972658398</v>
      </c>
      <c r="EF17" s="4">
        <f ca="1">Model!EH77</f>
        <v>-1.5818042927038032</v>
      </c>
      <c r="EG17" s="4">
        <f ca="1">Model!EI77</f>
        <v>-1.5439647310586455</v>
      </c>
      <c r="EH17" s="4">
        <f ca="1">Model!EJ77</f>
        <v>-1.6579061420243357</v>
      </c>
    </row>
    <row r="18" spans="1:138" x14ac:dyDescent="0.3">
      <c r="A18" t="str">
        <f>Model!A78</f>
        <v>EU_pctChange</v>
      </c>
      <c r="B18" t="str">
        <f>Model!B78</f>
        <v>EU - % Change from Baseline</v>
      </c>
      <c r="C18" t="str">
        <f>Model!E78</f>
        <v>[-]</v>
      </c>
      <c r="D18" s="4">
        <f ca="1">Model!F78</f>
        <v>-4.7072160518628142E-11</v>
      </c>
      <c r="E18" s="4">
        <f ca="1">Model!G78</f>
        <v>-5.2863555862832735E-2</v>
      </c>
      <c r="F18" s="4">
        <f ca="1">Model!H78</f>
        <v>-7.5575821041145144E-2</v>
      </c>
      <c r="G18" s="4">
        <f ca="1">Model!I78</f>
        <v>-5.6250531946897019E-2</v>
      </c>
      <c r="H18" s="4">
        <f ca="1">Model!J78</f>
        <v>-6.8726631419334036E-2</v>
      </c>
      <c r="I18" s="4">
        <f ca="1">Model!K78</f>
        <v>-5.5008465647103509E-2</v>
      </c>
      <c r="J18" s="4">
        <f ca="1">Model!L78</f>
        <v>-5.906488816698912E-2</v>
      </c>
      <c r="K18" s="4">
        <f ca="1">Model!M78</f>
        <v>-4.9995777399638293E-2</v>
      </c>
      <c r="L18" s="4">
        <f ca="1">Model!N78</f>
        <v>-7.8816049866089737E-3</v>
      </c>
      <c r="M18" s="4">
        <f ca="1">Model!O78</f>
        <v>-5.9490711740121443E-3</v>
      </c>
      <c r="N18" s="4">
        <f ca="1">Model!P78</f>
        <v>-9.5126574136835049E-3</v>
      </c>
      <c r="O18" s="4">
        <f ca="1">Model!Q78</f>
        <v>-1.4001474469699383E-2</v>
      </c>
      <c r="P18" s="4">
        <f ca="1">Model!R78</f>
        <v>-1.0750771513390401E-2</v>
      </c>
      <c r="Q18" s="4">
        <f ca="1">Model!S78</f>
        <v>-1.6920575421046302E-2</v>
      </c>
      <c r="R18" s="4">
        <f ca="1">Model!T78</f>
        <v>-1.5166089472393082E-2</v>
      </c>
      <c r="S18" s="4">
        <f ca="1">Model!U78</f>
        <v>-1.876025072625262E-2</v>
      </c>
      <c r="T18" s="4">
        <f ca="1">Model!V78</f>
        <v>-1.3993434424262876E-2</v>
      </c>
      <c r="U18" s="4">
        <f ca="1">Model!W78</f>
        <v>-1.0707430475432064E-2</v>
      </c>
      <c r="V18" s="4">
        <f ca="1">Model!X78</f>
        <v>-1.0149678201443735E-2</v>
      </c>
      <c r="W18" s="4">
        <f ca="1">Model!Y78</f>
        <v>-1.6977963215462296E-2</v>
      </c>
      <c r="X18" s="4">
        <f ca="1">Model!Z78</f>
        <v>-2.0237746591586517E-2</v>
      </c>
      <c r="Y18" s="4">
        <f ca="1">Model!AA78</f>
        <v>-1.6413938534037338E-2</v>
      </c>
      <c r="Z18" s="4">
        <f ca="1">Model!AB78</f>
        <v>-1.6413938534037338E-2</v>
      </c>
      <c r="AA18" s="4">
        <f ca="1">Model!AC78</f>
        <v>-1.7840035235311733E-2</v>
      </c>
      <c r="AB18" s="4">
        <f ca="1">Model!AD78</f>
        <v>-1.771138375431424E-2</v>
      </c>
      <c r="AC18" s="4">
        <f ca="1">Model!AE78</f>
        <v>-4.5796194443869104E-11</v>
      </c>
      <c r="AD18" s="4">
        <f ca="1">Model!AF78</f>
        <v>-5.6377136049693514E-2</v>
      </c>
      <c r="AE18" s="4">
        <f ca="1">Model!AG78</f>
        <v>-5.4238228956624314E-2</v>
      </c>
      <c r="AF18" s="4">
        <f ca="1">Model!AH78</f>
        <v>-2.4171785509614744E-2</v>
      </c>
      <c r="AG18" s="4">
        <f ca="1">Model!AI78</f>
        <v>-1.93031699669103E-2</v>
      </c>
      <c r="AH18" s="4">
        <f ca="1">Model!AJ78</f>
        <v>-1.6034893631616431E-2</v>
      </c>
      <c r="AI18" s="4">
        <f ca="1">Model!AK78</f>
        <v>-1.0844969779762849E-2</v>
      </c>
      <c r="AJ18" s="4">
        <f ca="1">Model!AL78</f>
        <v>-1.2681114522470635E-2</v>
      </c>
      <c r="AK18" s="4">
        <f ca="1">Model!AM78</f>
        <v>-1.8729728451640785E-2</v>
      </c>
      <c r="AL18" s="4">
        <f ca="1">Model!AN78</f>
        <v>-2.5583006310717252E-2</v>
      </c>
      <c r="AM18" s="4">
        <f ca="1">Model!AO78</f>
        <v>-2.0385400296610755E-2</v>
      </c>
      <c r="AN18" s="4">
        <f ca="1">Model!AP78</f>
        <v>-3.0492610760235272E-10</v>
      </c>
      <c r="AO18" s="4">
        <f ca="1">Model!AQ78</f>
        <v>-3.4876795661423196E-2</v>
      </c>
      <c r="AP18" s="4">
        <f ca="1">Model!AR78</f>
        <v>-4.1279654917527338E-2</v>
      </c>
      <c r="AQ18" s="4">
        <f ca="1">Model!AS78</f>
        <v>-4.0274598954769536E-2</v>
      </c>
      <c r="AR18" s="4">
        <f ca="1">Model!AT78</f>
        <v>-4.0379235413136157E-2</v>
      </c>
      <c r="AS18" s="4">
        <f ca="1">Model!AU78</f>
        <v>-6.2554464602646812E-2</v>
      </c>
      <c r="AT18" s="4">
        <f ca="1">Model!AV78</f>
        <v>-3.8769975165811217E-2</v>
      </c>
      <c r="AU18" s="4">
        <f ca="1">Model!AW78</f>
        <v>-4.272259586816235E-2</v>
      </c>
      <c r="AV18" s="4">
        <f ca="1">Model!AX78</f>
        <v>-4.4485640660762993E-2</v>
      </c>
      <c r="AW18" s="4">
        <f ca="1">Model!AY78</f>
        <v>-1.5545045747971315E-10</v>
      </c>
      <c r="AX18" s="4">
        <f ca="1">Model!AZ78</f>
        <v>-0.42614551525309852</v>
      </c>
      <c r="AY18" s="4">
        <f ca="1">Model!BA78</f>
        <v>-0.12828632006013524</v>
      </c>
      <c r="AZ18" s="4">
        <f ca="1">Model!BB78</f>
        <v>-0.16368503123522032</v>
      </c>
      <c r="BA18" s="4">
        <f ca="1">Model!BC78</f>
        <v>-0.29774108861949194</v>
      </c>
      <c r="BB18" s="4">
        <f ca="1">Model!BD78</f>
        <v>-0.18151798419772711</v>
      </c>
      <c r="BC18" s="4">
        <f ca="1">Model!BE78</f>
        <v>-0.25346381624237357</v>
      </c>
      <c r="BD18" s="4">
        <f ca="1">Model!BF78</f>
        <v>-0.17490049285743814</v>
      </c>
      <c r="BE18" s="4">
        <f ca="1">Model!BG78</f>
        <v>-0.19615356476011511</v>
      </c>
      <c r="BF18" s="4">
        <f ca="1">Model!BH78</f>
        <v>-0.15508583024932421</v>
      </c>
      <c r="BG18" s="4">
        <f ca="1">Model!BI78</f>
        <v>-3.9192688614851916E-2</v>
      </c>
      <c r="BH18" s="4">
        <f ca="1">Model!BJ78</f>
        <v>-2.915559920221953E-2</v>
      </c>
      <c r="BI18" s="4">
        <f ca="1">Model!BK78</f>
        <v>-4.7895722586064379E-2</v>
      </c>
      <c r="BJ18" s="4">
        <f ca="1">Model!BL78</f>
        <v>-7.3012835092535922E-2</v>
      </c>
      <c r="BK18" s="4">
        <f ca="1">Model!BM78</f>
        <v>-5.4649018314772958E-2</v>
      </c>
      <c r="BL18" s="4">
        <f ca="1">Model!BN78</f>
        <v>-9.0331585381924859E-2</v>
      </c>
      <c r="BM18" s="4">
        <f ca="1">Model!BO78</f>
        <v>-7.982509385266362E-2</v>
      </c>
      <c r="BN18" s="4">
        <f ca="1">Model!BP78</f>
        <v>-0.10167543838415072</v>
      </c>
      <c r="BO18" s="4">
        <f ca="1">Model!BQ78</f>
        <v>-7.2966244405864647E-2</v>
      </c>
      <c r="BP18" s="4">
        <f ca="1">Model!BR78</f>
        <v>-5.4410426029767013E-2</v>
      </c>
      <c r="BQ18" s="4">
        <f ca="1">Model!BS78</f>
        <v>-5.1354240316378273E-2</v>
      </c>
      <c r="BR18" s="4">
        <f ca="1">Model!BT78</f>
        <v>-9.0680315102936518E-2</v>
      </c>
      <c r="BS18" s="4">
        <f ca="1">Model!BU78</f>
        <v>-0.11103884688115355</v>
      </c>
      <c r="BT18" s="4">
        <f ca="1">Model!BV78</f>
        <v>-8.7266970545170394E-2</v>
      </c>
      <c r="BU18" s="4">
        <f ca="1">Model!BW78</f>
        <v>-8.7266970545170394E-2</v>
      </c>
      <c r="BV18" s="4">
        <f ca="1">Model!BX78</f>
        <v>-9.5958392184374214E-2</v>
      </c>
      <c r="BW18" s="4">
        <f ca="1">Model!BY78</f>
        <v>-9.5165984301090301E-2</v>
      </c>
      <c r="BX18" s="4">
        <f ca="1">Model!BZ78</f>
        <v>-7.9490064726892679E-11</v>
      </c>
      <c r="BY18" s="4">
        <f ca="1">Model!CA78</f>
        <v>-5.9216694017265467E-2</v>
      </c>
      <c r="BZ18" s="4">
        <f ca="1">Model!CB78</f>
        <v>-5.6934686499234645E-2</v>
      </c>
      <c r="CA18" s="4">
        <f ca="1">Model!CC78</f>
        <v>-3.1470477174900979E-2</v>
      </c>
      <c r="CB18" s="4">
        <f ca="1">Model!CD78</f>
        <v>-2.5513182603001651E-2</v>
      </c>
      <c r="CC18" s="4">
        <f ca="1">Model!CE78</f>
        <v>-2.141160520736465E-2</v>
      </c>
      <c r="CD18" s="4">
        <f ca="1">Model!CF78</f>
        <v>-1.4722051858097997E-2</v>
      </c>
      <c r="CE18" s="4">
        <f ca="1">Model!CG78</f>
        <v>-1.7114014396985535E-2</v>
      </c>
      <c r="CF18" s="4">
        <f ca="1">Model!CH78</f>
        <v>-2.4799588707033214E-2</v>
      </c>
      <c r="CG18" s="4">
        <f ca="1">Model!CI78</f>
        <v>-3.3164110276823575E-2</v>
      </c>
      <c r="CH18" s="4">
        <f ca="1">Model!CJ78</f>
        <v>-2.6852989136038626E-2</v>
      </c>
      <c r="CI18" s="4">
        <f ca="1">Model!CK78</f>
        <v>-3.8114266156981352E-2</v>
      </c>
      <c r="CJ18" s="4">
        <f ca="1">Model!CL78</f>
        <v>-4.1174927928884324E-2</v>
      </c>
      <c r="CK18" s="4">
        <f ca="1">Model!CM78</f>
        <v>-4.0698076182333703E-2</v>
      </c>
      <c r="CL18" s="4">
        <f ca="1">Model!CN78</f>
        <v>-4.0747782956356317E-2</v>
      </c>
      <c r="CM18" s="4">
        <f ca="1">Model!CO78</f>
        <v>-5.0494859812932086E-2</v>
      </c>
      <c r="CN18" s="4">
        <f ca="1">Model!CP78</f>
        <v>-3.9981724639645097E-2</v>
      </c>
      <c r="CO18" s="4">
        <f ca="1">Model!CQ78</f>
        <v>-1.7413655476123519E-2</v>
      </c>
      <c r="CP18" s="4">
        <f ca="1">Model!CR78</f>
        <v>-1.8086285228873011E-2</v>
      </c>
      <c r="CQ18" s="4">
        <f ca="1">Model!CS78</f>
        <v>1.2404479918199448E-2</v>
      </c>
      <c r="CR18" s="4">
        <f ca="1">Model!CT78</f>
        <v>-7.845733820589923E-2</v>
      </c>
      <c r="CS18" s="4">
        <f ca="1">Model!CU78</f>
        <v>-0.13079529165415263</v>
      </c>
      <c r="CT18" s="4">
        <f ca="1">Model!CV78</f>
        <v>-8.5959242954491838E-2</v>
      </c>
      <c r="CU18" s="4">
        <f ca="1">Model!CW78</f>
        <v>-0.11449616436961553</v>
      </c>
      <c r="CV18" s="4">
        <f ca="1">Model!CX78</f>
        <v>-8.3196331814167121E-2</v>
      </c>
      <c r="CW18" s="4">
        <f ca="1">Model!CY78</f>
        <v>-9.2108959150873818E-2</v>
      </c>
      <c r="CX18" s="4">
        <f ca="1">Model!CZ78</f>
        <v>-7.3639446027146643E-2</v>
      </c>
      <c r="CY18" s="4">
        <f ca="1">Model!DA78</f>
        <v>-5.1766901938704113E-3</v>
      </c>
      <c r="CZ18" s="4">
        <f ca="1">Model!DB78</f>
        <v>-7.924014123215096E-4</v>
      </c>
      <c r="DA18" s="4">
        <f ca="1">Model!DC78</f>
        <v>-8.9151804109638254E-3</v>
      </c>
      <c r="DB18" s="4">
        <f ca="1">Model!DD78</f>
        <v>-1.9388508202550059E-2</v>
      </c>
      <c r="DC18" s="4">
        <f ca="1">Model!DE78</f>
        <v>-1.1776677718160759E-2</v>
      </c>
      <c r="DD18" s="4">
        <f ca="1">Model!DF78</f>
        <v>-2.6348592331872433E-2</v>
      </c>
      <c r="DE18" s="4">
        <f ca="1">Model!DG78</f>
        <v>-2.2150993524310082E-2</v>
      </c>
      <c r="DF18" s="4">
        <f ca="1">Model!DH78</f>
        <v>-3.0797050051897066E-2</v>
      </c>
      <c r="DG18" s="4">
        <f ca="1">Model!DI78</f>
        <v>-1.9369502662961308E-2</v>
      </c>
      <c r="DH18" s="4">
        <f ca="1">Model!DJ78</f>
        <v>-1.1676161453338205E-2</v>
      </c>
      <c r="DI18" s="4">
        <f ca="1">Model!DK78</f>
        <v>-1.0384880370241305E-2</v>
      </c>
      <c r="DJ18" s="4">
        <f ca="1">Model!DL78</f>
        <v>-2.6486628235624716E-2</v>
      </c>
      <c r="DK18" s="4">
        <f ca="1">Model!DM78</f>
        <v>-3.4405132421165663E-2</v>
      </c>
      <c r="DL18" s="4">
        <f ca="1">Model!DN78</f>
        <v>-2.5131999263084893E-2</v>
      </c>
      <c r="DM18" s="4">
        <f ca="1">Model!DO78</f>
        <v>-2.5131999263084893E-2</v>
      </c>
      <c r="DN18" s="4">
        <f ca="1">Model!DP78</f>
        <v>-2.8565839960946922E-2</v>
      </c>
      <c r="DO18" s="4">
        <f ca="1">Model!DQ78</f>
        <v>-2.825487374846182E-2</v>
      </c>
      <c r="DP18" s="4">
        <f ca="1">Model!DR78</f>
        <v>-1.3949334888855856E-3</v>
      </c>
      <c r="DQ18" s="4">
        <f ca="1">Model!DS78</f>
        <v>-5.9846687693812572E-2</v>
      </c>
      <c r="DR18" s="4">
        <f ca="1">Model!DT78</f>
        <v>-5.7593059809648829E-2</v>
      </c>
      <c r="DS18" s="4">
        <f ca="1">Model!DU78</f>
        <v>-3.0187561999013696E-2</v>
      </c>
      <c r="DT18" s="4">
        <f ca="1">Model!DV78</f>
        <v>-2.4582402436249037E-2</v>
      </c>
      <c r="DU18" s="4">
        <f ca="1">Model!DW78</f>
        <v>-2.0766279170414858E-2</v>
      </c>
      <c r="DV18" s="4">
        <f ca="1">Model!DX78</f>
        <v>-1.4616162226509518E-2</v>
      </c>
      <c r="DW18" s="4">
        <f ca="1">Model!DY78</f>
        <v>-1.6804818536090334E-2</v>
      </c>
      <c r="DX18" s="4">
        <f ca="1">Model!DZ78</f>
        <v>-2.3915970274947122E-2</v>
      </c>
      <c r="DY18" s="4">
        <f ca="1">Model!EA78</f>
        <v>-3.1794771334966956E-2</v>
      </c>
      <c r="DZ18" s="4">
        <f ca="1">Model!EB78</f>
        <v>-2.583652461682328E-2</v>
      </c>
      <c r="EA18" s="4">
        <f ca="1">Model!EC78</f>
        <v>-3.9344906764780779E-2</v>
      </c>
      <c r="EB18" s="4">
        <f ca="1">Model!ED78</f>
        <v>-4.2272068237636976E-2</v>
      </c>
      <c r="EC18" s="4">
        <f ca="1">Model!EE78</f>
        <v>-4.1814997495353279E-2</v>
      </c>
      <c r="ED18" s="4">
        <f ca="1">Model!EF78</f>
        <v>-4.1862624718991798E-2</v>
      </c>
      <c r="EE18" s="4">
        <f ca="1">Model!EG78</f>
        <v>-5.1242920362033692E-2</v>
      </c>
      <c r="EF18" s="4">
        <f ca="1">Model!EH78</f>
        <v>-4.1129069631739804E-2</v>
      </c>
      <c r="EG18" s="4">
        <f ca="1">Model!EI78</f>
        <v>-1.707980549770689E-2</v>
      </c>
      <c r="EH18" s="4">
        <f ca="1">Model!EJ78</f>
        <v>-1.7697754599169592E-2</v>
      </c>
    </row>
    <row r="19" spans="1:138" x14ac:dyDescent="0.3">
      <c r="A19" t="str">
        <f>Model!A79</f>
        <v>EROI_pctChange</v>
      </c>
      <c r="B19" t="str">
        <f>Model!B79</f>
        <v>EROI - % Change from Baseline</v>
      </c>
      <c r="C19" t="str">
        <f>Model!E79</f>
        <v>[-]</v>
      </c>
      <c r="D19" s="4">
        <f ca="1">Model!F79</f>
        <v>-8.0014368976029731E-10</v>
      </c>
      <c r="E19" s="4">
        <f ca="1">Model!G79</f>
        <v>-0.47329253630165113</v>
      </c>
      <c r="F19" s="4">
        <f ca="1">Model!H79</f>
        <v>-0.56229725018797516</v>
      </c>
      <c r="G19" s="4">
        <f ca="1">Model!I79</f>
        <v>-0.48879429960080711</v>
      </c>
      <c r="H19" s="4">
        <f ca="1">Model!J79</f>
        <v>-0.53879461011550822</v>
      </c>
      <c r="I19" s="4">
        <f ca="1">Model!K79</f>
        <v>-0.48321662971395196</v>
      </c>
      <c r="J19" s="4">
        <f ca="1">Model!L79</f>
        <v>-0.50099770689609358</v>
      </c>
      <c r="K19" s="4">
        <f ca="1">Model!M79</f>
        <v>-0.45941268764433896</v>
      </c>
      <c r="L19" s="4">
        <f ca="1">Model!N79</f>
        <v>-0.11814507451984346</v>
      </c>
      <c r="M19" s="4">
        <f ca="1">Model!O79</f>
        <v>-9.1836825472053407E-2</v>
      </c>
      <c r="N19" s="4">
        <f ca="1">Model!P79</f>
        <v>-0.13919136174132402</v>
      </c>
      <c r="O19" s="4">
        <f ca="1">Model!Q79</f>
        <v>-0.19224578135489734</v>
      </c>
      <c r="P19" s="4">
        <f ca="1">Model!R79</f>
        <v>-0.15450859387695218</v>
      </c>
      <c r="Q19" s="4">
        <f ca="1">Model!S79</f>
        <v>-0.22337329830287062</v>
      </c>
      <c r="R19" s="4">
        <f ca="1">Model!T79</f>
        <v>-0.20495898373529414</v>
      </c>
      <c r="S19" s="4">
        <f ca="1">Model!U79</f>
        <v>-0.24178730758665989</v>
      </c>
      <c r="T19" s="4">
        <f ca="1">Model!V79</f>
        <v>-0.19215660109591165</v>
      </c>
      <c r="U19" s="4">
        <f ca="1">Model!W79</f>
        <v>-0.1539816163240994</v>
      </c>
      <c r="V19" s="4">
        <f ca="1">Model!X79</f>
        <v>-0.14714088940763093</v>
      </c>
      <c r="W19" s="4">
        <f ca="1">Model!Y79</f>
        <v>-0.22396121945750677</v>
      </c>
      <c r="X19" s="4">
        <f ca="1">Model!Z79</f>
        <v>-0.25595567926570112</v>
      </c>
      <c r="Y19" s="4">
        <f ca="1">Model!AA79</f>
        <v>-0.2181440449469253</v>
      </c>
      <c r="Z19" s="4">
        <f ca="1">Model!AB79</f>
        <v>-0.2181440449469253</v>
      </c>
      <c r="AA19" s="4">
        <f ca="1">Model!AC79</f>
        <v>-0.232686981223379</v>
      </c>
      <c r="AB19" s="4">
        <f ca="1">Model!AD79</f>
        <v>-0.23139726818231424</v>
      </c>
      <c r="AC19" s="4">
        <f ca="1">Model!AE79</f>
        <v>-8.0014524865369087E-10</v>
      </c>
      <c r="AD19" s="4">
        <f ca="1">Model!AF79</f>
        <v>-0.49622524249865096</v>
      </c>
      <c r="AE19" s="4">
        <f ca="1">Model!AG79</f>
        <v>-0.48655898587273533</v>
      </c>
      <c r="AF19" s="4">
        <f ca="1">Model!AH79</f>
        <v>-0.29692647198368671</v>
      </c>
      <c r="AG19" s="4">
        <f ca="1">Model!AI79</f>
        <v>-0.25220367091534929</v>
      </c>
      <c r="AH19" s="4">
        <f ca="1">Model!AJ79</f>
        <v>-0.21884740574591871</v>
      </c>
      <c r="AI19" s="4">
        <f ca="1">Model!AK79</f>
        <v>-0.15929785923718523</v>
      </c>
      <c r="AJ19" s="4">
        <f ca="1">Model!AL79</f>
        <v>-0.18137651887363945</v>
      </c>
      <c r="AK19" s="4">
        <f ca="1">Model!AM79</f>
        <v>-0.24655870505630212</v>
      </c>
      <c r="AL19" s="4">
        <f ca="1">Model!AN79</f>
        <v>-0.30890688314406561</v>
      </c>
      <c r="AM19" s="4">
        <f ca="1">Model!AO79</f>
        <v>-0.26262991728177376</v>
      </c>
      <c r="AN19" s="4">
        <f ca="1">Model!AP79</f>
        <v>-1.8017330716885215E-9</v>
      </c>
      <c r="AO19" s="4">
        <f ca="1">Model!AQ79</f>
        <v>-0.1708664883260845</v>
      </c>
      <c r="AP19" s="4">
        <f ca="1">Model!AR79</f>
        <v>-0.1960841528119204</v>
      </c>
      <c r="AQ19" s="4">
        <f ca="1">Model!AS79</f>
        <v>-0.19222772126008714</v>
      </c>
      <c r="AR19" s="4">
        <f ca="1">Model!AT79</f>
        <v>-0.19263093927533467</v>
      </c>
      <c r="AS19" s="4">
        <f ca="1">Model!AU79</f>
        <v>-0.26986988382099569</v>
      </c>
      <c r="AT19" s="4">
        <f ca="1">Model!AV79</f>
        <v>-0.18638477646280799</v>
      </c>
      <c r="AU19" s="4">
        <f ca="1">Model!AW79</f>
        <v>-0.2015568196818838</v>
      </c>
      <c r="AV19" s="4">
        <f ca="1">Model!AX79</f>
        <v>-0.20814324596915351</v>
      </c>
      <c r="AW19" s="4">
        <f ca="1">Model!AY79</f>
        <v>-8.0016636096141275E-10</v>
      </c>
      <c r="AX19" s="4">
        <f ca="1">Model!AZ79</f>
        <v>-0.68686818450366294</v>
      </c>
      <c r="AY19" s="4">
        <f ca="1">Model!BA79</f>
        <v>-0.39771428619621418</v>
      </c>
      <c r="AZ19" s="4">
        <f ca="1">Model!BB79</f>
        <v>-0.457274780966413</v>
      </c>
      <c r="BA19" s="4">
        <f ca="1">Model!BC79</f>
        <v>-0.60514788664183872</v>
      </c>
      <c r="BB19" s="4">
        <f ca="1">Model!BD79</f>
        <v>-0.48302952790508785</v>
      </c>
      <c r="BC19" s="4">
        <f ca="1">Model!BE79</f>
        <v>-0.56610042244206327</v>
      </c>
      <c r="BD19" s="4">
        <f ca="1">Model!BF79</f>
        <v>-0.47376274491587606</v>
      </c>
      <c r="BE19" s="4">
        <f ca="1">Model!BG79</f>
        <v>-0.50240876588268424</v>
      </c>
      <c r="BF19" s="4">
        <f ca="1">Model!BH79</f>
        <v>-0.44391600142492388</v>
      </c>
      <c r="BG19" s="4">
        <f ca="1">Model!BI79</f>
        <v>-0.16787367592247332</v>
      </c>
      <c r="BH19" s="4">
        <f ca="1">Model!BJ79</f>
        <v>-0.1304919864906893</v>
      </c>
      <c r="BI19" s="4">
        <f ca="1">Model!BK79</f>
        <v>-0.1977785841197584</v>
      </c>
      <c r="BJ19" s="4">
        <f ca="1">Model!BL79</f>
        <v>-0.27316421063468493</v>
      </c>
      <c r="BK19" s="4">
        <f ca="1">Model!BM79</f>
        <v>-0.21954301297280066</v>
      </c>
      <c r="BL19" s="4">
        <f ca="1">Model!BN79</f>
        <v>-0.31739365248078072</v>
      </c>
      <c r="BM19" s="4">
        <f ca="1">Model!BO79</f>
        <v>-0.2912285440764199</v>
      </c>
      <c r="BN19" s="4">
        <f ca="1">Model!BP79</f>
        <v>-0.34355832710394829</v>
      </c>
      <c r="BO19" s="4">
        <f ca="1">Model!BQ79</f>
        <v>-0.27303749339330513</v>
      </c>
      <c r="BP19" s="4">
        <f ca="1">Model!BR79</f>
        <v>-0.21879422459153736</v>
      </c>
      <c r="BQ19" s="4">
        <f ca="1">Model!BS79</f>
        <v>-0.20907415813578673</v>
      </c>
      <c r="BR19" s="4">
        <f ca="1">Model!BT79</f>
        <v>-0.3182290363169698</v>
      </c>
      <c r="BS19" s="4">
        <f ca="1">Model!BU79</f>
        <v>-0.36369032710508442</v>
      </c>
      <c r="BT19" s="4">
        <f ca="1">Model!BV79</f>
        <v>-0.30996334708276713</v>
      </c>
      <c r="BU19" s="4">
        <f ca="1">Model!BW79</f>
        <v>-0.30996334708276713</v>
      </c>
      <c r="BV19" s="4">
        <f ca="1">Model!BX79</f>
        <v>-0.33062757016827315</v>
      </c>
      <c r="BW19" s="4">
        <f ca="1">Model!BY79</f>
        <v>-0.32879500228169256</v>
      </c>
      <c r="BX19" s="4">
        <f ca="1">Model!BZ79</f>
        <v>-8.0009365529656547E-10</v>
      </c>
      <c r="BY19" s="4">
        <f ca="1">Model!CA79</f>
        <v>-0.37344749470381117</v>
      </c>
      <c r="BZ19" s="4">
        <f ca="1">Model!CB79</f>
        <v>-0.36429887780960868</v>
      </c>
      <c r="CA19" s="4">
        <f ca="1">Model!CC79</f>
        <v>-0.24056054791492343</v>
      </c>
      <c r="CB19" s="4">
        <f ca="1">Model!CD79</f>
        <v>-0.20432753221031563</v>
      </c>
      <c r="CC19" s="4">
        <f ca="1">Model!CE79</f>
        <v>-0.17730332865284384</v>
      </c>
      <c r="CD19" s="4">
        <f ca="1">Model!CF79</f>
        <v>-0.12905814717245681</v>
      </c>
      <c r="CE19" s="4">
        <f ca="1">Model!CG79</f>
        <v>-0.14694558718593065</v>
      </c>
      <c r="CF19" s="4">
        <f ca="1">Model!CH79</f>
        <v>-0.19975415729333831</v>
      </c>
      <c r="CG19" s="4">
        <f ca="1">Model!CI79</f>
        <v>-0.25026670261346967</v>
      </c>
      <c r="CH19" s="4">
        <f ca="1">Model!CJ79</f>
        <v>-0.21277455116508873</v>
      </c>
      <c r="CI19" s="4">
        <f ca="1">Model!CK79</f>
        <v>-0.27726477863962806</v>
      </c>
      <c r="CJ19" s="4">
        <f ca="1">Model!CL79</f>
        <v>-0.29300599229491064</v>
      </c>
      <c r="CK19" s="4">
        <f ca="1">Model!CM79</f>
        <v>-0.29059875458110496</v>
      </c>
      <c r="CL19" s="4">
        <f ca="1">Model!CN79</f>
        <v>-0.29085044882230854</v>
      </c>
      <c r="CM19" s="4">
        <f ca="1">Model!CO79</f>
        <v>-0.33697876309653724</v>
      </c>
      <c r="CN19" s="4">
        <f ca="1">Model!CP79</f>
        <v>-0.28695150792661667</v>
      </c>
      <c r="CO19" s="4">
        <f ca="1">Model!CQ79</f>
        <v>-0.14913469335133892</v>
      </c>
      <c r="CP19" s="4">
        <f ca="1">Model!CR79</f>
        <v>-0.15400808175712072</v>
      </c>
      <c r="CQ19" s="4">
        <f ca="1">Model!CS79</f>
        <v>0.11269048415569947</v>
      </c>
      <c r="CR19" s="4">
        <f ca="1">Model!CT79</f>
        <v>-0.39045646043361376</v>
      </c>
      <c r="CS19" s="4">
        <f ca="1">Model!CU79</f>
        <v>-0.51641522651944649</v>
      </c>
      <c r="CT19" s="4">
        <f ca="1">Model!CV79</f>
        <v>-0.41239443306515455</v>
      </c>
      <c r="CU19" s="4">
        <f ca="1">Model!CW79</f>
        <v>-0.48315447645323767</v>
      </c>
      <c r="CV19" s="4">
        <f ca="1">Model!CX79</f>
        <v>-0.40450095882198489</v>
      </c>
      <c r="CW19" s="4">
        <f ca="1">Model!CY79</f>
        <v>-0.42923409273643681</v>
      </c>
      <c r="CX19" s="4">
        <f ca="1">Model!CZ79</f>
        <v>-0.37548235689663823</v>
      </c>
      <c r="CY19" s="4">
        <f ca="1">Model!DA79</f>
        <v>-4.0551610201710601E-2</v>
      </c>
      <c r="CZ19" s="4">
        <f ca="1">Model!DB79</f>
        <v>-6.4280445207240593E-3</v>
      </c>
      <c r="DA19" s="4">
        <f ca="1">Model!DC79</f>
        <v>-6.7850058039823594E-2</v>
      </c>
      <c r="DB19" s="4">
        <f ca="1">Model!DD79</f>
        <v>-0.13666520301819091</v>
      </c>
      <c r="DC19" s="4">
        <f ca="1">Model!DE79</f>
        <v>-8.7717536710931507E-2</v>
      </c>
      <c r="DD19" s="4">
        <f ca="1">Model!DF79</f>
        <v>-0.17703968279184767</v>
      </c>
      <c r="DE19" s="4">
        <f ca="1">Model!DG79</f>
        <v>-0.15315508022952276</v>
      </c>
      <c r="DF19" s="4">
        <f ca="1">Model!DH79</f>
        <v>-0.20092388938059935</v>
      </c>
      <c r="DG19" s="4">
        <f ca="1">Model!DI79</f>
        <v>-0.13654953023360311</v>
      </c>
      <c r="DH19" s="4">
        <f ca="1">Model!DJ79</f>
        <v>-8.7034011436989633E-2</v>
      </c>
      <c r="DI19" s="4">
        <f ca="1">Model!DK79</f>
        <v>-7.8161129254078823E-2</v>
      </c>
      <c r="DJ19" s="4">
        <f ca="1">Model!DL79</f>
        <v>-0.17780225600981392</v>
      </c>
      <c r="DK19" s="4">
        <f ca="1">Model!DM79</f>
        <v>-0.21930121889060158</v>
      </c>
      <c r="DL19" s="4">
        <f ca="1">Model!DN79</f>
        <v>-0.17025699003148875</v>
      </c>
      <c r="DM19" s="4">
        <f ca="1">Model!DO79</f>
        <v>-0.17025699003148875</v>
      </c>
      <c r="DN19" s="4">
        <f ca="1">Model!DP79</f>
        <v>-0.18912015497730186</v>
      </c>
      <c r="DO19" s="4">
        <f ca="1">Model!DQ79</f>
        <v>-0.18744731055552225</v>
      </c>
      <c r="DP19" s="4">
        <f ca="1">Model!DR79</f>
        <v>-1.7595779280437214E-2</v>
      </c>
      <c r="DQ19" s="4">
        <f ca="1">Model!DS79</f>
        <v>-0.43452700563626906</v>
      </c>
      <c r="DR19" s="4">
        <f ca="1">Model!DT79</f>
        <v>-0.42512033785276615</v>
      </c>
      <c r="DS19" s="4">
        <f ca="1">Model!DU79</f>
        <v>-0.27933541745352913</v>
      </c>
      <c r="DT19" s="4">
        <f ca="1">Model!DV79</f>
        <v>-0.23991242588576828</v>
      </c>
      <c r="DU19" s="4">
        <f ca="1">Model!DW79</f>
        <v>-0.21050899566463607</v>
      </c>
      <c r="DV19" s="4">
        <f ca="1">Model!DX79</f>
        <v>-0.15801628023094105</v>
      </c>
      <c r="DW19" s="4">
        <f ca="1">Model!DY79</f>
        <v>-0.17747854090968349</v>
      </c>
      <c r="DX19" s="4">
        <f ca="1">Model!DZ79</f>
        <v>-0.23493640837019394</v>
      </c>
      <c r="DY19" s="4">
        <f ca="1">Model!EA79</f>
        <v>-0.28989610768024887</v>
      </c>
      <c r="DZ19" s="4">
        <f ca="1">Model!EB79</f>
        <v>-0.24910312532247852</v>
      </c>
      <c r="EA19" s="4">
        <f ca="1">Model!EC79</f>
        <v>-0.33563130730352914</v>
      </c>
      <c r="EB19" s="4">
        <f ca="1">Model!ED79</f>
        <v>-0.35181652623626519</v>
      </c>
      <c r="EC19" s="4">
        <f ca="1">Model!EE79</f>
        <v>-0.34934138865956338</v>
      </c>
      <c r="ED19" s="4">
        <f ca="1">Model!EF79</f>
        <v>-0.34960018232612594</v>
      </c>
      <c r="EE19" s="4">
        <f ca="1">Model!EG79</f>
        <v>-0.3968486800996423</v>
      </c>
      <c r="EF19" s="4">
        <f ca="1">Model!EH79</f>
        <v>-0.34559126577213423</v>
      </c>
      <c r="EG19" s="4">
        <f ca="1">Model!EI79</f>
        <v>-0.17986037726036047</v>
      </c>
      <c r="EH19" s="4">
        <f ca="1">Model!EJ79</f>
        <v>-0.18516282162750689</v>
      </c>
    </row>
    <row r="20" spans="1:138" x14ac:dyDescent="0.3">
      <c r="A20" t="str">
        <f>Model!A80</f>
        <v>WU_pctChange</v>
      </c>
      <c r="B20" t="str">
        <f>Model!B80</f>
        <v>WU - % Change from Baseline</v>
      </c>
      <c r="C20" t="str">
        <f>Model!E80</f>
        <v>[-]</v>
      </c>
      <c r="D20" s="4">
        <f ca="1">Model!F80</f>
        <v>6.1363637454607398E-5</v>
      </c>
      <c r="E20" s="4">
        <f ca="1">Model!G80</f>
        <v>0.31846728287987452</v>
      </c>
      <c r="F20" s="4">
        <f ca="1">Model!H80</f>
        <v>0.5865711577849313</v>
      </c>
      <c r="G20" s="4">
        <f ca="1">Model!I80</f>
        <v>0.35844838583104316</v>
      </c>
      <c r="H20" s="4">
        <f ca="1">Model!J80</f>
        <v>0.50572082149524356</v>
      </c>
      <c r="I20" s="4">
        <f ca="1">Model!K80</f>
        <v>0.34378658150420921</v>
      </c>
      <c r="J20" s="4">
        <f ca="1">Model!L80</f>
        <v>0.38942228898299014</v>
      </c>
      <c r="K20" s="4">
        <f ca="1">Model!M80</f>
        <v>0.32030649600899208</v>
      </c>
      <c r="L20" s="4">
        <f ca="1">Model!N80</f>
        <v>0.13404295189795021</v>
      </c>
      <c r="M20" s="4">
        <f ca="1">Model!O80</f>
        <v>0.10119127364648586</v>
      </c>
      <c r="N20" s="4">
        <f ca="1">Model!P80</f>
        <v>0.1617696644637292</v>
      </c>
      <c r="O20" s="4">
        <f ca="1">Model!Q80</f>
        <v>0.23807631053259004</v>
      </c>
      <c r="P20" s="4">
        <f ca="1">Model!R80</f>
        <v>0.18281670942462697</v>
      </c>
      <c r="Q20" s="4">
        <f ca="1">Model!S80</f>
        <v>0.28769891719132523</v>
      </c>
      <c r="R20" s="4">
        <f ca="1">Model!T80</f>
        <v>0.25787392395903574</v>
      </c>
      <c r="S20" s="4">
        <f ca="1">Model!U80</f>
        <v>0.31897206792217742</v>
      </c>
      <c r="T20" s="4">
        <f ca="1">Model!V80</f>
        <v>0.23793963557037864</v>
      </c>
      <c r="U20" s="4">
        <f ca="1">Model!W80</f>
        <v>0.18207994310011646</v>
      </c>
      <c r="V20" s="4">
        <f ca="1">Model!X80</f>
        <v>0.17259855750694125</v>
      </c>
      <c r="W20" s="4">
        <f ca="1">Model!Y80</f>
        <v>0.28867446822459802</v>
      </c>
      <c r="X20" s="4">
        <f ca="1">Model!Z80</f>
        <v>0.34408842990737543</v>
      </c>
      <c r="Y20" s="4">
        <f ca="1">Model!AA80</f>
        <v>0.27908645623780709</v>
      </c>
      <c r="Z20" s="4">
        <f ca="1">Model!AB80</f>
        <v>0.27908645623780709</v>
      </c>
      <c r="AA20" s="4">
        <f ca="1">Model!AC80</f>
        <v>0.3033290695780545</v>
      </c>
      <c r="AB20" s="4">
        <f ca="1">Model!AD80</f>
        <v>0.30114208737223169</v>
      </c>
      <c r="AC20" s="4">
        <f ca="1">Model!AE80</f>
        <v>6.822077947503424E-11</v>
      </c>
      <c r="AD20" s="4">
        <f ca="1">Model!AF80</f>
        <v>0.38104944507500499</v>
      </c>
      <c r="AE20" s="4">
        <f ca="1">Model!AG80</f>
        <v>0.35504922697426866</v>
      </c>
      <c r="AF20" s="4">
        <f ca="1">Model!AH80</f>
        <v>0.42232634201081037</v>
      </c>
      <c r="AG20" s="4">
        <f ca="1">Model!AI80</f>
        <v>0.33726251436957633</v>
      </c>
      <c r="AH20" s="4">
        <f ca="1">Model!AJ80</f>
        <v>0.28015960853714011</v>
      </c>
      <c r="AI20" s="4">
        <f ca="1">Model!AK80</f>
        <v>0.18948192324182758</v>
      </c>
      <c r="AJ20" s="4">
        <f ca="1">Model!AL80</f>
        <v>0.22156280918323726</v>
      </c>
      <c r="AK20" s="4">
        <f ca="1">Model!AM80</f>
        <v>0.32724341760800973</v>
      </c>
      <c r="AL20" s="4">
        <f ca="1">Model!AN80</f>
        <v>0.44698301122935313</v>
      </c>
      <c r="AM20" s="4">
        <f ca="1">Model!AO80</f>
        <v>0.35617110417837688</v>
      </c>
      <c r="AN20" s="4">
        <f ca="1">Model!AP80</f>
        <v>1.0045920748884476E-10</v>
      </c>
      <c r="AO20" s="4">
        <f ca="1">Model!AQ80</f>
        <v>0.15750010015520699</v>
      </c>
      <c r="AP20" s="4">
        <f ca="1">Model!AR80</f>
        <v>0.1938091855776834</v>
      </c>
      <c r="AQ20" s="4">
        <f ca="1">Model!AS80</f>
        <v>0.1881097532855632</v>
      </c>
      <c r="AR20" s="4">
        <f ca="1">Model!AT80</f>
        <v>0.18870312164697478</v>
      </c>
      <c r="AS20" s="4">
        <f ca="1">Model!AU80</f>
        <v>0.31542914150499624</v>
      </c>
      <c r="AT20" s="4">
        <f ca="1">Model!AV80</f>
        <v>0.17957739118032195</v>
      </c>
      <c r="AU20" s="4">
        <f ca="1">Model!AW80</f>
        <v>0.25243727161687812</v>
      </c>
      <c r="AV20" s="4">
        <f ca="1">Model!AX80</f>
        <v>0.26285466810550268</v>
      </c>
      <c r="AW20" s="4">
        <f ca="1">Model!AY80</f>
        <v>7.7247049260341928E-11</v>
      </c>
      <c r="AX20" s="4">
        <f ca="1">Model!AZ80</f>
        <v>1.6358617532738802</v>
      </c>
      <c r="AY20" s="4">
        <f ca="1">Model!BA80</f>
        <v>0.66034155610548539</v>
      </c>
      <c r="AZ20" s="4">
        <f ca="1">Model!BB80</f>
        <v>0.52079200902018563</v>
      </c>
      <c r="BA20" s="4">
        <f ca="1">Model!BC80</f>
        <v>1.0903324264376741</v>
      </c>
      <c r="BB20" s="4">
        <f ca="1">Model!BD80</f>
        <v>0.59655574302989689</v>
      </c>
      <c r="BC20" s="4">
        <f ca="1">Model!BE80</f>
        <v>0.90221935878653947</v>
      </c>
      <c r="BD20" s="4">
        <f ca="1">Model!BF80</f>
        <v>0.56844117026276597</v>
      </c>
      <c r="BE20" s="4">
        <f ca="1">Model!BG80</f>
        <v>0.65722839878180872</v>
      </c>
      <c r="BF20" s="4">
        <f ca="1">Model!BH80</f>
        <v>0.52368396655484162</v>
      </c>
      <c r="BG20" s="4">
        <f ca="1">Model!BI80</f>
        <v>0.20174061358490711</v>
      </c>
      <c r="BH20" s="4">
        <f ca="1">Model!BJ80</f>
        <v>0.15007565627958622</v>
      </c>
      <c r="BI20" s="4">
        <f ca="1">Model!BK80</f>
        <v>0.24653864816090265</v>
      </c>
      <c r="BJ20" s="4">
        <f ca="1">Model!BL80</f>
        <v>0.37582658133867891</v>
      </c>
      <c r="BK20" s="4">
        <f ca="1">Model!BM80</f>
        <v>0.2813005917034993</v>
      </c>
      <c r="BL20" s="4">
        <f ca="1">Model!BN80</f>
        <v>0.46497319122706376</v>
      </c>
      <c r="BM20" s="4">
        <f ca="1">Model!BO80</f>
        <v>0.4108920314433509</v>
      </c>
      <c r="BN20" s="4">
        <f ca="1">Model!BP80</f>
        <v>0.52336458906598349</v>
      </c>
      <c r="BO20" s="4">
        <f ca="1">Model!BQ80</f>
        <v>0.37558676023728821</v>
      </c>
      <c r="BP20" s="4">
        <f ca="1">Model!BR80</f>
        <v>0.28007246074725828</v>
      </c>
      <c r="BQ20" s="4">
        <f ca="1">Model!BS80</f>
        <v>0.26434103723312308</v>
      </c>
      <c r="BR20" s="4">
        <f ca="1">Model!BT80</f>
        <v>0.46676824409612455</v>
      </c>
      <c r="BS20" s="4">
        <f ca="1">Model!BU80</f>
        <v>0.57156183832243457</v>
      </c>
      <c r="BT20" s="4">
        <f ca="1">Model!BV80</f>
        <v>0.449198379606984</v>
      </c>
      <c r="BU20" s="4">
        <f ca="1">Model!BW80</f>
        <v>0.449198379606984</v>
      </c>
      <c r="BV20" s="4">
        <f ca="1">Model!BX80</f>
        <v>0.49393664081514538</v>
      </c>
      <c r="BW20" s="4">
        <f ca="1">Model!BY80</f>
        <v>0.48985779706122279</v>
      </c>
      <c r="BX20" s="4">
        <f ca="1">Model!BZ80</f>
        <v>15.32514705740277</v>
      </c>
      <c r="BY20" s="4">
        <f ca="1">Model!CA80</f>
        <v>20.148166796585866</v>
      </c>
      <c r="BZ20" s="4">
        <f ca="1">Model!CB80</f>
        <v>19.843815475999886</v>
      </c>
      <c r="CA20" s="4">
        <f ca="1">Model!CC80</f>
        <v>20.496311522294036</v>
      </c>
      <c r="CB20" s="4">
        <f ca="1">Model!CD80</f>
        <v>19.517421056042206</v>
      </c>
      <c r="CC20" s="4">
        <f ca="1">Model!CE80</f>
        <v>18.843458242767511</v>
      </c>
      <c r="CD20" s="4">
        <f ca="1">Model!CF80</f>
        <v>17.74424451108985</v>
      </c>
      <c r="CE20" s="4">
        <f ca="1">Model!CG80</f>
        <v>18.137286905869761</v>
      </c>
      <c r="CF20" s="4">
        <f ca="1">Model!CH80</f>
        <v>19.400164765773489</v>
      </c>
      <c r="CG20" s="4">
        <f ca="1">Model!CI80</f>
        <v>20.774605851505356</v>
      </c>
      <c r="CH20" s="4">
        <f ca="1">Model!CJ80</f>
        <v>19.73757532674054</v>
      </c>
      <c r="CI20" s="4">
        <f ca="1">Model!CK80</f>
        <v>17.333736197167553</v>
      </c>
      <c r="CJ20" s="4">
        <f ca="1">Model!CL80</f>
        <v>17.741936628053775</v>
      </c>
      <c r="CK20" s="4">
        <f ca="1">Model!CM80</f>
        <v>17.678338915233091</v>
      </c>
      <c r="CL20" s="4">
        <f ca="1">Model!CN80</f>
        <v>17.684968307203228</v>
      </c>
      <c r="CM20" s="4">
        <f ca="1">Model!CO80</f>
        <v>19.054315725937936</v>
      </c>
      <c r="CN20" s="4">
        <f ca="1">Model!CP80</f>
        <v>17.582799116920203</v>
      </c>
      <c r="CO20" s="4">
        <f ca="1">Model!CQ80</f>
        <v>18.186523315472417</v>
      </c>
      <c r="CP20" s="4">
        <f ca="1">Model!CR80</f>
        <v>18.297048461465657</v>
      </c>
      <c r="CQ20" s="4">
        <f ca="1">Model!CS80</f>
        <v>-1.8286204704353521E-3</v>
      </c>
      <c r="CR20" s="4">
        <f ca="1">Model!CT80</f>
        <v>0.39210080208842873</v>
      </c>
      <c r="CS20" s="4">
        <f ca="1">Model!CU80</f>
        <v>0.75469968632564832</v>
      </c>
      <c r="CT20" s="4">
        <f ca="1">Model!CV80</f>
        <v>0.44407421931772428</v>
      </c>
      <c r="CU20" s="4">
        <f ca="1">Model!CW80</f>
        <v>0.64177885205464691</v>
      </c>
      <c r="CV20" s="4">
        <f ca="1">Model!CX80</f>
        <v>0.42493268949618274</v>
      </c>
      <c r="CW20" s="4">
        <f ca="1">Model!CY80</f>
        <v>0.48484010673832822</v>
      </c>
      <c r="CX20" s="4">
        <f ca="1">Model!CZ80</f>
        <v>0.39538172840900454</v>
      </c>
      <c r="CY20" s="4">
        <f ca="1">Model!DA80</f>
        <v>0.15759826934788562</v>
      </c>
      <c r="CZ20" s="4">
        <f ca="1">Model!DB80</f>
        <v>0.11784132939154743</v>
      </c>
      <c r="DA20" s="4">
        <f ca="1">Model!DC80</f>
        <v>0.1914990770943617</v>
      </c>
      <c r="DB20" s="4">
        <f ca="1">Model!DD80</f>
        <v>0.28647171345569589</v>
      </c>
      <c r="DC20" s="4">
        <f ca="1">Model!DE80</f>
        <v>0.21744727127039776</v>
      </c>
      <c r="DD20" s="4">
        <f ca="1">Model!DF80</f>
        <v>0.349586088581952</v>
      </c>
      <c r="DE20" s="4">
        <f ca="1">Model!DG80</f>
        <v>0.31152206222142675</v>
      </c>
      <c r="DF20" s="4">
        <f ca="1">Model!DH80</f>
        <v>0.38992491553551079</v>
      </c>
      <c r="DG20" s="4">
        <f ca="1">Model!DI80</f>
        <v>0.28629937031547137</v>
      </c>
      <c r="DH20" s="4">
        <f ca="1">Model!DJ80</f>
        <v>0.21653578498281695</v>
      </c>
      <c r="DI20" s="4">
        <f ca="1">Model!DK80</f>
        <v>0.20482638648163076</v>
      </c>
      <c r="DJ20" s="4">
        <f ca="1">Model!DL80</f>
        <v>0.35083780474636128</v>
      </c>
      <c r="DK20" s="4">
        <f ca="1">Model!DM80</f>
        <v>0.42264317869285672</v>
      </c>
      <c r="DL20" s="4">
        <f ca="1">Model!DN80</f>
        <v>0.33855396455977771</v>
      </c>
      <c r="DM20" s="4">
        <f ca="1">Model!DO80</f>
        <v>0.33855396455977771</v>
      </c>
      <c r="DN20" s="4">
        <f ca="1">Model!DP80</f>
        <v>0.36969219592333541</v>
      </c>
      <c r="DO20" s="4">
        <f ca="1">Model!DQ80</f>
        <v>0.36687233946446263</v>
      </c>
      <c r="DP20" s="4">
        <f ca="1">Model!DR80</f>
        <v>0.8614767625023223</v>
      </c>
      <c r="DQ20" s="4">
        <f ca="1">Model!DS80</f>
        <v>1.482315232358608</v>
      </c>
      <c r="DR20" s="4">
        <f ca="1">Model!DT80</f>
        <v>1.4416974887468219</v>
      </c>
      <c r="DS20" s="4">
        <f ca="1">Model!DU80</f>
        <v>1.5375503008512894</v>
      </c>
      <c r="DT20" s="4">
        <f ca="1">Model!DV80</f>
        <v>1.4059367506234683</v>
      </c>
      <c r="DU20" s="4">
        <f ca="1">Model!DW80</f>
        <v>1.3163311782040896</v>
      </c>
      <c r="DV20" s="4">
        <f ca="1">Model!DX80</f>
        <v>1.1719216005212758</v>
      </c>
      <c r="DW20" s="4">
        <f ca="1">Model!DY80</f>
        <v>1.2233129701882568</v>
      </c>
      <c r="DX20" s="4">
        <f ca="1">Model!DZ80</f>
        <v>1.3902883998936151</v>
      </c>
      <c r="DY20" s="4">
        <f ca="1">Model!EA80</f>
        <v>1.5752888387636339</v>
      </c>
      <c r="DZ20" s="4">
        <f ca="1">Model!EB80</f>
        <v>1.4353845247245574</v>
      </c>
      <c r="EA20" s="4">
        <f ca="1">Model!EC80</f>
        <v>1.1128061012318353</v>
      </c>
      <c r="EB20" s="4">
        <f ca="1">Model!ED80</f>
        <v>1.16556312249974</v>
      </c>
      <c r="EC20" s="4">
        <f ca="1">Model!EE80</f>
        <v>1.1573252131478997</v>
      </c>
      <c r="ED20" s="4">
        <f ca="1">Model!EF80</f>
        <v>1.1581836114541495</v>
      </c>
      <c r="EE20" s="4">
        <f ca="1">Model!EG80</f>
        <v>1.3372185489831225</v>
      </c>
      <c r="EF20" s="4">
        <f ca="1">Model!EH80</f>
        <v>1.1449625501296548</v>
      </c>
      <c r="EG20" s="4">
        <f ca="1">Model!EI80</f>
        <v>1.2297698800905426</v>
      </c>
      <c r="EH20" s="4">
        <f ca="1">Model!EJ80</f>
        <v>1.2442798104846506</v>
      </c>
    </row>
    <row r="21" spans="1:138" x14ac:dyDescent="0.3">
      <c r="A21" t="str">
        <f>Model!A52</f>
        <v>GWP_FG</v>
      </c>
      <c r="B21" t="str">
        <f>Model!B52</f>
        <v>Fuel Gathering</v>
      </c>
      <c r="C21" t="str">
        <f>Model!E52</f>
        <v>[g CO2eq/kWh]</v>
      </c>
      <c r="D21">
        <f ca="1">Model!F52</f>
        <v>54.419781634896033</v>
      </c>
      <c r="E21">
        <f ca="1">Model!G52</f>
        <v>69.772436855958233</v>
      </c>
      <c r="F21">
        <f ca="1">Model!H52</f>
        <v>83.960320715913767</v>
      </c>
      <c r="G21">
        <f ca="1">Model!I52</f>
        <v>71.888210995608318</v>
      </c>
      <c r="H21">
        <f ca="1">Model!J52</f>
        <v>79.681773150263496</v>
      </c>
      <c r="I21">
        <f ca="1">Model!K52</f>
        <v>71.112317782426757</v>
      </c>
      <c r="J21">
        <f ca="1">Model!L52</f>
        <v>73.516318233949292</v>
      </c>
      <c r="K21">
        <f ca="1">Model!M52</f>
        <v>69.22982496576239</v>
      </c>
      <c r="L21">
        <f ca="1">Model!N52</f>
        <v>61.710583021035745</v>
      </c>
      <c r="M21">
        <f ca="1">Model!O52</f>
        <v>59.922911562274471</v>
      </c>
      <c r="N21">
        <f ca="1">Model!P52</f>
        <v>63.219372079534182</v>
      </c>
      <c r="O21">
        <f ca="1">Model!Q52</f>
        <v>67.371708293438886</v>
      </c>
      <c r="P21">
        <f ca="1">Model!R52</f>
        <v>64.364677390266223</v>
      </c>
      <c r="Q21">
        <f ca="1">Model!S52</f>
        <v>70.071994012607675</v>
      </c>
      <c r="R21">
        <f ca="1">Model!T52</f>
        <v>68.4490239849886</v>
      </c>
      <c r="S21">
        <f ca="1">Model!U52</f>
        <v>71.773767619397219</v>
      </c>
      <c r="T21">
        <f ca="1">Model!V52</f>
        <v>67.364270928224158</v>
      </c>
      <c r="U21">
        <f ca="1">Model!W52</f>
        <v>64.324585187973781</v>
      </c>
      <c r="V21">
        <f ca="1">Model!X52</f>
        <v>63.808641914552908</v>
      </c>
      <c r="W21">
        <f ca="1">Model!Y52</f>
        <v>70.125080029261014</v>
      </c>
      <c r="X21">
        <f ca="1">Model!Z52</f>
        <v>73.140510685768689</v>
      </c>
      <c r="Y21">
        <f ca="1">Model!AA52</f>
        <v>69.603334526828945</v>
      </c>
      <c r="Z21">
        <f ca="1">Model!AB52</f>
        <v>69.603334526828945</v>
      </c>
      <c r="AA21">
        <f ca="1">Model!AC52</f>
        <v>70.922531300351864</v>
      </c>
      <c r="AB21">
        <f ca="1">Model!AD52</f>
        <v>70.803523509022554</v>
      </c>
      <c r="AC21">
        <f ca="1">Model!AE52</f>
        <v>53.024402618616641</v>
      </c>
      <c r="AD21">
        <f ca="1">Model!AF52</f>
        <v>71.077607429438473</v>
      </c>
      <c r="AE21">
        <f ca="1">Model!AG52</f>
        <v>69.73947047725747</v>
      </c>
      <c r="AF21">
        <f ca="1">Model!AH52</f>
        <v>75.418004608700357</v>
      </c>
      <c r="AG21">
        <f ca="1">Model!AI52</f>
        <v>70.907545963878675</v>
      </c>
      <c r="AH21">
        <f ca="1">Model!AJ52</f>
        <v>67.879698494533187</v>
      </c>
      <c r="AI21">
        <f ca="1">Model!AK52</f>
        <v>63.071568401238331</v>
      </c>
      <c r="AJ21">
        <f ca="1">Model!AL52</f>
        <v>64.7726382136415</v>
      </c>
      <c r="AK21">
        <f ca="1">Model!AM52</f>
        <v>70.376289343354713</v>
      </c>
      <c r="AL21">
        <f ca="1">Model!AN52</f>
        <v>76.725409764489228</v>
      </c>
      <c r="AM21">
        <f ca="1">Model!AO52</f>
        <v>71.910162642782382</v>
      </c>
      <c r="AN21">
        <f ca="1">Model!AP52</f>
        <v>64.057477997951992</v>
      </c>
      <c r="AO21">
        <f ca="1">Model!AQ52</f>
        <v>72.24507712981891</v>
      </c>
      <c r="AP21">
        <f ca="1">Model!AR52</f>
        <v>74.511299548726925</v>
      </c>
      <c r="AQ21">
        <f ca="1">Model!AS52</f>
        <v>74.155570918133108</v>
      </c>
      <c r="AR21">
        <f ca="1">Model!AT52</f>
        <v>74.192605854916991</v>
      </c>
      <c r="AS21">
        <f ca="1">Model!AU52</f>
        <v>82.141967898991297</v>
      </c>
      <c r="AT21">
        <f ca="1">Model!AV52</f>
        <v>73.623025686983624</v>
      </c>
      <c r="AU21">
        <f ca="1">Model!AW52</f>
        <v>80.227972962353576</v>
      </c>
      <c r="AV21">
        <f ca="1">Model!AX52</f>
        <v>80.895285108652544</v>
      </c>
      <c r="AW21">
        <f ca="1">Model!AY52</f>
        <v>73.91419876174335</v>
      </c>
      <c r="AX21">
        <f ca="1">Model!AZ52</f>
        <v>186.38306604185991</v>
      </c>
      <c r="AY21">
        <f ca="1">Model!BA52</f>
        <v>122.72281578088311</v>
      </c>
      <c r="AZ21">
        <f ca="1">Model!BB52</f>
        <v>107.53594231604987</v>
      </c>
      <c r="BA21">
        <f ca="1">Model!BC52</f>
        <v>147.8084221231509</v>
      </c>
      <c r="BB21">
        <f ca="1">Model!BD52</f>
        <v>112.89323278167114</v>
      </c>
      <c r="BC21">
        <f ca="1">Model!BE52</f>
        <v>134.50685565525455</v>
      </c>
      <c r="BD21">
        <f ca="1">Model!BF52</f>
        <v>110.90523767294194</v>
      </c>
      <c r="BE21">
        <f ca="1">Model!BG52</f>
        <v>117.15577908845229</v>
      </c>
      <c r="BF21">
        <f ca="1">Model!BH52</f>
        <v>106.19391498594327</v>
      </c>
      <c r="BG21">
        <f ca="1">Model!BI52</f>
        <v>88.825694565712709</v>
      </c>
      <c r="BH21">
        <f ca="1">Model!BJ52</f>
        <v>85.00692064272522</v>
      </c>
      <c r="BI21">
        <f ca="1">Model!BK52</f>
        <v>92.136905397242515</v>
      </c>
      <c r="BJ21">
        <f ca="1">Model!BL52</f>
        <v>101.69311938690147</v>
      </c>
      <c r="BK21">
        <f ca="1">Model!BM52</f>
        <v>94.706306601396037</v>
      </c>
      <c r="BL21">
        <f ca="1">Model!BN52</f>
        <v>108.28231962861814</v>
      </c>
      <c r="BM21">
        <f ca="1">Model!BO52</f>
        <v>104.28495403540799</v>
      </c>
      <c r="BN21">
        <f ca="1">Model!BP52</f>
        <v>112.59827301412669</v>
      </c>
      <c r="BO21">
        <f ca="1">Model!BQ52</f>
        <v>101.67539320234738</v>
      </c>
      <c r="BP21">
        <f ca="1">Model!BR52</f>
        <v>94.615530285798002</v>
      </c>
      <c r="BQ21">
        <f ca="1">Model!BS52</f>
        <v>93.452754721458845</v>
      </c>
      <c r="BR21">
        <f ca="1">Model!BT52</f>
        <v>108.41499952315948</v>
      </c>
      <c r="BS21">
        <f ca="1">Model!BU52</f>
        <v>116.16073407516213</v>
      </c>
      <c r="BT21">
        <f ca="1">Model!BV52</f>
        <v>107.11633706719257</v>
      </c>
      <c r="BU21">
        <f ca="1">Model!BW52</f>
        <v>107.11633706719257</v>
      </c>
      <c r="BV21">
        <f ca="1">Model!BX52</f>
        <v>110.42312979813195</v>
      </c>
      <c r="BW21">
        <f ca="1">Model!BY52</f>
        <v>110.12164533020973</v>
      </c>
      <c r="BX21">
        <f ca="1">Model!BZ52</f>
        <v>41.06344375652408</v>
      </c>
      <c r="BY21">
        <f ca="1">Model!CA52</f>
        <v>51.702667582350394</v>
      </c>
      <c r="BZ21">
        <f ca="1">Model!CB52</f>
        <v>50.958594807255437</v>
      </c>
      <c r="CA21">
        <f ca="1">Model!CC52</f>
        <v>54.070727575355505</v>
      </c>
      <c r="CB21">
        <f ca="1">Model!CD52</f>
        <v>51.60847633416364</v>
      </c>
      <c r="CC21">
        <f ca="1">Model!CE52</f>
        <v>49.913224586685843</v>
      </c>
      <c r="CD21">
        <f ca="1">Model!CF52</f>
        <v>47.14831832958253</v>
      </c>
      <c r="CE21">
        <f ca="1">Model!CG52</f>
        <v>48.136957158698351</v>
      </c>
      <c r="CF21">
        <f ca="1">Model!CH52</f>
        <v>51.313535831415471</v>
      </c>
      <c r="CG21">
        <f ca="1">Model!CI52</f>
        <v>54.770734962434247</v>
      </c>
      <c r="CH21">
        <f ca="1">Model!CJ52</f>
        <v>52.162241178106065</v>
      </c>
      <c r="CI21">
        <f ca="1">Model!CK52</f>
        <v>44.821996973169654</v>
      </c>
      <c r="CJ21">
        <f ca="1">Model!CL52</f>
        <v>45.819958233267606</v>
      </c>
      <c r="CK21">
        <f ca="1">Model!CM52</f>
        <v>45.664475659454325</v>
      </c>
      <c r="CL21">
        <f ca="1">Model!CN52</f>
        <v>45.680683080768993</v>
      </c>
      <c r="CM21">
        <f ca="1">Model!CO52</f>
        <v>49.054434405853527</v>
      </c>
      <c r="CN21">
        <f ca="1">Model!CP52</f>
        <v>45.430901634785045</v>
      </c>
      <c r="CO21">
        <f ca="1">Model!CQ52</f>
        <v>48.260803916671364</v>
      </c>
      <c r="CP21">
        <f ca="1">Model!CR52</f>
        <v>48.538813241807397</v>
      </c>
      <c r="CQ21">
        <f ca="1">Model!CS52</f>
        <v>62.155661447137028</v>
      </c>
      <c r="CR21">
        <f ca="1">Model!CT52</f>
        <v>83.59875911497555</v>
      </c>
      <c r="CS21">
        <f ca="1">Model!CU52</f>
        <v>105.37363111650804</v>
      </c>
      <c r="CT21">
        <f ca="1">Model!CV52</f>
        <v>86.719878778735364</v>
      </c>
      <c r="CU21">
        <f ca="1">Model!CW52</f>
        <v>98.592483078146444</v>
      </c>
      <c r="CV21">
        <f ca="1">Model!CX52</f>
        <v>85.570387205824446</v>
      </c>
      <c r="CW21">
        <f ca="1">Model!CY52</f>
        <v>89.150677973229335</v>
      </c>
      <c r="CX21">
        <f ca="1">Model!CZ52</f>
        <v>82.805101304646442</v>
      </c>
      <c r="CY21">
        <f ca="1">Model!DA52</f>
        <v>72.083098751328009</v>
      </c>
      <c r="CZ21">
        <f ca="1">Model!DB52</f>
        <v>69.607452834426496</v>
      </c>
      <c r="DA21">
        <f ca="1">Model!DC52</f>
        <v>74.194086075035429</v>
      </c>
      <c r="DB21">
        <f ca="1">Model!DD52</f>
        <v>80.107987388454418</v>
      </c>
      <c r="DC21">
        <f ca="1">Model!DE52</f>
        <v>75.809867899124967</v>
      </c>
      <c r="DD21">
        <f ca="1">Model!DF52</f>
        <v>84.038089786946387</v>
      </c>
      <c r="DE21">
        <f ca="1">Model!DG52</f>
        <v>81.667860801925045</v>
      </c>
      <c r="DF21">
        <f ca="1">Model!DH52</f>
        <v>86.549969532969286</v>
      </c>
      <c r="DG21">
        <f ca="1">Model!DI52</f>
        <v>80.097255662323803</v>
      </c>
      <c r="DH21">
        <f ca="1">Model!DJ52</f>
        <v>75.753110077505923</v>
      </c>
      <c r="DI21">
        <f ca="1">Model!DK52</f>
        <v>75.023971350514614</v>
      </c>
      <c r="DJ21">
        <f ca="1">Model!DL52</f>
        <v>84.116033562673152</v>
      </c>
      <c r="DK21">
        <f ca="1">Model!DM52</f>
        <v>88.587320362347683</v>
      </c>
      <c r="DL21">
        <f ca="1">Model!DN52</f>
        <v>83.351124622619324</v>
      </c>
      <c r="DM21">
        <f ca="1">Model!DO52</f>
        <v>83.351124622619324</v>
      </c>
      <c r="DN21">
        <f ca="1">Model!DP52</f>
        <v>85.290087616737694</v>
      </c>
      <c r="DO21">
        <f ca="1">Model!DQ52</f>
        <v>85.114496483810385</v>
      </c>
      <c r="DP21">
        <f ca="1">Model!DR52</f>
        <v>46.616746085352766</v>
      </c>
      <c r="DQ21">
        <f ca="1">Model!DS52</f>
        <v>60.376874908167302</v>
      </c>
      <c r="DR21">
        <f ca="1">Model!DT52</f>
        <v>59.388937359731671</v>
      </c>
      <c r="DS21">
        <f ca="1">Model!DU52</f>
        <v>63.547577083142613</v>
      </c>
      <c r="DT21">
        <f ca="1">Model!DV52</f>
        <v>60.251594250612087</v>
      </c>
      <c r="DU21">
        <f ca="1">Model!DW52</f>
        <v>58.00761232107584</v>
      </c>
      <c r="DV21">
        <f ca="1">Model!DX52</f>
        <v>54.391180061087113</v>
      </c>
      <c r="DW21">
        <f ca="1">Model!DY52</f>
        <v>55.678168155165551</v>
      </c>
      <c r="DX21">
        <f ca="1">Model!DZ52</f>
        <v>59.859714423088747</v>
      </c>
      <c r="DY21">
        <f ca="1">Model!EA52</f>
        <v>64.492658899327807</v>
      </c>
      <c r="DZ21">
        <f ca="1">Model!EB52</f>
        <v>60.989051432835488</v>
      </c>
      <c r="EA21">
        <f ca="1">Model!EC52</f>
        <v>51.389375537964938</v>
      </c>
      <c r="EB21">
        <f ca="1">Model!ED52</f>
        <v>52.672574396875881</v>
      </c>
      <c r="EC21">
        <f ca="1">Model!EE52</f>
        <v>52.472205315641865</v>
      </c>
      <c r="ED21">
        <f ca="1">Model!EF52</f>
        <v>52.493083972180827</v>
      </c>
      <c r="EE21">
        <f ca="1">Model!EG52</f>
        <v>56.878608505247399</v>
      </c>
      <c r="EF21">
        <f ca="1">Model!EH52</f>
        <v>52.171510646063105</v>
      </c>
      <c r="EG21">
        <f ca="1">Model!EI52</f>
        <v>55.839867798950642</v>
      </c>
      <c r="EH21">
        <f ca="1">Model!EJ52</f>
        <v>56.203238298397011</v>
      </c>
    </row>
    <row r="22" spans="1:138" x14ac:dyDescent="0.3">
      <c r="A22" t="str">
        <f>Model!A53</f>
        <v>GWP_PG</v>
      </c>
      <c r="B22" t="str">
        <f>Model!B53</f>
        <v>Power Generation</v>
      </c>
      <c r="C22" t="str">
        <f>Model!E53</f>
        <v>[g CO2eq/kWh]</v>
      </c>
      <c r="D22">
        <f ca="1">Model!F53</f>
        <v>902.35028305569188</v>
      </c>
      <c r="E22">
        <f ca="1">Model!G53</f>
        <v>1156.9171403305941</v>
      </c>
      <c r="F22">
        <f ca="1">Model!H53</f>
        <v>1392.1705836994799</v>
      </c>
      <c r="G22">
        <f ca="1">Model!I53</f>
        <v>1191.9994088814649</v>
      </c>
      <c r="H22">
        <f ca="1">Model!J53</f>
        <v>1321.2267377128564</v>
      </c>
      <c r="I22">
        <f ca="1">Model!K53</f>
        <v>1179.1340970499593</v>
      </c>
      <c r="J22">
        <f ca="1">Model!L53</f>
        <v>1218.9955302040089</v>
      </c>
      <c r="K22">
        <f ca="1">Model!M53</f>
        <v>1147.919934204474</v>
      </c>
      <c r="L22">
        <f ca="1">Model!N53</f>
        <v>1023.2411888410871</v>
      </c>
      <c r="M22">
        <f ca="1">Model!O53</f>
        <v>993.59928660696596</v>
      </c>
      <c r="N22">
        <f ca="1">Model!P53</f>
        <v>1048.2588605976821</v>
      </c>
      <c r="O22">
        <f ca="1">Model!Q53</f>
        <v>1117.1099593230888</v>
      </c>
      <c r="P22">
        <f ca="1">Model!R53</f>
        <v>1067.2495022407852</v>
      </c>
      <c r="Q22">
        <f ca="1">Model!S53</f>
        <v>1161.8841849782091</v>
      </c>
      <c r="R22">
        <f ca="1">Model!T53</f>
        <v>1134.9732452460678</v>
      </c>
      <c r="S22">
        <f ca="1">Model!U53</f>
        <v>1190.1017898573614</v>
      </c>
      <c r="T22">
        <f ca="1">Model!V53</f>
        <v>1116.9866381996833</v>
      </c>
      <c r="U22">
        <f ca="1">Model!W53</f>
        <v>1066.5847217326673</v>
      </c>
      <c r="V22">
        <f ca="1">Model!X53</f>
        <v>1058.0297157251928</v>
      </c>
      <c r="W22">
        <f ca="1">Model!Y53</f>
        <v>1162.7644197148129</v>
      </c>
      <c r="X22">
        <f ca="1">Model!Z53</f>
        <v>1212.7641555588414</v>
      </c>
      <c r="Y22">
        <f ca="1">Model!AA53</f>
        <v>1154.1132052545784</v>
      </c>
      <c r="Z22">
        <f ca="1">Model!AB53</f>
        <v>1154.1132052545784</v>
      </c>
      <c r="AA22">
        <f ca="1">Model!AC53</f>
        <v>1175.9871919967682</v>
      </c>
      <c r="AB22">
        <f ca="1">Model!AD53</f>
        <v>1174.0138890733515</v>
      </c>
      <c r="AC22">
        <f ca="1">Model!AE53</f>
        <v>878.69234631134009</v>
      </c>
      <c r="AD22">
        <f ca="1">Model!AF53</f>
        <v>1177.8605049374344</v>
      </c>
      <c r="AE22">
        <f ca="1">Model!AG53</f>
        <v>1155.6856073406625</v>
      </c>
      <c r="AF22">
        <f ca="1">Model!AH53</f>
        <v>1249.7872705966427</v>
      </c>
      <c r="AG22">
        <f ca="1">Model!AI53</f>
        <v>1175.0423363054429</v>
      </c>
      <c r="AH22">
        <f ca="1">Model!AJ53</f>
        <v>1124.8664500017669</v>
      </c>
      <c r="AI22">
        <f ca="1">Model!AK53</f>
        <v>1045.188661956983</v>
      </c>
      <c r="AJ22">
        <f ca="1">Model!AL53</f>
        <v>1073.3778908946636</v>
      </c>
      <c r="AK22">
        <f ca="1">Model!AM53</f>
        <v>1166.238632664702</v>
      </c>
      <c r="AL22">
        <f ca="1">Model!AN53</f>
        <v>1271.4528971230288</v>
      </c>
      <c r="AM22">
        <f ca="1">Model!AO53</f>
        <v>1191.6571694488428</v>
      </c>
      <c r="AN22">
        <f ca="1">Model!AP53</f>
        <v>338.236769104708</v>
      </c>
      <c r="AO22">
        <f ca="1">Model!AQ53</f>
        <v>381.46899059765713</v>
      </c>
      <c r="AP22">
        <f ca="1">Model!AR53</f>
        <v>393.43511497533882</v>
      </c>
      <c r="AQ22">
        <f ca="1">Model!AS53</f>
        <v>391.55679402904838</v>
      </c>
      <c r="AR22">
        <f ca="1">Model!AT53</f>
        <v>391.75234617617122</v>
      </c>
      <c r="AS22">
        <f ca="1">Model!AU53</f>
        <v>433.72662643611613</v>
      </c>
      <c r="AT22">
        <f ca="1">Model!AV53</f>
        <v>388.74484476073837</v>
      </c>
      <c r="AU22">
        <f ca="1">Model!AW53</f>
        <v>423.62033621545191</v>
      </c>
      <c r="AV22">
        <f ca="1">Model!AX53</f>
        <v>427.14388274589305</v>
      </c>
      <c r="AW22">
        <f ca="1">Model!AY53</f>
        <v>3.8492499873617501</v>
      </c>
      <c r="AX22">
        <f ca="1">Model!AZ53</f>
        <v>9.7063220142407189</v>
      </c>
      <c r="AY22">
        <f ca="1">Model!BA53</f>
        <v>6.3910697133615368</v>
      </c>
      <c r="AZ22">
        <f ca="1">Model!BB53</f>
        <v>5.6001787415063333</v>
      </c>
      <c r="BA22">
        <f ca="1">Model!BC53</f>
        <v>7.6974597103253446</v>
      </c>
      <c r="BB22">
        <f ca="1">Model!BD53</f>
        <v>5.8791718254137688</v>
      </c>
      <c r="BC22">
        <f ca="1">Model!BE53</f>
        <v>7.0047503876756583</v>
      </c>
      <c r="BD22">
        <f ca="1">Model!BF53</f>
        <v>5.7756424592656259</v>
      </c>
      <c r="BE22">
        <f ca="1">Model!BG53</f>
        <v>6.1011536177131731</v>
      </c>
      <c r="BF22">
        <f ca="1">Model!BH53</f>
        <v>5.5302896164127437</v>
      </c>
      <c r="BG22">
        <f ca="1">Model!BI53</f>
        <v>4.6258000412964764</v>
      </c>
      <c r="BH22">
        <f ca="1">Model!BJ53</f>
        <v>4.4269287050572865</v>
      </c>
      <c r="BI22">
        <f ca="1">Model!BK53</f>
        <v>4.7982388753086376</v>
      </c>
      <c r="BJ22">
        <f ca="1">Model!BL53</f>
        <v>5.2959004504207767</v>
      </c>
      <c r="BK22">
        <f ca="1">Model!BM53</f>
        <v>4.932046286040312</v>
      </c>
      <c r="BL22">
        <f ca="1">Model!BN53</f>
        <v>5.6390480373804781</v>
      </c>
      <c r="BM22">
        <f ca="1">Model!BO53</f>
        <v>5.4308761337825935</v>
      </c>
      <c r="BN22">
        <f ca="1">Model!BP53</f>
        <v>5.8638111247566123</v>
      </c>
      <c r="BO22">
        <f ca="1">Model!BQ53</f>
        <v>5.2949773190493508</v>
      </c>
      <c r="BP22">
        <f ca="1">Model!BR53</f>
        <v>4.9273189029728881</v>
      </c>
      <c r="BQ22">
        <f ca="1">Model!BS53</f>
        <v>4.8667647212145972</v>
      </c>
      <c r="BR22">
        <f ca="1">Model!BT53</f>
        <v>5.6459576446134898</v>
      </c>
      <c r="BS22">
        <f ca="1">Model!BU53</f>
        <v>6.0493343858335473</v>
      </c>
      <c r="BT22">
        <f ca="1">Model!BV53</f>
        <v>5.5783268439559421</v>
      </c>
      <c r="BU22">
        <f ca="1">Model!BW53</f>
        <v>5.5783268439559421</v>
      </c>
      <c r="BV22">
        <f ca="1">Model!BX53</f>
        <v>5.7505355953327406</v>
      </c>
      <c r="BW22">
        <f ca="1">Model!BY53</f>
        <v>5.7348351060657174</v>
      </c>
      <c r="BX22">
        <f ca="1">Model!BZ53</f>
        <v>22.895291832045199</v>
      </c>
      <c r="BY22">
        <f ca="1">Model!CA53</f>
        <v>28.827286620476482</v>
      </c>
      <c r="BZ22">
        <f ca="1">Model!CB53</f>
        <v>28.412422162661198</v>
      </c>
      <c r="CA22">
        <f ca="1">Model!CC53</f>
        <v>30.147619735670432</v>
      </c>
      <c r="CB22">
        <f ca="1">Model!CD53</f>
        <v>28.774769444176147</v>
      </c>
      <c r="CC22">
        <f ca="1">Model!CE53</f>
        <v>27.829566608354025</v>
      </c>
      <c r="CD22">
        <f ca="1">Model!CF53</f>
        <v>26.287968294779301</v>
      </c>
      <c r="CE22">
        <f ca="1">Model!CG53</f>
        <v>26.839192752311604</v>
      </c>
      <c r="CF22">
        <f ca="1">Model!CH53</f>
        <v>28.610322718189202</v>
      </c>
      <c r="CG22">
        <f ca="1">Model!CI53</f>
        <v>30.537915140673061</v>
      </c>
      <c r="CH22">
        <f ca="1">Model!CJ53</f>
        <v>29.083526005938563</v>
      </c>
      <c r="CI22">
        <f ca="1">Model!CK53</f>
        <v>24.990906931246435</v>
      </c>
      <c r="CJ22">
        <f ca="1">Model!CL53</f>
        <v>25.547329193891859</v>
      </c>
      <c r="CK22">
        <f ca="1">Model!CM53</f>
        <v>25.460638488568662</v>
      </c>
      <c r="CL22">
        <f ca="1">Model!CN53</f>
        <v>25.469675081871564</v>
      </c>
      <c r="CM22">
        <f ca="1">Model!CO53</f>
        <v>27.350740430763235</v>
      </c>
      <c r="CN22">
        <f ca="1">Model!CP53</f>
        <v>25.33040719352929</v>
      </c>
      <c r="CO22">
        <f ca="1">Model!CQ53</f>
        <v>26.908244624411203</v>
      </c>
      <c r="CP22">
        <f ca="1">Model!CR53</f>
        <v>27.063251220271987</v>
      </c>
      <c r="CQ22">
        <f ca="1">Model!CS53</f>
        <v>453.09976652152682</v>
      </c>
      <c r="CR22">
        <f ca="1">Model!CT53</f>
        <v>609.41477179355991</v>
      </c>
      <c r="CS22">
        <f ca="1">Model!CU53</f>
        <v>768.14833186228566</v>
      </c>
      <c r="CT22">
        <f ca="1">Model!CV53</f>
        <v>632.16698065128514</v>
      </c>
      <c r="CU22">
        <f ca="1">Model!CW53</f>
        <v>718.71539974647635</v>
      </c>
      <c r="CV22">
        <f ca="1">Model!CX53</f>
        <v>623.7874645914751</v>
      </c>
      <c r="CW22">
        <f ca="1">Model!CY53</f>
        <v>649.88691994310102</v>
      </c>
      <c r="CX22">
        <f ca="1">Model!CZ53</f>
        <v>603.62919795868174</v>
      </c>
      <c r="CY22">
        <f ca="1">Model!DA53</f>
        <v>525.46838781778081</v>
      </c>
      <c r="CZ22">
        <f ca="1">Model!DB53</f>
        <v>507.42152674637123</v>
      </c>
      <c r="DA22">
        <f ca="1">Model!DC53</f>
        <v>540.85697577955818</v>
      </c>
      <c r="DB22">
        <f ca="1">Model!DD53</f>
        <v>583.9678886385658</v>
      </c>
      <c r="DC22">
        <f ca="1">Model!DE53</f>
        <v>552.63563520010609</v>
      </c>
      <c r="DD22">
        <f ca="1">Model!DF53</f>
        <v>612.61738633037135</v>
      </c>
      <c r="DE22">
        <f ca="1">Model!DG53</f>
        <v>595.33898924293771</v>
      </c>
      <c r="DF22">
        <f ca="1">Model!DH53</f>
        <v>630.92838326861647</v>
      </c>
      <c r="DG22">
        <f ca="1">Model!DI53</f>
        <v>583.88965694589388</v>
      </c>
      <c r="DH22">
        <f ca="1">Model!DJ53</f>
        <v>552.22188438280148</v>
      </c>
      <c r="DI22">
        <f ca="1">Model!DK53</f>
        <v>546.90663908945771</v>
      </c>
      <c r="DJ22">
        <f ca="1">Model!DL53</f>
        <v>613.18557763847355</v>
      </c>
      <c r="DK22">
        <f ca="1">Model!DM53</f>
        <v>645.78017896383085</v>
      </c>
      <c r="DL22">
        <f ca="1">Model!DN53</f>
        <v>607.60957612743857</v>
      </c>
      <c r="DM22">
        <f ca="1">Model!DO53</f>
        <v>607.60957612743857</v>
      </c>
      <c r="DN22">
        <f ca="1">Model!DP53</f>
        <v>621.74414825609506</v>
      </c>
      <c r="DO22">
        <f ca="1">Model!DQ53</f>
        <v>620.46413128772485</v>
      </c>
      <c r="DP22">
        <f ca="1">Model!DR53</f>
        <v>450.79381907169261</v>
      </c>
      <c r="DQ22">
        <f ca="1">Model!DS53</f>
        <v>583.85718243038161</v>
      </c>
      <c r="DR22">
        <f ca="1">Model!DT53</f>
        <v>574.30361685872629</v>
      </c>
      <c r="DS22">
        <f ca="1">Model!DU53</f>
        <v>614.51854476526034</v>
      </c>
      <c r="DT22">
        <f ca="1">Model!DV53</f>
        <v>582.64569190781867</v>
      </c>
      <c r="DU22">
        <f ca="1">Model!DW53</f>
        <v>560.94591084434899</v>
      </c>
      <c r="DV22">
        <f ca="1">Model!DX53</f>
        <v>525.97424407658571</v>
      </c>
      <c r="DW22">
        <f ca="1">Model!DY53</f>
        <v>538.41969183407537</v>
      </c>
      <c r="DX22">
        <f ca="1">Model!DZ53</f>
        <v>578.85613088305399</v>
      </c>
      <c r="DY22">
        <f ca="1">Model!EA53</f>
        <v>623.65768631909782</v>
      </c>
      <c r="DZ22">
        <f ca="1">Model!EB53</f>
        <v>589.77705922735765</v>
      </c>
      <c r="EA22">
        <f ca="1">Model!EC53</f>
        <v>496.94615784750187</v>
      </c>
      <c r="EB22">
        <f ca="1">Model!ED53</f>
        <v>509.35496289746771</v>
      </c>
      <c r="EC22">
        <f ca="1">Model!EE53</f>
        <v>507.41735139648506</v>
      </c>
      <c r="ED22">
        <f ca="1">Model!EF53</f>
        <v>507.61925243224266</v>
      </c>
      <c r="EE22">
        <f ca="1">Model!EG53</f>
        <v>550.02820455588426</v>
      </c>
      <c r="EF22">
        <f ca="1">Model!EH53</f>
        <v>504.50957018357667</v>
      </c>
      <c r="EG22">
        <f ca="1">Model!EI53</f>
        <v>539.98336167561581</v>
      </c>
      <c r="EH22">
        <f ca="1">Model!EJ53</f>
        <v>543.49723145287351</v>
      </c>
    </row>
    <row r="23" spans="1:138" x14ac:dyDescent="0.3">
      <c r="A23" t="str">
        <f>Model!A54</f>
        <v>GWP_CC</v>
      </c>
      <c r="B23" t="str">
        <f>Model!B54</f>
        <v>Carbon Capture</v>
      </c>
      <c r="C23" t="str">
        <f>Model!E54</f>
        <v>[g CO2eq/kWh]</v>
      </c>
      <c r="D23">
        <f ca="1">Model!F54</f>
        <v>0</v>
      </c>
      <c r="E23">
        <f ca="1">Model!G54</f>
        <v>-1036.5074688863047</v>
      </c>
      <c r="F23">
        <f ca="1">Model!H54</f>
        <v>-1247.2761943486942</v>
      </c>
      <c r="G23">
        <f ca="1">Model!I54</f>
        <v>-1067.9384435955756</v>
      </c>
      <c r="H23">
        <f ca="1">Model!J54</f>
        <v>-1183.7160449886089</v>
      </c>
      <c r="I23">
        <f ca="1">Model!K54</f>
        <v>-1056.4121282372462</v>
      </c>
      <c r="J23">
        <f ca="1">Model!L54</f>
        <v>-1098.0708745869908</v>
      </c>
      <c r="K23">
        <f ca="1">Model!M54</f>
        <v>-971.31074800938643</v>
      </c>
      <c r="L23">
        <f ca="1">Model!N54</f>
        <v>-916.74424877378726</v>
      </c>
      <c r="M23">
        <f ca="1">Model!O54</f>
        <v>-890.18741770385873</v>
      </c>
      <c r="N23">
        <f ca="1">Model!P54</f>
        <v>-939.15813022293435</v>
      </c>
      <c r="O23">
        <f ca="1">Model!Q54</f>
        <v>-1000.8433413604579</v>
      </c>
      <c r="P23">
        <f ca="1">Model!R54</f>
        <v>-818.05849172538183</v>
      </c>
      <c r="Q23">
        <f ca="1">Model!S54</f>
        <v>-1040.9575532493677</v>
      </c>
      <c r="R23">
        <f ca="1">Model!T54</f>
        <v>-1016.8474514497323</v>
      </c>
      <c r="S23">
        <f ca="1">Model!U54</f>
        <v>-1066.2383250451476</v>
      </c>
      <c r="T23">
        <f ca="1">Model!V54</f>
        <v>-1030.3100707580436</v>
      </c>
      <c r="U23">
        <f ca="1">Model!W54</f>
        <v>-955.57667160158303</v>
      </c>
      <c r="V23">
        <f ca="1">Model!X54</f>
        <v>-947.9120538740068</v>
      </c>
      <c r="W23">
        <f ca="1">Model!Y54</f>
        <v>-1051.006140876447</v>
      </c>
      <c r="X23">
        <f ca="1">Model!Z54</f>
        <v>-1093.7856496570655</v>
      </c>
      <c r="Y23">
        <f ca="1">Model!AA54</f>
        <v>-1033.9953618846469</v>
      </c>
      <c r="Z23">
        <f ca="1">Model!AB54</f>
        <v>-1033.9953618846469</v>
      </c>
      <c r="AA23">
        <f ca="1">Model!AC54</f>
        <v>-1147.2454355158554</v>
      </c>
      <c r="AB23">
        <f ca="1">Model!AD54</f>
        <v>-1051.8248214846737</v>
      </c>
      <c r="AC23">
        <f ca="1">Model!AE54</f>
        <v>0</v>
      </c>
      <c r="AD23">
        <f ca="1">Model!AF54</f>
        <v>-1055.9200767543521</v>
      </c>
      <c r="AE23">
        <f ca="1">Model!AG54</f>
        <v>-1036.0408809801061</v>
      </c>
      <c r="AF23">
        <f ca="1">Model!AH54</f>
        <v>-1120.4004762559873</v>
      </c>
      <c r="AG23">
        <f ca="1">Model!AI54</f>
        <v>-1053.3936648187066</v>
      </c>
      <c r="AH23">
        <f ca="1">Model!AJ54</f>
        <v>-1025.8914874397631</v>
      </c>
      <c r="AI23">
        <f ca="1">Model!AK54</f>
        <v>-1035.3666115136409</v>
      </c>
      <c r="AJ23">
        <f ca="1">Model!AL54</f>
        <v>-962.25423994509583</v>
      </c>
      <c r="AK23">
        <f ca="1">Model!AM54</f>
        <v>-1045.5013826808081</v>
      </c>
      <c r="AL23">
        <f ca="1">Model!AN54</f>
        <v>-1139.823124293488</v>
      </c>
      <c r="AM23">
        <f ca="1">Model!AO54</f>
        <v>-1068.2884132328845</v>
      </c>
      <c r="AN23">
        <f ca="1">Model!AP54</f>
        <v>0</v>
      </c>
      <c r="AO23">
        <f ca="1">Model!AQ54</f>
        <v>-342.79937399325911</v>
      </c>
      <c r="AP23">
        <f ca="1">Model!AR54</f>
        <v>-353.55248904821565</v>
      </c>
      <c r="AQ23">
        <f ca="1">Model!AS54</f>
        <v>-351.86457401339726</v>
      </c>
      <c r="AR23">
        <f ca="1">Model!AT54</f>
        <v>-352.04030298552613</v>
      </c>
      <c r="AS23">
        <f ca="1">Model!AU54</f>
        <v>-382.39751238646295</v>
      </c>
      <c r="AT23">
        <f ca="1">Model!AV54</f>
        <v>-349.33767281661255</v>
      </c>
      <c r="AU23">
        <f ca="1">Model!AW54</f>
        <v>-362.48988552014941</v>
      </c>
      <c r="AV23">
        <f ca="1">Model!AX54</f>
        <v>-388.53561873486245</v>
      </c>
      <c r="AW23">
        <f ca="1">Model!AY54</f>
        <v>0</v>
      </c>
      <c r="AX23">
        <f ca="1">Model!AZ54</f>
        <v>-3307.6612882511599</v>
      </c>
      <c r="AY23">
        <f ca="1">Model!BA54</f>
        <v>-2177.9098045980127</v>
      </c>
      <c r="AZ23">
        <f ca="1">Model!BB54</f>
        <v>-1908.3947970601723</v>
      </c>
      <c r="BA23">
        <f ca="1">Model!BC54</f>
        <v>-2623.0934296596993</v>
      </c>
      <c r="BB23">
        <f ca="1">Model!BD54</f>
        <v>-2003.4683606588783</v>
      </c>
      <c r="BC23">
        <f ca="1">Model!BE54</f>
        <v>-2387.0361664473903</v>
      </c>
      <c r="BD23">
        <f ca="1">Model!BF54</f>
        <v>-1968.1882539301935</v>
      </c>
      <c r="BE23">
        <f ca="1">Model!BG54</f>
        <v>-2090.4335840661502</v>
      </c>
      <c r="BF23">
        <f ca="1">Model!BH54</f>
        <v>-1779.8796063774873</v>
      </c>
      <c r="BG23">
        <f ca="1">Model!BI54</f>
        <v>-1576.3519592012904</v>
      </c>
      <c r="BH23">
        <f ca="1">Model!BJ54</f>
        <v>-1508.5817966973004</v>
      </c>
      <c r="BI23">
        <f ca="1">Model!BK54</f>
        <v>-1635.1146146145738</v>
      </c>
      <c r="BJ23">
        <f ca="1">Model!BL54</f>
        <v>-1804.7046945885779</v>
      </c>
      <c r="BK23">
        <f ca="1">Model!BM54</f>
        <v>-1437.9430783088471</v>
      </c>
      <c r="BL23">
        <f ca="1">Model!BN54</f>
        <v>-1921.6404389290346</v>
      </c>
      <c r="BM23">
        <f ca="1">Model!BO54</f>
        <v>-1850.7008857365852</v>
      </c>
      <c r="BN23">
        <f ca="1">Model!BP54</f>
        <v>-1998.2338346613324</v>
      </c>
      <c r="BO23">
        <f ca="1">Model!BQ54</f>
        <v>-1857.7198678058912</v>
      </c>
      <c r="BP23">
        <f ca="1">Model!BR54</f>
        <v>-1679.1017201283842</v>
      </c>
      <c r="BQ23">
        <f ca="1">Model!BS54</f>
        <v>-1658.4664349452057</v>
      </c>
      <c r="BR23">
        <f ca="1">Model!BT54</f>
        <v>-1941.0972310378463</v>
      </c>
      <c r="BS23">
        <f ca="1">Model!BU54</f>
        <v>-2075.1983568998262</v>
      </c>
      <c r="BT23">
        <f ca="1">Model!BV54</f>
        <v>-1900.9482405276137</v>
      </c>
      <c r="BU23">
        <f ca="1">Model!BW54</f>
        <v>-1900.9482405276137</v>
      </c>
      <c r="BV23">
        <f ca="1">Model!BX54</f>
        <v>-2133.8220444292965</v>
      </c>
      <c r="BW23">
        <f ca="1">Model!BY54</f>
        <v>-1954.282172691873</v>
      </c>
      <c r="BX23">
        <f ca="1">Model!BZ54</f>
        <v>-731.85296406292173</v>
      </c>
      <c r="BY23">
        <f ca="1">Model!CA54</f>
        <v>-921.47046274196919</v>
      </c>
      <c r="BZ23">
        <f ca="1">Model!CB54</f>
        <v>-908.20923046051337</v>
      </c>
      <c r="CA23">
        <f ca="1">Model!CC54</f>
        <v>-963.67519684160902</v>
      </c>
      <c r="CB23">
        <f ca="1">Model!CD54</f>
        <v>-919.79173982279599</v>
      </c>
      <c r="CC23">
        <f ca="1">Model!CE54</f>
        <v>-904.99748057220029</v>
      </c>
      <c r="CD23">
        <f ca="1">Model!CF54</f>
        <v>-928.53216551372395</v>
      </c>
      <c r="CE23">
        <f ca="1">Model!CG54</f>
        <v>-857.92061149197036</v>
      </c>
      <c r="CF23">
        <f ca="1">Model!CH54</f>
        <v>-914.53516459646323</v>
      </c>
      <c r="CG23">
        <f ca="1">Model!CI54</f>
        <v>-976.1510740266084</v>
      </c>
      <c r="CH23">
        <f ca="1">Model!CJ54</f>
        <v>-929.66121021685456</v>
      </c>
      <c r="CI23">
        <f ca="1">Model!CK54</f>
        <v>-798.8397547592881</v>
      </c>
      <c r="CJ23">
        <f ca="1">Model!CL54</f>
        <v>-816.6259129430282</v>
      </c>
      <c r="CK23">
        <f ca="1">Model!CM54</f>
        <v>-813.85482576436709</v>
      </c>
      <c r="CL23">
        <f ca="1">Model!CN54</f>
        <v>-814.14368242722492</v>
      </c>
      <c r="CM23">
        <f ca="1">Model!CO54</f>
        <v>-857.75831070714753</v>
      </c>
      <c r="CN23">
        <f ca="1">Model!CP54</f>
        <v>-809.6919542016243</v>
      </c>
      <c r="CO23">
        <f ca="1">Model!CQ54</f>
        <v>-819.03287133329911</v>
      </c>
      <c r="CP23">
        <f ca="1">Model!CR54</f>
        <v>-875.65592183151909</v>
      </c>
      <c r="CQ23">
        <f ca="1">Model!CS54</f>
        <v>0</v>
      </c>
      <c r="CR23">
        <f ca="1">Model!CT54</f>
        <v>-1425.7968650795522</v>
      </c>
      <c r="CS23">
        <f ca="1">Model!CU54</f>
        <v>-1797.1725238329843</v>
      </c>
      <c r="CT23">
        <f ca="1">Model!CV54</f>
        <v>-1479.0283086947206</v>
      </c>
      <c r="CU23">
        <f ca="1">Model!CW54</f>
        <v>-1681.5184194288879</v>
      </c>
      <c r="CV23">
        <f ca="1">Model!CX54</f>
        <v>-1459.4234545265185</v>
      </c>
      <c r="CW23">
        <f ca="1">Model!CY54</f>
        <v>-1528.7643738096801</v>
      </c>
      <c r="CX23">
        <f ca="1">Model!CZ54</f>
        <v>-1333.8019053718056</v>
      </c>
      <c r="CY23">
        <f ca="1">Model!DA54</f>
        <v>-1229.394518685534</v>
      </c>
      <c r="CZ23">
        <f ca="1">Model!DB54</f>
        <v>-1187.1717844639579</v>
      </c>
      <c r="DA23">
        <f ca="1">Model!DC54</f>
        <v>-1265.3979132362256</v>
      </c>
      <c r="DB23">
        <f ca="1">Model!DD54</f>
        <v>-1366.2609169737079</v>
      </c>
      <c r="DC23">
        <f ca="1">Model!DE54</f>
        <v>-1106.1952263335365</v>
      </c>
      <c r="DD23">
        <f ca="1">Model!DF54</f>
        <v>-1433.2897549437166</v>
      </c>
      <c r="DE23">
        <f ca="1">Model!DG54</f>
        <v>-1392.8649317508718</v>
      </c>
      <c r="DF23">
        <f ca="1">Model!DH54</f>
        <v>-1476.1304658017646</v>
      </c>
      <c r="DG23">
        <f ca="1">Model!DI54</f>
        <v>-1406.4530756312915</v>
      </c>
      <c r="DH23">
        <f ca="1">Model!DJ54</f>
        <v>-1291.9874411052829</v>
      </c>
      <c r="DI23">
        <f ca="1">Model!DK54</f>
        <v>-1279.5518054312829</v>
      </c>
      <c r="DJ23">
        <f ca="1">Model!DL54</f>
        <v>-1447.3712745319685</v>
      </c>
      <c r="DK23">
        <f ca="1">Model!DM54</f>
        <v>-1520.950492115368</v>
      </c>
      <c r="DL23">
        <f ca="1">Model!DN54</f>
        <v>-1421.5733994847881</v>
      </c>
      <c r="DM23">
        <f ca="1">Model!DO54</f>
        <v>-1421.5733994847881</v>
      </c>
      <c r="DN23">
        <f ca="1">Model!DP54</f>
        <v>-1583.9444670261914</v>
      </c>
      <c r="DO23">
        <f ca="1">Model!DQ54</f>
        <v>-1451.6481290414538</v>
      </c>
      <c r="DP23">
        <f ca="1">Model!DR54</f>
        <v>-759.78844016283404</v>
      </c>
      <c r="DQ23">
        <f ca="1">Model!DS54</f>
        <v>-984.05949493752303</v>
      </c>
      <c r="DR23">
        <f ca="1">Model!DT54</f>
        <v>-967.95748027674301</v>
      </c>
      <c r="DS23">
        <f ca="1">Model!DU54</f>
        <v>-1035.737551903029</v>
      </c>
      <c r="DT23">
        <f ca="1">Model!DV54</f>
        <v>-982.01759361707968</v>
      </c>
      <c r="DU23">
        <f ca="1">Model!DW54</f>
        <v>-961.83148643217112</v>
      </c>
      <c r="DV23">
        <f ca="1">Model!DX54</f>
        <v>-979.58355370038316</v>
      </c>
      <c r="DW23">
        <f ca="1">Model!DY54</f>
        <v>-907.47707822166603</v>
      </c>
      <c r="DX23">
        <f ca="1">Model!DZ54</f>
        <v>-975.63049481914811</v>
      </c>
      <c r="DY23">
        <f ca="1">Model!EA54</f>
        <v>-1051.1410774436338</v>
      </c>
      <c r="DZ23">
        <f ca="1">Model!EB54</f>
        <v>-994.03712499197434</v>
      </c>
      <c r="EA23">
        <f ca="1">Model!EC54</f>
        <v>-837.57569456785075</v>
      </c>
      <c r="EB23">
        <f ca="1">Model!ED54</f>
        <v>-858.49005992586126</v>
      </c>
      <c r="EC23">
        <f ca="1">Model!EE54</f>
        <v>-855.22432122739201</v>
      </c>
      <c r="ED23">
        <f ca="1">Model!EF54</f>
        <v>-855.56461443137027</v>
      </c>
      <c r="EE23">
        <f ca="1">Model!EG54</f>
        <v>-909.53178986821706</v>
      </c>
      <c r="EF23">
        <f ca="1">Model!EH54</f>
        <v>-850.32341429694657</v>
      </c>
      <c r="EG23">
        <f ca="1">Model!EI54</f>
        <v>-866.62940303299752</v>
      </c>
      <c r="EH23">
        <f ca="1">Model!EJ54</f>
        <v>-927.23097809040735</v>
      </c>
    </row>
    <row r="24" spans="1:138" x14ac:dyDescent="0.3">
      <c r="A24" t="str">
        <f>Model!A55</f>
        <v>GWP_SP</v>
      </c>
      <c r="B24" t="str">
        <f>Model!B55</f>
        <v>Solvent Production</v>
      </c>
      <c r="C24" t="str">
        <f>Model!E55</f>
        <v>[g CO2eq/kWh]</v>
      </c>
      <c r="D24">
        <f ca="1">Model!F55</f>
        <v>0</v>
      </c>
      <c r="E24">
        <f ca="1">Model!G55</f>
        <v>4.8607065286891151</v>
      </c>
      <c r="F24">
        <f ca="1">Model!H55</f>
        <v>5.8491074333148152</v>
      </c>
      <c r="G24">
        <f ca="1">Model!I55</f>
        <v>5.0081022287283714</v>
      </c>
      <c r="H24">
        <f ca="1">Model!J55</f>
        <v>5.5510418214085409</v>
      </c>
      <c r="I24">
        <f ca="1">Model!K55</f>
        <v>4.9540495199966541</v>
      </c>
      <c r="J24">
        <f ca="1">Model!L55</f>
        <v>5.1494084020477198</v>
      </c>
      <c r="K24">
        <f ca="1">Model!M55</f>
        <v>4.5549662071494552</v>
      </c>
      <c r="L24">
        <f ca="1">Model!N55</f>
        <v>0</v>
      </c>
      <c r="M24">
        <f ca="1">Model!O55</f>
        <v>0</v>
      </c>
      <c r="N24">
        <f ca="1">Model!P55</f>
        <v>0</v>
      </c>
      <c r="O24">
        <f ca="1">Model!Q55</f>
        <v>0</v>
      </c>
      <c r="P24">
        <f ca="1">Model!R55</f>
        <v>0</v>
      </c>
      <c r="Q24">
        <f ca="1">Model!S55</f>
        <v>0</v>
      </c>
      <c r="R24">
        <f ca="1">Model!T55</f>
        <v>0</v>
      </c>
      <c r="S24">
        <f ca="1">Model!U55</f>
        <v>0</v>
      </c>
      <c r="T24">
        <f ca="1">Model!V55</f>
        <v>0</v>
      </c>
      <c r="U24">
        <f ca="1">Model!W55</f>
        <v>0</v>
      </c>
      <c r="V24">
        <f ca="1">Model!X55</f>
        <v>0</v>
      </c>
      <c r="W24">
        <f ca="1">Model!Y55</f>
        <v>0</v>
      </c>
      <c r="X24">
        <f ca="1">Model!Z55</f>
        <v>0</v>
      </c>
      <c r="Y24">
        <f ca="1">Model!AA55</f>
        <v>0</v>
      </c>
      <c r="Z24">
        <f ca="1">Model!AB55</f>
        <v>0</v>
      </c>
      <c r="AA24">
        <f ca="1">Model!AC55</f>
        <v>0</v>
      </c>
      <c r="AB24">
        <f ca="1">Model!AD55</f>
        <v>0</v>
      </c>
      <c r="AC24">
        <f ca="1">Model!AE55</f>
        <v>0</v>
      </c>
      <c r="AD24">
        <f ca="1">Model!AF55</f>
        <v>4.9517420423111114</v>
      </c>
      <c r="AE24">
        <f ca="1">Model!AG55</f>
        <v>4.8585184625632598</v>
      </c>
      <c r="AF24">
        <f ca="1">Model!AH55</f>
        <v>0</v>
      </c>
      <c r="AG24">
        <f ca="1">Model!AI55</f>
        <v>0</v>
      </c>
      <c r="AH24">
        <f ca="1">Model!AJ55</f>
        <v>0</v>
      </c>
      <c r="AI24">
        <f ca="1">Model!AK55</f>
        <v>0</v>
      </c>
      <c r="AJ24">
        <f ca="1">Model!AL55</f>
        <v>0</v>
      </c>
      <c r="AK24">
        <f ca="1">Model!AM55</f>
        <v>0</v>
      </c>
      <c r="AL24">
        <f ca="1">Model!AN55</f>
        <v>0</v>
      </c>
      <c r="AM24">
        <f ca="1">Model!AO55</f>
        <v>0</v>
      </c>
      <c r="AN24">
        <f ca="1">Model!AP55</f>
        <v>0</v>
      </c>
      <c r="AO24">
        <f ca="1">Model!AQ55</f>
        <v>1.6075592363940294</v>
      </c>
      <c r="AP24">
        <f ca="1">Model!AR55</f>
        <v>1.6579860187572406</v>
      </c>
      <c r="AQ24">
        <f ca="1">Model!AS55</f>
        <v>1.6500705334608059</v>
      </c>
      <c r="AR24">
        <f ca="1">Model!AT55</f>
        <v>1.6508946152814841</v>
      </c>
      <c r="AS24">
        <f ca="1">Model!AU55</f>
        <v>1.7932548879831003</v>
      </c>
      <c r="AT24">
        <f ca="1">Model!AV55</f>
        <v>1.6382206187103014</v>
      </c>
      <c r="AU24">
        <f ca="1">Model!AW55</f>
        <v>0</v>
      </c>
      <c r="AV24">
        <f ca="1">Model!AX55</f>
        <v>0</v>
      </c>
      <c r="AW24">
        <f ca="1">Model!AY55</f>
        <v>0</v>
      </c>
      <c r="AX24">
        <f ca="1">Model!AZ55</f>
        <v>15.511292779944478</v>
      </c>
      <c r="AY24">
        <f ca="1">Model!BA55</f>
        <v>0</v>
      </c>
      <c r="AZ24">
        <f ca="1">Model!BB55</f>
        <v>8.9494261525714354</v>
      </c>
      <c r="BA24">
        <f ca="1">Model!BC55</f>
        <v>12.301008667702124</v>
      </c>
      <c r="BB24">
        <f ca="1">Model!BD55</f>
        <v>9.3952740650679161</v>
      </c>
      <c r="BC24">
        <f ca="1">Model!BE55</f>
        <v>11.194017049326806</v>
      </c>
      <c r="BD24">
        <f ca="1">Model!BF55</f>
        <v>9.2298278427717815</v>
      </c>
      <c r="BE24">
        <f ca="1">Model!BG55</f>
        <v>9.8030978790524141</v>
      </c>
      <c r="BF24">
        <f ca="1">Model!BH55</f>
        <v>8.3467535765038008</v>
      </c>
      <c r="BG24">
        <f ca="1">Model!BI55</f>
        <v>0</v>
      </c>
      <c r="BH24">
        <f ca="1">Model!BJ55</f>
        <v>0</v>
      </c>
      <c r="BI24">
        <f ca="1">Model!BK55</f>
        <v>0</v>
      </c>
      <c r="BJ24">
        <f ca="1">Model!BL55</f>
        <v>0</v>
      </c>
      <c r="BK24">
        <f ca="1">Model!BM55</f>
        <v>0</v>
      </c>
      <c r="BL24">
        <f ca="1">Model!BN55</f>
        <v>0</v>
      </c>
      <c r="BM24">
        <f ca="1">Model!BO55</f>
        <v>0</v>
      </c>
      <c r="BN24">
        <f ca="1">Model!BP55</f>
        <v>0</v>
      </c>
      <c r="BO24">
        <f ca="1">Model!BQ55</f>
        <v>0</v>
      </c>
      <c r="BP24">
        <f ca="1">Model!BR55</f>
        <v>0</v>
      </c>
      <c r="BQ24">
        <f ca="1">Model!BS55</f>
        <v>0</v>
      </c>
      <c r="BR24">
        <f ca="1">Model!BT55</f>
        <v>0</v>
      </c>
      <c r="BS24">
        <f ca="1">Model!BU55</f>
        <v>0</v>
      </c>
      <c r="BT24">
        <f ca="1">Model!BV55</f>
        <v>0</v>
      </c>
      <c r="BU24">
        <f ca="1">Model!BW55</f>
        <v>0</v>
      </c>
      <c r="BV24">
        <f ca="1">Model!BX55</f>
        <v>0</v>
      </c>
      <c r="BW24">
        <f ca="1">Model!BY55</f>
        <v>0</v>
      </c>
      <c r="BX24">
        <f ca="1">Model!BZ55</f>
        <v>0</v>
      </c>
      <c r="BY24">
        <f ca="1">Model!CA55</f>
        <v>4.3212399608240304</v>
      </c>
      <c r="BZ24">
        <f ca="1">Model!CB55</f>
        <v>4.2590513512251098</v>
      </c>
      <c r="CA24">
        <f ca="1">Model!CC55</f>
        <v>0</v>
      </c>
      <c r="CB24">
        <f ca="1">Model!CD55</f>
        <v>0</v>
      </c>
      <c r="CC24">
        <f ca="1">Model!CE55</f>
        <v>0</v>
      </c>
      <c r="CD24">
        <f ca="1">Model!CF55</f>
        <v>0</v>
      </c>
      <c r="CE24">
        <f ca="1">Model!CG55</f>
        <v>0</v>
      </c>
      <c r="CF24">
        <f ca="1">Model!CH55</f>
        <v>0</v>
      </c>
      <c r="CG24">
        <f ca="1">Model!CI55</f>
        <v>0</v>
      </c>
      <c r="CH24">
        <f ca="1">Model!CJ55</f>
        <v>0</v>
      </c>
      <c r="CI24">
        <f ca="1">Model!CK55</f>
        <v>3.7461626933638672</v>
      </c>
      <c r="CJ24">
        <f ca="1">Model!CL55</f>
        <v>3.8295709637325257</v>
      </c>
      <c r="CK24">
        <f ca="1">Model!CM55</f>
        <v>3.8165759377001924</v>
      </c>
      <c r="CL24">
        <f ca="1">Model!CN55</f>
        <v>3.8179305323453399</v>
      </c>
      <c r="CM24">
        <f ca="1">Model!CO55</f>
        <v>4.0224615316775045</v>
      </c>
      <c r="CN24">
        <f ca="1">Model!CP55</f>
        <v>3.7970541324160889</v>
      </c>
      <c r="CO24">
        <f ca="1">Model!CQ55</f>
        <v>0</v>
      </c>
      <c r="CP24">
        <f ca="1">Model!CR55</f>
        <v>0</v>
      </c>
      <c r="CQ24">
        <f ca="1">Model!CS55</f>
        <v>0</v>
      </c>
      <c r="CR24">
        <f ca="1">Model!CT55</f>
        <v>6.6862809373898022</v>
      </c>
      <c r="CS24">
        <f ca="1">Model!CU55</f>
        <v>8.4278487922153964</v>
      </c>
      <c r="CT24">
        <f ca="1">Model!CV55</f>
        <v>6.9359100363386093</v>
      </c>
      <c r="CU24">
        <f ca="1">Model!CW55</f>
        <v>7.8854883392311947</v>
      </c>
      <c r="CV24">
        <f ca="1">Model!CX55</f>
        <v>6.8439729828104099</v>
      </c>
      <c r="CW24">
        <f ca="1">Model!CY55</f>
        <v>7.1691475417811361</v>
      </c>
      <c r="CX24">
        <f ca="1">Model!CZ55</f>
        <v>6.2548701519582259</v>
      </c>
      <c r="CY24">
        <f ca="1">Model!DA55</f>
        <v>0</v>
      </c>
      <c r="CZ24">
        <f ca="1">Model!DB55</f>
        <v>0</v>
      </c>
      <c r="DA24">
        <f ca="1">Model!DC55</f>
        <v>0</v>
      </c>
      <c r="DB24">
        <f ca="1">Model!DD55</f>
        <v>0</v>
      </c>
      <c r="DC24">
        <f ca="1">Model!DE55</f>
        <v>0</v>
      </c>
      <c r="DD24">
        <f ca="1">Model!DF55</f>
        <v>0</v>
      </c>
      <c r="DE24">
        <f ca="1">Model!DG55</f>
        <v>0</v>
      </c>
      <c r="DF24">
        <f ca="1">Model!DH55</f>
        <v>0</v>
      </c>
      <c r="DG24">
        <f ca="1">Model!DI55</f>
        <v>0</v>
      </c>
      <c r="DH24">
        <f ca="1">Model!DJ55</f>
        <v>0</v>
      </c>
      <c r="DI24">
        <f ca="1">Model!DK55</f>
        <v>0</v>
      </c>
      <c r="DJ24">
        <f ca="1">Model!DL55</f>
        <v>0</v>
      </c>
      <c r="DK24">
        <f ca="1">Model!DM55</f>
        <v>0</v>
      </c>
      <c r="DL24">
        <f ca="1">Model!DN55</f>
        <v>0</v>
      </c>
      <c r="DM24">
        <f ca="1">Model!DO55</f>
        <v>0</v>
      </c>
      <c r="DN24">
        <f ca="1">Model!DP55</f>
        <v>0</v>
      </c>
      <c r="DO24">
        <f ca="1">Model!DQ55</f>
        <v>0</v>
      </c>
      <c r="DP24">
        <f ca="1">Model!DR55</f>
        <v>0</v>
      </c>
      <c r="DQ24">
        <f ca="1">Model!DS55</f>
        <v>4.6147515143337641</v>
      </c>
      <c r="DR24">
        <f ca="1">Model!DT55</f>
        <v>4.539241042739385</v>
      </c>
      <c r="DS24">
        <f ca="1">Model!DU55</f>
        <v>0</v>
      </c>
      <c r="DT24">
        <f ca="1">Model!DV55</f>
        <v>0</v>
      </c>
      <c r="DU24">
        <f ca="1">Model!DW55</f>
        <v>0</v>
      </c>
      <c r="DV24">
        <f ca="1">Model!DX55</f>
        <v>0</v>
      </c>
      <c r="DW24">
        <f ca="1">Model!DY55</f>
        <v>0</v>
      </c>
      <c r="DX24">
        <f ca="1">Model!DZ55</f>
        <v>0</v>
      </c>
      <c r="DY24">
        <f ca="1">Model!EA55</f>
        <v>0</v>
      </c>
      <c r="DZ24">
        <f ca="1">Model!EB55</f>
        <v>0</v>
      </c>
      <c r="EA24">
        <f ca="1">Model!EC55</f>
        <v>3.9278150607362834</v>
      </c>
      <c r="EB24">
        <f ca="1">Model!ED55</f>
        <v>4.0258930729944096</v>
      </c>
      <c r="EC24">
        <f ca="1">Model!EE55</f>
        <v>4.0105783763915017</v>
      </c>
      <c r="ED24">
        <f ca="1">Model!EF55</f>
        <v>4.0121741829321182</v>
      </c>
      <c r="EE24">
        <f ca="1">Model!EG55</f>
        <v>4.2652534996326965</v>
      </c>
      <c r="EF24">
        <f ca="1">Model!EH55</f>
        <v>3.9875955508659793</v>
      </c>
      <c r="EG24">
        <f ca="1">Model!EI55</f>
        <v>0</v>
      </c>
      <c r="EH24">
        <f ca="1">Model!EJ55</f>
        <v>0</v>
      </c>
    </row>
    <row r="25" spans="1:138" x14ac:dyDescent="0.3">
      <c r="A25" t="str">
        <f>Model!A56</f>
        <v>GWP_ST</v>
      </c>
      <c r="B25" t="str">
        <f>Model!B56</f>
        <v>Solvent Transport</v>
      </c>
      <c r="C25" t="str">
        <f>Model!E56</f>
        <v>[g CO2eq/kWh]</v>
      </c>
      <c r="D25">
        <f ca="1">Model!F56</f>
        <v>0</v>
      </c>
      <c r="E25">
        <f ca="1">Model!G56</f>
        <v>1.2923893817784873E-2</v>
      </c>
      <c r="F25">
        <f ca="1">Model!H56</f>
        <v>1.5551904430108362E-2</v>
      </c>
      <c r="G25">
        <f ca="1">Model!I56</f>
        <v>1.3315797004134855E-2</v>
      </c>
      <c r="H25">
        <f ca="1">Model!J56</f>
        <v>1.4759392416417907E-2</v>
      </c>
      <c r="I25">
        <f ca="1">Model!K56</f>
        <v>1.3172078912106623E-2</v>
      </c>
      <c r="J25">
        <f ca="1">Model!L56</f>
        <v>1.3691509047023664E-2</v>
      </c>
      <c r="K25">
        <f ca="1">Model!M56</f>
        <v>1.2110975895653167E-2</v>
      </c>
      <c r="L25">
        <f ca="1">Model!N56</f>
        <v>0</v>
      </c>
      <c r="M25">
        <f ca="1">Model!O56</f>
        <v>0</v>
      </c>
      <c r="N25">
        <f ca="1">Model!P56</f>
        <v>0</v>
      </c>
      <c r="O25">
        <f ca="1">Model!Q56</f>
        <v>0</v>
      </c>
      <c r="P25">
        <f ca="1">Model!R56</f>
        <v>0</v>
      </c>
      <c r="Q25">
        <f ca="1">Model!S56</f>
        <v>0</v>
      </c>
      <c r="R25">
        <f ca="1">Model!T56</f>
        <v>0</v>
      </c>
      <c r="S25">
        <f ca="1">Model!U56</f>
        <v>0</v>
      </c>
      <c r="T25">
        <f ca="1">Model!V56</f>
        <v>0</v>
      </c>
      <c r="U25">
        <f ca="1">Model!W56</f>
        <v>0</v>
      </c>
      <c r="V25">
        <f ca="1">Model!X56</f>
        <v>0</v>
      </c>
      <c r="W25">
        <f ca="1">Model!Y56</f>
        <v>0</v>
      </c>
      <c r="X25">
        <f ca="1">Model!Z56</f>
        <v>0</v>
      </c>
      <c r="Y25">
        <f ca="1">Model!AA56</f>
        <v>0</v>
      </c>
      <c r="Z25">
        <f ca="1">Model!AB56</f>
        <v>0</v>
      </c>
      <c r="AA25">
        <f ca="1">Model!AC56</f>
        <v>0</v>
      </c>
      <c r="AB25">
        <f ca="1">Model!AD56</f>
        <v>0</v>
      </c>
      <c r="AC25">
        <f ca="1">Model!AE56</f>
        <v>0</v>
      </c>
      <c r="AD25">
        <f ca="1">Model!AF56</f>
        <v>1.3165943673038218E-2</v>
      </c>
      <c r="AE25">
        <f ca="1">Model!AG56</f>
        <v>1.2918076076246697E-2</v>
      </c>
      <c r="AF25">
        <f ca="1">Model!AH56</f>
        <v>0</v>
      </c>
      <c r="AG25">
        <f ca="1">Model!AI56</f>
        <v>0</v>
      </c>
      <c r="AH25">
        <f ca="1">Model!AJ56</f>
        <v>0</v>
      </c>
      <c r="AI25">
        <f ca="1">Model!AK56</f>
        <v>0</v>
      </c>
      <c r="AJ25">
        <f ca="1">Model!AL56</f>
        <v>0</v>
      </c>
      <c r="AK25">
        <f ca="1">Model!AM56</f>
        <v>0</v>
      </c>
      <c r="AL25">
        <f ca="1">Model!AN56</f>
        <v>0</v>
      </c>
      <c r="AM25">
        <f ca="1">Model!AO56</f>
        <v>0</v>
      </c>
      <c r="AN25">
        <f ca="1">Model!AP56</f>
        <v>0</v>
      </c>
      <c r="AO25">
        <f ca="1">Model!AQ56</f>
        <v>4.2742602858928062E-3</v>
      </c>
      <c r="AP25">
        <f ca="1">Model!AR56</f>
        <v>4.4083375804153477E-3</v>
      </c>
      <c r="AQ25">
        <f ca="1">Model!AS56</f>
        <v>4.3872914853911845E-3</v>
      </c>
      <c r="AR25">
        <f ca="1">Model!AT56</f>
        <v>4.3894825960630072E-3</v>
      </c>
      <c r="AS25">
        <f ca="1">Model!AU56</f>
        <v>4.7679973320190533E-3</v>
      </c>
      <c r="AT25">
        <f ca="1">Model!AV56</f>
        <v>4.3557843291616516E-3</v>
      </c>
      <c r="AU25">
        <f ca="1">Model!AW56</f>
        <v>0</v>
      </c>
      <c r="AV25">
        <f ca="1">Model!AX56</f>
        <v>0</v>
      </c>
      <c r="AW25">
        <f ca="1">Model!AY56</f>
        <v>0</v>
      </c>
      <c r="AX25">
        <f ca="1">Model!AZ56</f>
        <v>4.1242214414997688E-2</v>
      </c>
      <c r="AY25">
        <f ca="1">Model!BA56</f>
        <v>0</v>
      </c>
      <c r="AZ25">
        <f ca="1">Model!BB56</f>
        <v>2.3795189576510598E-2</v>
      </c>
      <c r="BA25">
        <f ca="1">Model!BC56</f>
        <v>3.2706547686989891E-2</v>
      </c>
      <c r="BB25">
        <f ca="1">Model!BD56</f>
        <v>2.4980632689765067E-2</v>
      </c>
      <c r="BC25">
        <f ca="1">Model!BE56</f>
        <v>2.9763222051381353E-2</v>
      </c>
      <c r="BD25">
        <f ca="1">Model!BF56</f>
        <v>2.4540735856477841E-2</v>
      </c>
      <c r="BE25">
        <f ca="1">Model!BG56</f>
        <v>2.6064975395334904E-2</v>
      </c>
      <c r="BF25">
        <f ca="1">Model!BH56</f>
        <v>2.2192773068947944E-2</v>
      </c>
      <c r="BG25">
        <f ca="1">Model!BI56</f>
        <v>0</v>
      </c>
      <c r="BH25">
        <f ca="1">Model!BJ56</f>
        <v>0</v>
      </c>
      <c r="BI25">
        <f ca="1">Model!BK56</f>
        <v>0</v>
      </c>
      <c r="BJ25">
        <f ca="1">Model!BL56</f>
        <v>0</v>
      </c>
      <c r="BK25">
        <f ca="1">Model!BM56</f>
        <v>0</v>
      </c>
      <c r="BL25">
        <f ca="1">Model!BN56</f>
        <v>0</v>
      </c>
      <c r="BM25">
        <f ca="1">Model!BO56</f>
        <v>0</v>
      </c>
      <c r="BN25">
        <f ca="1">Model!BP56</f>
        <v>0</v>
      </c>
      <c r="BO25">
        <f ca="1">Model!BQ56</f>
        <v>0</v>
      </c>
      <c r="BP25">
        <f ca="1">Model!BR56</f>
        <v>0</v>
      </c>
      <c r="BQ25">
        <f ca="1">Model!BS56</f>
        <v>0</v>
      </c>
      <c r="BR25">
        <f ca="1">Model!BT56</f>
        <v>0</v>
      </c>
      <c r="BS25">
        <f ca="1">Model!BU56</f>
        <v>0</v>
      </c>
      <c r="BT25">
        <f ca="1">Model!BV56</f>
        <v>0</v>
      </c>
      <c r="BU25">
        <f ca="1">Model!BW56</f>
        <v>0</v>
      </c>
      <c r="BV25">
        <f ca="1">Model!BX56</f>
        <v>0</v>
      </c>
      <c r="BW25">
        <f ca="1">Model!BY56</f>
        <v>0</v>
      </c>
      <c r="BX25">
        <f ca="1">Model!BZ56</f>
        <v>0</v>
      </c>
      <c r="BY25">
        <f ca="1">Model!CA56</f>
        <v>1.1489532660578066E-2</v>
      </c>
      <c r="BZ25">
        <f ca="1">Model!CB56</f>
        <v>1.1324182421391981E-2</v>
      </c>
      <c r="CA25">
        <f ca="1">Model!CC56</f>
        <v>0</v>
      </c>
      <c r="CB25">
        <f ca="1">Model!CD56</f>
        <v>0</v>
      </c>
      <c r="CC25">
        <f ca="1">Model!CE56</f>
        <v>0</v>
      </c>
      <c r="CD25">
        <f ca="1">Model!CF56</f>
        <v>0</v>
      </c>
      <c r="CE25">
        <f ca="1">Model!CG56</f>
        <v>0</v>
      </c>
      <c r="CF25">
        <f ca="1">Model!CH56</f>
        <v>0</v>
      </c>
      <c r="CG25">
        <f ca="1">Model!CI56</f>
        <v>0</v>
      </c>
      <c r="CH25">
        <f ca="1">Model!CJ56</f>
        <v>0</v>
      </c>
      <c r="CI25">
        <f ca="1">Model!CK56</f>
        <v>9.9604879635139514E-3</v>
      </c>
      <c r="CJ25">
        <f ca="1">Model!CL56</f>
        <v>1.0182258116352276E-2</v>
      </c>
      <c r="CK25">
        <f ca="1">Model!CM56</f>
        <v>1.0147706279986523E-2</v>
      </c>
      <c r="CL25">
        <f ca="1">Model!CN56</f>
        <v>1.015130794514707E-2</v>
      </c>
      <c r="CM25">
        <f ca="1">Model!CO56</f>
        <v>1.0695125372143057E-2</v>
      </c>
      <c r="CN25">
        <f ca="1">Model!CP56</f>
        <v>1.009580071088168E-2</v>
      </c>
      <c r="CO25">
        <f ca="1">Model!CQ56</f>
        <v>0</v>
      </c>
      <c r="CP25">
        <f ca="1">Model!CR56</f>
        <v>0</v>
      </c>
      <c r="CQ25">
        <f ca="1">Model!CS56</f>
        <v>0</v>
      </c>
      <c r="CR25">
        <f ca="1">Model!CT56</f>
        <v>1.7777823935815684E-2</v>
      </c>
      <c r="CS25">
        <f ca="1">Model!CU56</f>
        <v>2.2408393154382249E-2</v>
      </c>
      <c r="CT25">
        <f ca="1">Model!CV56</f>
        <v>1.8441550484538993E-2</v>
      </c>
      <c r="CU25">
        <f ca="1">Model!CW56</f>
        <v>2.0966337588187861E-2</v>
      </c>
      <c r="CV25">
        <f ca="1">Model!CX56</f>
        <v>1.8197103569115181E-2</v>
      </c>
      <c r="CW25">
        <f ca="1">Model!CY56</f>
        <v>1.9061694230488858E-2</v>
      </c>
      <c r="CX25">
        <f ca="1">Model!CZ56</f>
        <v>1.6630766990522475E-2</v>
      </c>
      <c r="CY25">
        <f ca="1">Model!DA56</f>
        <v>0</v>
      </c>
      <c r="CZ25">
        <f ca="1">Model!DB56</f>
        <v>0</v>
      </c>
      <c r="DA25">
        <f ca="1">Model!DC56</f>
        <v>0</v>
      </c>
      <c r="DB25">
        <f ca="1">Model!DD56</f>
        <v>0</v>
      </c>
      <c r="DC25">
        <f ca="1">Model!DE56</f>
        <v>0</v>
      </c>
      <c r="DD25">
        <f ca="1">Model!DF56</f>
        <v>0</v>
      </c>
      <c r="DE25">
        <f ca="1">Model!DG56</f>
        <v>0</v>
      </c>
      <c r="DF25">
        <f ca="1">Model!DH56</f>
        <v>0</v>
      </c>
      <c r="DG25">
        <f ca="1">Model!DI56</f>
        <v>0</v>
      </c>
      <c r="DH25">
        <f ca="1">Model!DJ56</f>
        <v>0</v>
      </c>
      <c r="DI25">
        <f ca="1">Model!DK56</f>
        <v>0</v>
      </c>
      <c r="DJ25">
        <f ca="1">Model!DL56</f>
        <v>0</v>
      </c>
      <c r="DK25">
        <f ca="1">Model!DM56</f>
        <v>0</v>
      </c>
      <c r="DL25">
        <f ca="1">Model!DN56</f>
        <v>0</v>
      </c>
      <c r="DM25">
        <f ca="1">Model!DO56</f>
        <v>0</v>
      </c>
      <c r="DN25">
        <f ca="1">Model!DP56</f>
        <v>0</v>
      </c>
      <c r="DO25">
        <f ca="1">Model!DQ56</f>
        <v>0</v>
      </c>
      <c r="DP25">
        <f ca="1">Model!DR56</f>
        <v>0</v>
      </c>
      <c r="DQ25">
        <f ca="1">Model!DS56</f>
        <v>1.2269936112105907E-2</v>
      </c>
      <c r="DR25">
        <f ca="1">Model!DT56</f>
        <v>1.2069165028466796E-2</v>
      </c>
      <c r="DS25">
        <f ca="1">Model!DU56</f>
        <v>0</v>
      </c>
      <c r="DT25">
        <f ca="1">Model!DV56</f>
        <v>0</v>
      </c>
      <c r="DU25">
        <f ca="1">Model!DW56</f>
        <v>0</v>
      </c>
      <c r="DV25">
        <f ca="1">Model!DX56</f>
        <v>0</v>
      </c>
      <c r="DW25">
        <f ca="1">Model!DY56</f>
        <v>0</v>
      </c>
      <c r="DX25">
        <f ca="1">Model!DZ56</f>
        <v>0</v>
      </c>
      <c r="DY25">
        <f ca="1">Model!EA56</f>
        <v>0</v>
      </c>
      <c r="DZ25">
        <f ca="1">Model!EB56</f>
        <v>0</v>
      </c>
      <c r="EA25">
        <f ca="1">Model!EC56</f>
        <v>1.0443474519853837E-2</v>
      </c>
      <c r="EB25">
        <f ca="1">Model!ED56</f>
        <v>1.070424932878378E-2</v>
      </c>
      <c r="EC25">
        <f ca="1">Model!EE56</f>
        <v>1.0663529834286556E-2</v>
      </c>
      <c r="ED25">
        <f ca="1">Model!EF56</f>
        <v>1.066777284590697E-2</v>
      </c>
      <c r="EE25">
        <f ca="1">Model!EG56</f>
        <v>1.1340673009126234E-2</v>
      </c>
      <c r="EF25">
        <f ca="1">Model!EH56</f>
        <v>1.060242192847669E-2</v>
      </c>
      <c r="EG25">
        <f ca="1">Model!EI56</f>
        <v>0</v>
      </c>
      <c r="EH25">
        <f ca="1">Model!EJ56</f>
        <v>0</v>
      </c>
    </row>
    <row r="26" spans="1:138" x14ac:dyDescent="0.3">
      <c r="A26" t="str">
        <f>Model!A60</f>
        <v>EU_FG</v>
      </c>
      <c r="B26" t="str">
        <f>Model!B60</f>
        <v>Fuel Gathering</v>
      </c>
      <c r="C26" t="str">
        <f>Model!E60</f>
        <v>[MJ/kWh]</v>
      </c>
      <c r="D26">
        <f ca="1">Model!F60</f>
        <v>0.20001962118192104</v>
      </c>
      <c r="E26">
        <f ca="1">Model!G60</f>
        <v>0.25644822470068945</v>
      </c>
      <c r="F26">
        <f ca="1">Model!H60</f>
        <v>0.30859571720774603</v>
      </c>
      <c r="G26">
        <f ca="1">Model!I60</f>
        <v>0.26422474142320324</v>
      </c>
      <c r="H26">
        <f ca="1">Model!J60</f>
        <v>0.29286993813292839</v>
      </c>
      <c r="I26">
        <f ca="1">Model!K60</f>
        <v>0.26137294999891192</v>
      </c>
      <c r="J26">
        <f ca="1">Model!L60</f>
        <v>0.27020884101480619</v>
      </c>
      <c r="K26">
        <f ca="1">Model!M60</f>
        <v>0.25445385755210492</v>
      </c>
      <c r="L26">
        <f ca="1">Model!N60</f>
        <v>0.22681692333120365</v>
      </c>
      <c r="M26">
        <f ca="1">Model!O60</f>
        <v>0.22024634628666304</v>
      </c>
      <c r="N26">
        <f ca="1">Model!P60</f>
        <v>0.23236246958034124</v>
      </c>
      <c r="O26">
        <f ca="1">Model!Q60</f>
        <v>0.24762435949561812</v>
      </c>
      <c r="P26">
        <f ca="1">Model!R60</f>
        <v>0.23657203322628151</v>
      </c>
      <c r="Q26">
        <f ca="1">Model!S60</f>
        <v>0.25754924545445401</v>
      </c>
      <c r="R26">
        <f ca="1">Model!T60</f>
        <v>0.25158402765384058</v>
      </c>
      <c r="S26">
        <f ca="1">Model!U60</f>
        <v>0.26380410539584642</v>
      </c>
      <c r="T26">
        <f ca="1">Model!V60</f>
        <v>0.24759702349888774</v>
      </c>
      <c r="U26">
        <f ca="1">Model!W60</f>
        <v>0.23642467454761781</v>
      </c>
      <c r="V26">
        <f ca="1">Model!X60</f>
        <v>0.23452832775972798</v>
      </c>
      <c r="W26">
        <f ca="1">Model!Y60</f>
        <v>0.257744362829461</v>
      </c>
      <c r="X26">
        <f ca="1">Model!Z60</f>
        <v>0.26882756234800259</v>
      </c>
      <c r="Y26">
        <f ca="1">Model!AA60</f>
        <v>0.25582668997935692</v>
      </c>
      <c r="Z26">
        <f ca="1">Model!AB60</f>
        <v>0.25582668997935692</v>
      </c>
      <c r="AA26">
        <f ca="1">Model!AC60</f>
        <v>0.2606753907822148</v>
      </c>
      <c r="AB26">
        <f ca="1">Model!AD60</f>
        <v>0.26023797827109729</v>
      </c>
      <c r="AC26">
        <f ca="1">Model!AE60</f>
        <v>0.19489091294648717</v>
      </c>
      <c r="AD26">
        <f ca="1">Model!AF60</f>
        <v>0.26124537227906025</v>
      </c>
      <c r="AE26">
        <f ca="1">Model!AG60</f>
        <v>0.25632705694915925</v>
      </c>
      <c r="AF26">
        <f ca="1">Model!AH60</f>
        <v>0.27719847928341362</v>
      </c>
      <c r="AG26">
        <f ca="1">Model!AI60</f>
        <v>0.26062031225682192</v>
      </c>
      <c r="AH26">
        <f ca="1">Model!AJ60</f>
        <v>0.24949147480800035</v>
      </c>
      <c r="AI26">
        <f ca="1">Model!AK60</f>
        <v>0.23181921793812826</v>
      </c>
      <c r="AJ26">
        <f ca="1">Model!AL60</f>
        <v>0.23807149108695516</v>
      </c>
      <c r="AK26">
        <f ca="1">Model!AM60</f>
        <v>0.2586676813421942</v>
      </c>
      <c r="AL26">
        <f ca="1">Model!AN60</f>
        <v>0.28200384005730716</v>
      </c>
      <c r="AM26">
        <f ca="1">Model!AO60</f>
        <v>0.26430542458693829</v>
      </c>
      <c r="AN26">
        <f ca="1">Model!AP60</f>
        <v>0.52107810456313564</v>
      </c>
      <c r="AO26">
        <f ca="1">Model!AQ60</f>
        <v>0.58768045560624715</v>
      </c>
      <c r="AP26">
        <f ca="1">Model!AR60</f>
        <v>0.60611513207916135</v>
      </c>
      <c r="AQ26">
        <f ca="1">Model!AS60</f>
        <v>0.60322144337392403</v>
      </c>
      <c r="AR26">
        <f ca="1">Model!AT60</f>
        <v>0.60352270554135712</v>
      </c>
      <c r="AS26">
        <f ca="1">Model!AU60</f>
        <v>0.66818710751086341</v>
      </c>
      <c r="AT26">
        <f ca="1">Model!AV60</f>
        <v>0.59888943299333453</v>
      </c>
      <c r="AU26">
        <f ca="1">Model!AW60</f>
        <v>0.65261763951278662</v>
      </c>
      <c r="AV26">
        <f ca="1">Model!AX60</f>
        <v>0.65804591672901636</v>
      </c>
      <c r="AW26">
        <f ca="1">Model!AY60</f>
        <v>0.58561301957595446</v>
      </c>
      <c r="AX26">
        <f ca="1">Model!AZ60</f>
        <v>1.4766898908615556</v>
      </c>
      <c r="AY26">
        <f ca="1">Model!BA60</f>
        <v>0.9723176321232635</v>
      </c>
      <c r="AZ26">
        <f ca="1">Model!BB60</f>
        <v>0.85199391926902757</v>
      </c>
      <c r="BA26">
        <f ca="1">Model!BC60</f>
        <v>1.1710677765352011</v>
      </c>
      <c r="BB26">
        <f ca="1">Model!BD60</f>
        <v>0.89443906646504578</v>
      </c>
      <c r="BC26">
        <f ca="1">Model!BE60</f>
        <v>1.0656811169373055</v>
      </c>
      <c r="BD26">
        <f ca="1">Model!BF60</f>
        <v>0.87868842804876757</v>
      </c>
      <c r="BE26">
        <f ca="1">Model!BG60</f>
        <v>0.92821069161439973</v>
      </c>
      <c r="BF26">
        <f ca="1">Model!BH60</f>
        <v>0.84136120335918596</v>
      </c>
      <c r="BG26">
        <f ca="1">Model!BI60</f>
        <v>0.70375494941415473</v>
      </c>
      <c r="BH26">
        <f ca="1">Model!BJ60</f>
        <v>0.67349927776266016</v>
      </c>
      <c r="BI26">
        <f ca="1">Model!BK60</f>
        <v>0.7299892617112449</v>
      </c>
      <c r="BJ26">
        <f ca="1">Model!BL60</f>
        <v>0.80570195864836813</v>
      </c>
      <c r="BK26">
        <f ca="1">Model!BM60</f>
        <v>0.75034630843398142</v>
      </c>
      <c r="BL26">
        <f ca="1">Model!BN60</f>
        <v>0.85790737404603212</v>
      </c>
      <c r="BM26">
        <f ca="1">Model!BO60</f>
        <v>0.82623674276536885</v>
      </c>
      <c r="BN26">
        <f ca="1">Model!BP60</f>
        <v>0.89210213684910133</v>
      </c>
      <c r="BO26">
        <f ca="1">Model!BQ60</f>
        <v>0.8055615162890355</v>
      </c>
      <c r="BP26">
        <f ca="1">Model!BR60</f>
        <v>0.74962709895631785</v>
      </c>
      <c r="BQ26">
        <f ca="1">Model!BS60</f>
        <v>0.74041457253068843</v>
      </c>
      <c r="BR26">
        <f ca="1">Model!BT60</f>
        <v>0.85895858037689998</v>
      </c>
      <c r="BS26">
        <f ca="1">Model!BU60</f>
        <v>0.92032707351924636</v>
      </c>
      <c r="BT26">
        <f ca="1">Model!BV60</f>
        <v>0.84866943898066893</v>
      </c>
      <c r="BU26">
        <f ca="1">Model!BW60</f>
        <v>0.84866943898066893</v>
      </c>
      <c r="BV26">
        <f ca="1">Model!BX60</f>
        <v>0.87486874721533414</v>
      </c>
      <c r="BW26">
        <f ca="1">Model!BY60</f>
        <v>0.87248012320840562</v>
      </c>
      <c r="BX26">
        <f ca="1">Model!BZ60</f>
        <v>0.32534056643108578</v>
      </c>
      <c r="BY26">
        <f ca="1">Model!CA60</f>
        <v>0.40963381583327452</v>
      </c>
      <c r="BZ26">
        <f ca="1">Model!CB60</f>
        <v>0.40373861962053892</v>
      </c>
      <c r="CA26">
        <f ca="1">Model!CC60</f>
        <v>0.42839566113867888</v>
      </c>
      <c r="CB26">
        <f ca="1">Model!CD60</f>
        <v>0.40888755026870999</v>
      </c>
      <c r="CC26">
        <f ca="1">Model!CE60</f>
        <v>0.39545628115650627</v>
      </c>
      <c r="CD26">
        <f ca="1">Model!CF60</f>
        <v>0.37355027217322595</v>
      </c>
      <c r="CE26">
        <f ca="1">Model!CG60</f>
        <v>0.38138313486656017</v>
      </c>
      <c r="CF26">
        <f ca="1">Model!CH60</f>
        <v>0.40655077328535449</v>
      </c>
      <c r="CG26">
        <f ca="1">Model!CI60</f>
        <v>0.43394173275333636</v>
      </c>
      <c r="CH26">
        <f ca="1">Model!CJ60</f>
        <v>0.41327496037162487</v>
      </c>
      <c r="CI26">
        <f ca="1">Model!CK60</f>
        <v>0.35511911690325781</v>
      </c>
      <c r="CJ26">
        <f ca="1">Model!CL60</f>
        <v>0.36302584005978711</v>
      </c>
      <c r="CK26">
        <f ca="1">Model!CM60</f>
        <v>0.36179397093223642</v>
      </c>
      <c r="CL26">
        <f ca="1">Model!CN60</f>
        <v>0.36192238031899338</v>
      </c>
      <c r="CM26">
        <f ca="1">Model!CO60</f>
        <v>0.38865219318146765</v>
      </c>
      <c r="CN26">
        <f ca="1">Model!CP60</f>
        <v>0.35994339293541611</v>
      </c>
      <c r="CO26">
        <f ca="1">Model!CQ60</f>
        <v>0.38236435735312257</v>
      </c>
      <c r="CP26">
        <f ca="1">Model!CR60</f>
        <v>0.38456699071843825</v>
      </c>
      <c r="CQ26">
        <f ca="1">Model!CS60</f>
        <v>0.35303287451288667</v>
      </c>
      <c r="CR26">
        <f ca="1">Model!CT60</f>
        <v>0.47482577691126182</v>
      </c>
      <c r="CS26">
        <f ca="1">Model!CU60</f>
        <v>0.59850309730128193</v>
      </c>
      <c r="CT26">
        <f ca="1">Model!CV60</f>
        <v>0.49255317005521454</v>
      </c>
      <c r="CU26">
        <f ca="1">Model!CW60</f>
        <v>0.55998740735860042</v>
      </c>
      <c r="CV26">
        <f ca="1">Model!CX60</f>
        <v>0.48602426657699765</v>
      </c>
      <c r="CW26">
        <f ca="1">Model!CY60</f>
        <v>0.50635966824083301</v>
      </c>
      <c r="CX26">
        <f ca="1">Model!CZ60</f>
        <v>0.47031794461350102</v>
      </c>
      <c r="CY26">
        <f ca="1">Model!DA60</f>
        <v>0.40941891637048544</v>
      </c>
      <c r="CZ26">
        <f ca="1">Model!DB60</f>
        <v>0.39535769694217715</v>
      </c>
      <c r="DA26">
        <f ca="1">Model!DC60</f>
        <v>0.42140894118234457</v>
      </c>
      <c r="DB26">
        <f ca="1">Model!DD60</f>
        <v>0.45499882715013379</v>
      </c>
      <c r="DC26">
        <f ca="1">Model!DE60</f>
        <v>0.43058628864616572</v>
      </c>
      <c r="DD26">
        <f ca="1">Model!DF60</f>
        <v>0.47732109538067352</v>
      </c>
      <c r="DE26">
        <f ca="1">Model!DG60</f>
        <v>0.46385862499014419</v>
      </c>
      <c r="DF26">
        <f ca="1">Model!DH60</f>
        <v>0.49158811638122002</v>
      </c>
      <c r="DG26">
        <f ca="1">Model!DI60</f>
        <v>0.45493787289373677</v>
      </c>
      <c r="DH26">
        <f ca="1">Model!DJ60</f>
        <v>0.43026391452205959</v>
      </c>
      <c r="DI26">
        <f ca="1">Model!DK60</f>
        <v>0.42612253890614188</v>
      </c>
      <c r="DJ26">
        <f ca="1">Model!DL60</f>
        <v>0.47776380187843337</v>
      </c>
      <c r="DK26">
        <f ca="1">Model!DM60</f>
        <v>0.50315989927180005</v>
      </c>
      <c r="DL26">
        <f ca="1">Model!DN60</f>
        <v>0.47341925794533607</v>
      </c>
      <c r="DM26">
        <f ca="1">Model!DO60</f>
        <v>0.47341925794533607</v>
      </c>
      <c r="DN26">
        <f ca="1">Model!DP60</f>
        <v>0.4844322157910167</v>
      </c>
      <c r="DO26">
        <f ca="1">Model!DQ60</f>
        <v>0.48343489002932377</v>
      </c>
      <c r="DP26">
        <f ca="1">Model!DR60</f>
        <v>0.26477465588466498</v>
      </c>
      <c r="DQ26">
        <f ca="1">Model!DS60</f>
        <v>0.3429296898571913</v>
      </c>
      <c r="DR26">
        <f ca="1">Model!DT60</f>
        <v>0.33731838391267849</v>
      </c>
      <c r="DS26">
        <f ca="1">Model!DU60</f>
        <v>0.36093870266462169</v>
      </c>
      <c r="DT26">
        <f ca="1">Model!DV60</f>
        <v>0.34221811846324518</v>
      </c>
      <c r="DU26">
        <f ca="1">Model!DW60</f>
        <v>0.32947270843148296</v>
      </c>
      <c r="DV26">
        <f ca="1">Model!DX60</f>
        <v>0.30893202965018168</v>
      </c>
      <c r="DW26">
        <f ca="1">Model!DY60</f>
        <v>0.3162418884102367</v>
      </c>
      <c r="DX26">
        <f ca="1">Model!DZ60</f>
        <v>0.33999231217700943</v>
      </c>
      <c r="DY26">
        <f ca="1">Model!EA60</f>
        <v>0.36630659582913222</v>
      </c>
      <c r="DZ26">
        <f ca="1">Model!EB60</f>
        <v>0.34640674139491368</v>
      </c>
      <c r="EA26">
        <f ca="1">Model!EC60</f>
        <v>0.29188232484694498</v>
      </c>
      <c r="EB26">
        <f ca="1">Model!ED60</f>
        <v>0.29917066143907134</v>
      </c>
      <c r="EC26">
        <f ca="1">Model!EE60</f>
        <v>0.29803260142869381</v>
      </c>
      <c r="ED26">
        <f ca="1">Model!EF60</f>
        <v>0.29815118840793758</v>
      </c>
      <c r="EE26">
        <f ca="1">Model!EG60</f>
        <v>0.3230601716945532</v>
      </c>
      <c r="EF26">
        <f ca="1">Model!EH60</f>
        <v>0.29632471028763696</v>
      </c>
      <c r="EG26">
        <f ca="1">Model!EI60</f>
        <v>0.3171603130351876</v>
      </c>
      <c r="EH26">
        <f ca="1">Model!EJ60</f>
        <v>0.31922419151296449</v>
      </c>
    </row>
    <row r="27" spans="1:138" x14ac:dyDescent="0.3">
      <c r="A27" t="str">
        <f>Model!A61</f>
        <v>EU_PG</v>
      </c>
      <c r="B27" t="str">
        <f>Model!B61</f>
        <v>Power Generation</v>
      </c>
      <c r="C27" t="str">
        <f>Model!E61</f>
        <v>[MJ/kWh]</v>
      </c>
      <c r="D27">
        <f ca="1">Model!F61</f>
        <v>-3.6</v>
      </c>
      <c r="E27">
        <f ca="1">Model!G61</f>
        <v>-4.6156152254823271</v>
      </c>
      <c r="F27">
        <f ca="1">Model!H61</f>
        <v>-5.5541780120534474</v>
      </c>
      <c r="G27">
        <f ca="1">Model!I61</f>
        <v>-4.7555787952342525</v>
      </c>
      <c r="H27">
        <f ca="1">Model!J61</f>
        <v>-5.271141756236057</v>
      </c>
      <c r="I27">
        <f ca="1">Model!K61</f>
        <v>-4.7042515850996471</v>
      </c>
      <c r="J27">
        <f ca="1">Model!L61</f>
        <v>-4.8632820215601207</v>
      </c>
      <c r="K27">
        <f ca="1">Model!M61</f>
        <v>-4.5797201383279811</v>
      </c>
      <c r="L27">
        <f ca="1">Model!N61</f>
        <v>-4.0823041218025118</v>
      </c>
      <c r="M27">
        <f ca="1">Model!O61</f>
        <v>-3.9640453368864432</v>
      </c>
      <c r="N27">
        <f ca="1">Model!P61</f>
        <v>-4.1821141623321738</v>
      </c>
      <c r="O27">
        <f ca="1">Model!Q61</f>
        <v>-4.4568012323822943</v>
      </c>
      <c r="P27">
        <f ca="1">Model!R61</f>
        <v>-4.2578788749930467</v>
      </c>
      <c r="Q27">
        <f ca="1">Model!S61</f>
        <v>-4.635431654941252</v>
      </c>
      <c r="R27">
        <f ca="1">Model!T61</f>
        <v>-4.5280682675129915</v>
      </c>
      <c r="S27">
        <f ca="1">Model!U61</f>
        <v>-4.7480080894728056</v>
      </c>
      <c r="T27">
        <f ca="1">Model!V61</f>
        <v>-4.4563092327092226</v>
      </c>
      <c r="U27">
        <f ca="1">Model!W61</f>
        <v>-4.2552266789732043</v>
      </c>
      <c r="V27">
        <f ca="1">Model!X61</f>
        <v>-4.2210957852335635</v>
      </c>
      <c r="W27">
        <f ca="1">Model!Y61</f>
        <v>-4.6389434231661619</v>
      </c>
      <c r="X27">
        <f ca="1">Model!Z61</f>
        <v>-4.838421444527178</v>
      </c>
      <c r="Y27">
        <f ca="1">Model!AA61</f>
        <v>-4.6044286979627991</v>
      </c>
      <c r="Z27">
        <f ca="1">Model!AB61</f>
        <v>-4.6044286979627991</v>
      </c>
      <c r="AA27">
        <f ca="1">Model!AC61</f>
        <v>-4.6916967509025271</v>
      </c>
      <c r="AB27">
        <f ca="1">Model!AD61</f>
        <v>-4.6838240980561805</v>
      </c>
      <c r="AC27">
        <f ca="1">Model!AE61</f>
        <v>-3.6</v>
      </c>
      <c r="AD27">
        <f ca="1">Model!AF61</f>
        <v>-4.8256910801318549</v>
      </c>
      <c r="AE27">
        <f ca="1">Model!AG61</f>
        <v>-4.7348405888495577</v>
      </c>
      <c r="AF27">
        <f ca="1">Model!AH61</f>
        <v>-5.1203748308896007</v>
      </c>
      <c r="AG27">
        <f ca="1">Model!AI61</f>
        <v>-4.8141450514020505</v>
      </c>
      <c r="AH27">
        <f ca="1">Model!AJ61</f>
        <v>-4.6085745904193036</v>
      </c>
      <c r="AI27">
        <f ca="1">Model!AK61</f>
        <v>-4.2821349233784485</v>
      </c>
      <c r="AJ27">
        <f ca="1">Model!AL61</f>
        <v>-4.3976261127596441</v>
      </c>
      <c r="AK27">
        <f ca="1">Model!AM61</f>
        <v>-4.7780763030628703</v>
      </c>
      <c r="AL27">
        <f ca="1">Model!AN61</f>
        <v>-5.2091388400702998</v>
      </c>
      <c r="AM27">
        <f ca="1">Model!AO61</f>
        <v>-4.8822159747090881</v>
      </c>
      <c r="AN27">
        <f ca="1">Model!AP61</f>
        <v>-3.6000000000000005</v>
      </c>
      <c r="AO27">
        <f ca="1">Model!AQ61</f>
        <v>-4.0601392030398591</v>
      </c>
      <c r="AP27">
        <f ca="1">Model!AR61</f>
        <v>-4.1874998323223549</v>
      </c>
      <c r="AQ27">
        <f ca="1">Model!AS61</f>
        <v>-4.1675080513443614</v>
      </c>
      <c r="AR27">
        <f ca="1">Model!AT61</f>
        <v>-4.1695893972947315</v>
      </c>
      <c r="AS27">
        <f ca="1">Model!AU61</f>
        <v>-4.616339788554007</v>
      </c>
      <c r="AT27">
        <f ca="1">Model!AV61</f>
        <v>-4.1375792609508419</v>
      </c>
      <c r="AU27">
        <f ca="1">Model!AW61</f>
        <v>-4.5087741773678136</v>
      </c>
      <c r="AV27">
        <f ca="1">Model!AX61</f>
        <v>-4.546276804723095</v>
      </c>
      <c r="AW27">
        <f ca="1">Model!AY61</f>
        <v>-3.6</v>
      </c>
      <c r="AX27">
        <f ca="1">Model!AZ61</f>
        <v>-9.0778097982708879</v>
      </c>
      <c r="AY27">
        <f ca="1">Model!BA61</f>
        <v>-5.9772296015180242</v>
      </c>
      <c r="AZ27">
        <f ca="1">Model!BB61</f>
        <v>-5.237551090632274</v>
      </c>
      <c r="BA27">
        <f ca="1">Model!BC61</f>
        <v>-7.1990270957080842</v>
      </c>
      <c r="BB27">
        <f ca="1">Model!BD61</f>
        <v>-5.4984785714050055</v>
      </c>
      <c r="BC27">
        <f ca="1">Model!BE61</f>
        <v>-6.5511726903754566</v>
      </c>
      <c r="BD27">
        <f ca="1">Model!BF61</f>
        <v>-5.4016530289338691</v>
      </c>
      <c r="BE27">
        <f ca="1">Model!BG61</f>
        <v>-5.7060864053730915</v>
      </c>
      <c r="BF27">
        <f ca="1">Model!BH61</f>
        <v>-5.1721874870307918</v>
      </c>
      <c r="BG27">
        <f ca="1">Model!BI61</f>
        <v>-4.3262662085714743</v>
      </c>
      <c r="BH27">
        <f ca="1">Model!BJ61</f>
        <v>-4.1402723622866864</v>
      </c>
      <c r="BI27">
        <f ca="1">Model!BK61</f>
        <v>-4.4875391330326009</v>
      </c>
      <c r="BJ27">
        <f ca="1">Model!BL61</f>
        <v>-4.9529756924366417</v>
      </c>
      <c r="BK27">
        <f ca="1">Model!BM61</f>
        <v>-4.6126821297762826</v>
      </c>
      <c r="BL27">
        <f ca="1">Model!BN61</f>
        <v>-5.2739034880100357</v>
      </c>
      <c r="BM27">
        <f ca="1">Model!BO61</f>
        <v>-5.07921131280371</v>
      </c>
      <c r="BN27">
        <f ca="1">Model!BP61</f>
        <v>-5.4841125202139089</v>
      </c>
      <c r="BO27">
        <f ca="1">Model!BQ61</f>
        <v>-4.9521123364717017</v>
      </c>
      <c r="BP27">
        <f ca="1">Model!BR61</f>
        <v>-4.6082608583341553</v>
      </c>
      <c r="BQ27">
        <f ca="1">Model!BS61</f>
        <v>-4.551627733687643</v>
      </c>
      <c r="BR27">
        <f ca="1">Model!BT61</f>
        <v>-5.2803656783381552</v>
      </c>
      <c r="BS27">
        <f ca="1">Model!BU61</f>
        <v>-5.6576226175237307</v>
      </c>
      <c r="BT27">
        <f ca="1">Model!BV61</f>
        <v>-5.2171141661821352</v>
      </c>
      <c r="BU27">
        <f ca="1">Model!BW61</f>
        <v>-5.2171141661821352</v>
      </c>
      <c r="BV27">
        <f ca="1">Model!BX61</f>
        <v>-5.378171906519075</v>
      </c>
      <c r="BW27">
        <f ca="1">Model!BY61</f>
        <v>-5.3634880690060882</v>
      </c>
      <c r="BX27">
        <f ca="1">Model!BZ61</f>
        <v>-3.6</v>
      </c>
      <c r="BY27">
        <f ca="1">Model!CA61</f>
        <v>-4.5327324322838729</v>
      </c>
      <c r="BZ27">
        <f ca="1">Model!CB61</f>
        <v>-4.4675001540018977</v>
      </c>
      <c r="CA27">
        <f ca="1">Model!CC61</f>
        <v>-4.740338399902309</v>
      </c>
      <c r="CB27">
        <f ca="1">Model!CD61</f>
        <v>-4.5244747592186805</v>
      </c>
      <c r="CC27">
        <f ca="1">Model!CE61</f>
        <v>-4.3758533643082629</v>
      </c>
      <c r="CD27">
        <f ca="1">Model!CF61</f>
        <v>-4.1334561950744844</v>
      </c>
      <c r="CE27">
        <f ca="1">Model!CG61</f>
        <v>-4.2201293880467983</v>
      </c>
      <c r="CF27">
        <f ca="1">Model!CH61</f>
        <v>-4.4986175560043327</v>
      </c>
      <c r="CG27">
        <f ca="1">Model!CI61</f>
        <v>-4.8017075000787433</v>
      </c>
      <c r="CH27">
        <f ca="1">Model!CJ61</f>
        <v>-4.5730228900090015</v>
      </c>
      <c r="CI27">
        <f ca="1">Model!CK61</f>
        <v>-3.929509421083913</v>
      </c>
      <c r="CJ27">
        <f ca="1">Model!CL61</f>
        <v>-4.0169999042897162</v>
      </c>
      <c r="CK27">
        <f ca="1">Model!CM61</f>
        <v>-4.0033688686404263</v>
      </c>
      <c r="CL27">
        <f ca="1">Model!CN61</f>
        <v>-4.0047897605918852</v>
      </c>
      <c r="CM27">
        <f ca="1">Model!CO61</f>
        <v>-4.3005639007813485</v>
      </c>
      <c r="CN27">
        <f ca="1">Model!CP61</f>
        <v>-3.9828916165668997</v>
      </c>
      <c r="CO27">
        <f ca="1">Model!CQ61</f>
        <v>-4.2309869364625223</v>
      </c>
      <c r="CP27">
        <f ca="1">Model!CR61</f>
        <v>-4.2553597965768359</v>
      </c>
      <c r="CQ27">
        <f ca="1">Model!CS61</f>
        <v>-3.6000000000000005</v>
      </c>
      <c r="CR27">
        <f ca="1">Model!CT61</f>
        <v>-4.8419649281646313</v>
      </c>
      <c r="CS27">
        <f ca="1">Model!CU61</f>
        <v>-6.1031459272951247</v>
      </c>
      <c r="CT27">
        <f ca="1">Model!CV61</f>
        <v>-5.0227373715419974</v>
      </c>
      <c r="CU27">
        <f ca="1">Model!CW61</f>
        <v>-5.7103879327741582</v>
      </c>
      <c r="CV27">
        <f ca="1">Model!CX61</f>
        <v>-4.9561598536436673</v>
      </c>
      <c r="CW27">
        <f ca="1">Model!CY61</f>
        <v>-5.1635270743049695</v>
      </c>
      <c r="CX27">
        <f ca="1">Model!CZ61</f>
        <v>-4.7959969817111165</v>
      </c>
      <c r="CY27">
        <f ca="1">Model!DA61</f>
        <v>-4.1749882386093367</v>
      </c>
      <c r="CZ27">
        <f ca="1">Model!DB61</f>
        <v>-4.0316010540255904</v>
      </c>
      <c r="DA27">
        <f ca="1">Model!DC61</f>
        <v>-4.2972547254974218</v>
      </c>
      <c r="DB27">
        <f ca="1">Model!DD61</f>
        <v>-4.6397825698260586</v>
      </c>
      <c r="DC27">
        <f ca="1">Model!DE61</f>
        <v>-4.3908393553009288</v>
      </c>
      <c r="DD27">
        <f ca="1">Model!DF61</f>
        <v>-4.8674105654931017</v>
      </c>
      <c r="DE27">
        <f ca="1">Model!DG61</f>
        <v>-4.7301290347779323</v>
      </c>
      <c r="DF27">
        <f ca="1">Model!DH61</f>
        <v>-5.0128963808660627</v>
      </c>
      <c r="DG27">
        <f ca="1">Model!DI61</f>
        <v>-4.6391609979021071</v>
      </c>
      <c r="DH27">
        <f ca="1">Model!DJ61</f>
        <v>-4.3875519933282412</v>
      </c>
      <c r="DI27">
        <f ca="1">Model!DK61</f>
        <v>-4.3453209341446595</v>
      </c>
      <c r="DJ27">
        <f ca="1">Model!DL61</f>
        <v>-4.8719249988702611</v>
      </c>
      <c r="DK27">
        <f ca="1">Model!DM61</f>
        <v>-5.1308979082410087</v>
      </c>
      <c r="DL27">
        <f ca="1">Model!DN61</f>
        <v>-4.827622161122556</v>
      </c>
      <c r="DM27">
        <f ca="1">Model!DO61</f>
        <v>-4.827622161122556</v>
      </c>
      <c r="DN27">
        <f ca="1">Model!DP61</f>
        <v>-4.9399251535822657</v>
      </c>
      <c r="DO27">
        <f ca="1">Model!DQ61</f>
        <v>-4.9297550731129931</v>
      </c>
      <c r="DP27">
        <f ca="1">Model!DR61</f>
        <v>-3.6</v>
      </c>
      <c r="DQ27">
        <f ca="1">Model!DS61</f>
        <v>-4.6626323783181638</v>
      </c>
      <c r="DR27">
        <f ca="1">Model!DT61</f>
        <v>-4.5863384394864743</v>
      </c>
      <c r="DS27">
        <f ca="1">Model!DU61</f>
        <v>-4.9074913354193672</v>
      </c>
      <c r="DT27">
        <f ca="1">Model!DV61</f>
        <v>-4.6529575209960115</v>
      </c>
      <c r="DU27">
        <f ca="1">Model!DW61</f>
        <v>-4.4796649678963263</v>
      </c>
      <c r="DV27">
        <f ca="1">Model!DX61</f>
        <v>-4.2003842966945655</v>
      </c>
      <c r="DW27">
        <f ca="1">Model!DY61</f>
        <v>-4.2997725536569735</v>
      </c>
      <c r="DX27">
        <f ca="1">Model!DZ61</f>
        <v>-4.6226944181938343</v>
      </c>
      <c r="DY27">
        <f ca="1">Model!EA61</f>
        <v>-4.9804757203019436</v>
      </c>
      <c r="DZ27">
        <f ca="1">Model!EB61</f>
        <v>-4.7099079964998865</v>
      </c>
      <c r="EA27">
        <f ca="1">Model!EC61</f>
        <v>-3.9685685396819732</v>
      </c>
      <c r="EB27">
        <f ca="1">Model!ED61</f>
        <v>-4.0676641711878982</v>
      </c>
      <c r="EC27">
        <f ca="1">Model!EE61</f>
        <v>-4.0521905752590506</v>
      </c>
      <c r="ED27">
        <f ca="1">Model!EF61</f>
        <v>-4.0538029392666672</v>
      </c>
      <c r="EE27">
        <f ca="1">Model!EG61</f>
        <v>-4.3924771206463138</v>
      </c>
      <c r="EF27">
        <f ca="1">Model!EH61</f>
        <v>-4.028969288889094</v>
      </c>
      <c r="EG27">
        <f ca="1">Model!EI61</f>
        <v>-4.312259884208971</v>
      </c>
      <c r="EH27">
        <f ca="1">Model!EJ61</f>
        <v>-4.3403213408282681</v>
      </c>
    </row>
    <row r="28" spans="1:138" x14ac:dyDescent="0.3">
      <c r="A28" t="str">
        <f>Model!A62</f>
        <v>EU_CC</v>
      </c>
      <c r="B28" t="str">
        <f>Model!B62</f>
        <v>Carbon Capture</v>
      </c>
      <c r="C28" t="str">
        <f>Model!E62</f>
        <v>[MJ/kWh]</v>
      </c>
      <c r="D28">
        <f ca="1">Model!F62</f>
        <v>0</v>
      </c>
      <c r="E28">
        <f ca="1">Model!G62</f>
        <v>1.0156152254823265</v>
      </c>
      <c r="F28">
        <f ca="1">Model!H62</f>
        <v>1.9541780120534467</v>
      </c>
      <c r="G28">
        <f ca="1">Model!I62</f>
        <v>1.1555787952342527</v>
      </c>
      <c r="H28">
        <f ca="1">Model!J62</f>
        <v>1.6711417562360573</v>
      </c>
      <c r="I28">
        <f ca="1">Model!K62</f>
        <v>1.1042515850996468</v>
      </c>
      <c r="J28">
        <f ca="1">Model!L62</f>
        <v>1.2632820215601204</v>
      </c>
      <c r="K28">
        <f ca="1">Model!M62</f>
        <v>0.97972013832798133</v>
      </c>
      <c r="L28">
        <f ca="1">Model!N62</f>
        <v>0.48230412180251109</v>
      </c>
      <c r="M28">
        <f ca="1">Model!O62</f>
        <v>0.36404533688644281</v>
      </c>
      <c r="N28">
        <f ca="1">Model!P62</f>
        <v>0.58211416233217395</v>
      </c>
      <c r="O28">
        <f ca="1">Model!Q62</f>
        <v>0.85680123238229378</v>
      </c>
      <c r="P28">
        <f ca="1">Model!R62</f>
        <v>0.65787887499304654</v>
      </c>
      <c r="Q28">
        <f ca="1">Model!S62</f>
        <v>1.0354316549412512</v>
      </c>
      <c r="R28">
        <f ca="1">Model!T62</f>
        <v>0.92806826751299099</v>
      </c>
      <c r="S28">
        <f ca="1">Model!U62</f>
        <v>1.1480080894728049</v>
      </c>
      <c r="T28">
        <f ca="1">Model!V62</f>
        <v>0.85630923270922188</v>
      </c>
      <c r="U28">
        <f ca="1">Model!W62</f>
        <v>0.65522667897320408</v>
      </c>
      <c r="V28">
        <f ca="1">Model!X62</f>
        <v>0.62109578523356279</v>
      </c>
      <c r="W28">
        <f ca="1">Model!Y62</f>
        <v>1.0389434231661616</v>
      </c>
      <c r="X28">
        <f ca="1">Model!Z62</f>
        <v>1.2384214445271775</v>
      </c>
      <c r="Y28">
        <f ca="1">Model!AA62</f>
        <v>1.0044286979627988</v>
      </c>
      <c r="Z28">
        <f ca="1">Model!AB62</f>
        <v>1.0044286979627988</v>
      </c>
      <c r="AA28">
        <f ca="1">Model!AC62</f>
        <v>1.0916967509025275</v>
      </c>
      <c r="AB28">
        <f ca="1">Model!AD62</f>
        <v>1.0838240980561804</v>
      </c>
      <c r="AC28">
        <f ca="1">Model!AE62</f>
        <v>0</v>
      </c>
      <c r="AD28">
        <f ca="1">Model!AF62</f>
        <v>1.2256910801318546</v>
      </c>
      <c r="AE28">
        <f ca="1">Model!AG62</f>
        <v>1.1348405888495576</v>
      </c>
      <c r="AF28">
        <f ca="1">Model!AH62</f>
        <v>1.5203748308896006</v>
      </c>
      <c r="AG28">
        <f ca="1">Model!AI62</f>
        <v>1.21414505140205</v>
      </c>
      <c r="AH28">
        <f ca="1">Model!AJ62</f>
        <v>1.0085745904193038</v>
      </c>
      <c r="AI28">
        <f ca="1">Model!AK62</f>
        <v>0.6821349233784485</v>
      </c>
      <c r="AJ28">
        <f ca="1">Model!AL62</f>
        <v>0.79762611275964401</v>
      </c>
      <c r="AK28">
        <f ca="1">Model!AM62</f>
        <v>1.17807630306287</v>
      </c>
      <c r="AL28">
        <f ca="1">Model!AN62</f>
        <v>1.6091388400702995</v>
      </c>
      <c r="AM28">
        <f ca="1">Model!AO62</f>
        <v>1.2822159747090878</v>
      </c>
      <c r="AN28">
        <f ca="1">Model!AP62</f>
        <v>0</v>
      </c>
      <c r="AO28">
        <f ca="1">Model!AQ62</f>
        <v>0.46013920303985822</v>
      </c>
      <c r="AP28">
        <f ca="1">Model!AR62</f>
        <v>0.58749983232235459</v>
      </c>
      <c r="AQ28">
        <f ca="1">Model!AS62</f>
        <v>0.56750805134436078</v>
      </c>
      <c r="AR28">
        <f ca="1">Model!AT62</f>
        <v>0.56958939729473046</v>
      </c>
      <c r="AS28">
        <f ca="1">Model!AU62</f>
        <v>1.0163397885540069</v>
      </c>
      <c r="AT28">
        <f ca="1">Model!AV62</f>
        <v>0.53757926095084119</v>
      </c>
      <c r="AU28">
        <f ca="1">Model!AW62</f>
        <v>0.90877417736781396</v>
      </c>
      <c r="AV28">
        <f ca="1">Model!AX62</f>
        <v>0.94627680472309483</v>
      </c>
      <c r="AW28">
        <f ca="1">Model!AY62</f>
        <v>0</v>
      </c>
      <c r="AX28">
        <f ca="1">Model!AZ62</f>
        <v>5.4778097982708891</v>
      </c>
      <c r="AY28">
        <f ca="1">Model!BA62</f>
        <v>2.3772296015180245</v>
      </c>
      <c r="AZ28">
        <f ca="1">Model!BB62</f>
        <v>1.6375510906322739</v>
      </c>
      <c r="BA28">
        <f ca="1">Model!BC62</f>
        <v>3.5990270957080845</v>
      </c>
      <c r="BB28">
        <f ca="1">Model!BD62</f>
        <v>1.898478571405005</v>
      </c>
      <c r="BC28">
        <f ca="1">Model!BE62</f>
        <v>2.9511726903754565</v>
      </c>
      <c r="BD28">
        <f ca="1">Model!BF62</f>
        <v>1.801653028933869</v>
      </c>
      <c r="BE28">
        <f ca="1">Model!BG62</f>
        <v>2.106086405373091</v>
      </c>
      <c r="BF28">
        <f ca="1">Model!BH62</f>
        <v>1.5721874870307913</v>
      </c>
      <c r="BG28">
        <f ca="1">Model!BI62</f>
        <v>0.72626620857147461</v>
      </c>
      <c r="BH28">
        <f ca="1">Model!BJ62</f>
        <v>0.54027236228668696</v>
      </c>
      <c r="BI28">
        <f ca="1">Model!BK62</f>
        <v>0.88753913303260046</v>
      </c>
      <c r="BJ28">
        <f ca="1">Model!BL62</f>
        <v>1.3529756924366416</v>
      </c>
      <c r="BK28">
        <f ca="1">Model!BM62</f>
        <v>1.0126821297762822</v>
      </c>
      <c r="BL28">
        <f ca="1">Model!BN62</f>
        <v>1.6739034880100356</v>
      </c>
      <c r="BM28">
        <f ca="1">Model!BO62</f>
        <v>1.4792113128037097</v>
      </c>
      <c r="BN28">
        <f ca="1">Model!BP62</f>
        <v>1.8841125202139091</v>
      </c>
      <c r="BO28">
        <f ca="1">Model!BQ62</f>
        <v>1.3521123364717011</v>
      </c>
      <c r="BP28">
        <f ca="1">Model!BR62</f>
        <v>1.0082608583341552</v>
      </c>
      <c r="BQ28">
        <f ca="1">Model!BS62</f>
        <v>0.9516277336876432</v>
      </c>
      <c r="BR28">
        <f ca="1">Model!BT62</f>
        <v>1.6803656783381553</v>
      </c>
      <c r="BS28">
        <f ca="1">Model!BU62</f>
        <v>2.0576226175237311</v>
      </c>
      <c r="BT28">
        <f ca="1">Model!BV62</f>
        <v>1.6171141661821353</v>
      </c>
      <c r="BU28">
        <f ca="1">Model!BW62</f>
        <v>1.6171141661821353</v>
      </c>
      <c r="BV28">
        <f ca="1">Model!BX62</f>
        <v>1.7781719065190746</v>
      </c>
      <c r="BW28">
        <f ca="1">Model!BY62</f>
        <v>1.7634880690060888</v>
      </c>
      <c r="BX28">
        <f ca="1">Model!BZ62</f>
        <v>0</v>
      </c>
      <c r="BY28">
        <f ca="1">Model!CA62</f>
        <v>0.93273243228387293</v>
      </c>
      <c r="BZ28">
        <f ca="1">Model!CB62</f>
        <v>0.86750015400189739</v>
      </c>
      <c r="CA28">
        <f ca="1">Model!CC62</f>
        <v>1.1403383999023096</v>
      </c>
      <c r="CB28">
        <f ca="1">Model!CD62</f>
        <v>0.92447475921868039</v>
      </c>
      <c r="CC28">
        <f ca="1">Model!CE62</f>
        <v>0.77585336430826279</v>
      </c>
      <c r="CD28">
        <f ca="1">Model!CF62</f>
        <v>0.53345619507448461</v>
      </c>
      <c r="CE28">
        <f ca="1">Model!CG62</f>
        <v>0.62012938804679851</v>
      </c>
      <c r="CF28">
        <f ca="1">Model!CH62</f>
        <v>0.89861755600433235</v>
      </c>
      <c r="CG28">
        <f ca="1">Model!CI62</f>
        <v>1.2017075000787425</v>
      </c>
      <c r="CH28">
        <f ca="1">Model!CJ62</f>
        <v>0.97302289000900133</v>
      </c>
      <c r="CI28">
        <f ca="1">Model!CK62</f>
        <v>0.32950942108391257</v>
      </c>
      <c r="CJ28">
        <f ca="1">Model!CL62</f>
        <v>0.41699990428971595</v>
      </c>
      <c r="CK28">
        <f ca="1">Model!CM62</f>
        <v>0.40336886864042587</v>
      </c>
      <c r="CL28">
        <f ca="1">Model!CN62</f>
        <v>0.40478976059188465</v>
      </c>
      <c r="CM28">
        <f ca="1">Model!CO62</f>
        <v>0.70056390078134878</v>
      </c>
      <c r="CN28">
        <f ca="1">Model!CP62</f>
        <v>0.38289161656689957</v>
      </c>
      <c r="CO28">
        <f ca="1">Model!CQ62</f>
        <v>0.63098693646252213</v>
      </c>
      <c r="CP28">
        <f ca="1">Model!CR62</f>
        <v>0.6553597965768353</v>
      </c>
      <c r="CQ28">
        <f ca="1">Model!CS62</f>
        <v>0</v>
      </c>
      <c r="CR28">
        <f ca="1">Model!CT62</f>
        <v>1.2419649281646312</v>
      </c>
      <c r="CS28">
        <f ca="1">Model!CU62</f>
        <v>2.5031459272951242</v>
      </c>
      <c r="CT28">
        <f ca="1">Model!CV62</f>
        <v>1.4227373715419978</v>
      </c>
      <c r="CU28">
        <f ca="1">Model!CW62</f>
        <v>2.1103879327741573</v>
      </c>
      <c r="CV28">
        <f ca="1">Model!CX62</f>
        <v>1.356159853643667</v>
      </c>
      <c r="CW28">
        <f ca="1">Model!CY62</f>
        <v>1.563527074304969</v>
      </c>
      <c r="CX28">
        <f ca="1">Model!CZ62</f>
        <v>1.1959969817111162</v>
      </c>
      <c r="CY28">
        <f ca="1">Model!DA62</f>
        <v>0.57498823860933579</v>
      </c>
      <c r="CZ28">
        <f ca="1">Model!DB62</f>
        <v>0.43160105402559018</v>
      </c>
      <c r="DA28">
        <f ca="1">Model!DC62</f>
        <v>0.69725472549742162</v>
      </c>
      <c r="DB28">
        <f ca="1">Model!DD62</f>
        <v>1.0397825698260581</v>
      </c>
      <c r="DC28">
        <f ca="1">Model!DE62</f>
        <v>0.79083935530092864</v>
      </c>
      <c r="DD28">
        <f ca="1">Model!DF62</f>
        <v>1.2674105654931014</v>
      </c>
      <c r="DE28">
        <f ca="1">Model!DG62</f>
        <v>1.1301290347779314</v>
      </c>
      <c r="DF28">
        <f ca="1">Model!DH62</f>
        <v>1.4128963808660615</v>
      </c>
      <c r="DG28">
        <f ca="1">Model!DI62</f>
        <v>1.0391609979021061</v>
      </c>
      <c r="DH28">
        <f ca="1">Model!DJ62</f>
        <v>0.78755199332824044</v>
      </c>
      <c r="DI28">
        <f ca="1">Model!DK62</f>
        <v>0.74532093414465872</v>
      </c>
      <c r="DJ28">
        <f ca="1">Model!DL62</f>
        <v>1.2719249988702603</v>
      </c>
      <c r="DK28">
        <f ca="1">Model!DM62</f>
        <v>1.5308979082410081</v>
      </c>
      <c r="DL28">
        <f ca="1">Model!DN62</f>
        <v>1.2276221611225553</v>
      </c>
      <c r="DM28">
        <f ca="1">Model!DO62</f>
        <v>1.2276221611225553</v>
      </c>
      <c r="DN28">
        <f ca="1">Model!DP62</f>
        <v>1.3399251535822654</v>
      </c>
      <c r="DO28">
        <f ca="1">Model!DQ62</f>
        <v>1.3297550731129921</v>
      </c>
      <c r="DP28">
        <f ca="1">Model!DR62</f>
        <v>0</v>
      </c>
      <c r="DQ28">
        <f ca="1">Model!DS62</f>
        <v>1.062632378318163</v>
      </c>
      <c r="DR28">
        <f ca="1">Model!DT62</f>
        <v>0.98633843948647415</v>
      </c>
      <c r="DS28">
        <f ca="1">Model!DU62</f>
        <v>1.3074913354193676</v>
      </c>
      <c r="DT28">
        <f ca="1">Model!DV62</f>
        <v>1.0529575209960111</v>
      </c>
      <c r="DU28">
        <f ca="1">Model!DW62</f>
        <v>0.87966496789632653</v>
      </c>
      <c r="DV28">
        <f ca="1">Model!DX62</f>
        <v>0.6003842966945645</v>
      </c>
      <c r="DW28">
        <f ca="1">Model!DY62</f>
        <v>0.69977255365697311</v>
      </c>
      <c r="DX28">
        <f ca="1">Model!DZ62</f>
        <v>1.0226944181938336</v>
      </c>
      <c r="DY28">
        <f ca="1">Model!EA62</f>
        <v>1.3804757203019431</v>
      </c>
      <c r="DZ28">
        <f ca="1">Model!EB62</f>
        <v>1.1099079964998857</v>
      </c>
      <c r="EA28">
        <f ca="1">Model!EC62</f>
        <v>0.36856853968197323</v>
      </c>
      <c r="EB28">
        <f ca="1">Model!ED62</f>
        <v>0.4676641711878981</v>
      </c>
      <c r="EC28">
        <f ca="1">Model!EE62</f>
        <v>0.45219057525904999</v>
      </c>
      <c r="ED28">
        <f ca="1">Model!EF62</f>
        <v>0.45380293926666698</v>
      </c>
      <c r="EE28">
        <f ca="1">Model!EG62</f>
        <v>0.79247712064631315</v>
      </c>
      <c r="EF28">
        <f ca="1">Model!EH62</f>
        <v>0.42896928888909358</v>
      </c>
      <c r="EG28">
        <f ca="1">Model!EI62</f>
        <v>0.71225988420897079</v>
      </c>
      <c r="EH28">
        <f ca="1">Model!EJ62</f>
        <v>0.74032134082826795</v>
      </c>
    </row>
    <row r="29" spans="1:138" x14ac:dyDescent="0.3">
      <c r="A29" t="str">
        <f>Model!A63</f>
        <v>EU_SP</v>
      </c>
      <c r="B29" t="str">
        <f>Model!B63</f>
        <v>Solvent Production</v>
      </c>
      <c r="C29" t="str">
        <f>Model!E63</f>
        <v>[MJ/kWh]</v>
      </c>
      <c r="D29">
        <f ca="1">Model!F63</f>
        <v>0</v>
      </c>
      <c r="E29">
        <f ca="1">Model!G63</f>
        <v>0.12313784700863016</v>
      </c>
      <c r="F29">
        <f ca="1">Model!H63</f>
        <v>0.14817732607584616</v>
      </c>
      <c r="G29">
        <f ca="1">Model!I63</f>
        <v>0.12687186984132703</v>
      </c>
      <c r="H29">
        <f ca="1">Model!J63</f>
        <v>0.14062633374565356</v>
      </c>
      <c r="I29">
        <f ca="1">Model!K63</f>
        <v>0.12550253512858039</v>
      </c>
      <c r="J29">
        <f ca="1">Model!L63</f>
        <v>0.13045162472857907</v>
      </c>
      <c r="K29">
        <f ca="1">Model!M63</f>
        <v>0.11539242878271777</v>
      </c>
      <c r="L29">
        <f ca="1">Model!N63</f>
        <v>0</v>
      </c>
      <c r="M29">
        <f ca="1">Model!O63</f>
        <v>0</v>
      </c>
      <c r="N29">
        <f ca="1">Model!P63</f>
        <v>0</v>
      </c>
      <c r="O29">
        <f ca="1">Model!Q63</f>
        <v>0</v>
      </c>
      <c r="P29">
        <f ca="1">Model!R63</f>
        <v>0</v>
      </c>
      <c r="Q29">
        <f ca="1">Model!S63</f>
        <v>0</v>
      </c>
      <c r="R29">
        <f ca="1">Model!T63</f>
        <v>0</v>
      </c>
      <c r="S29">
        <f ca="1">Model!U63</f>
        <v>0</v>
      </c>
      <c r="T29">
        <f ca="1">Model!V63</f>
        <v>0</v>
      </c>
      <c r="U29">
        <f ca="1">Model!W63</f>
        <v>0</v>
      </c>
      <c r="V29">
        <f ca="1">Model!X63</f>
        <v>0</v>
      </c>
      <c r="W29">
        <f ca="1">Model!Y63</f>
        <v>0</v>
      </c>
      <c r="X29">
        <f ca="1">Model!Z63</f>
        <v>0</v>
      </c>
      <c r="Y29">
        <f ca="1">Model!AA63</f>
        <v>0</v>
      </c>
      <c r="Z29">
        <f ca="1">Model!AB63</f>
        <v>0</v>
      </c>
      <c r="AA29">
        <f ca="1">Model!AC63</f>
        <v>0</v>
      </c>
      <c r="AB29">
        <f ca="1">Model!AD63</f>
        <v>0</v>
      </c>
      <c r="AC29">
        <f ca="1">Model!AE63</f>
        <v>0</v>
      </c>
      <c r="AD29">
        <f ca="1">Model!AF63</f>
        <v>0.125444079051765</v>
      </c>
      <c r="AE29">
        <f ca="1">Model!AG63</f>
        <v>0.12308241602338964</v>
      </c>
      <c r="AF29">
        <f ca="1">Model!AH63</f>
        <v>0</v>
      </c>
      <c r="AG29">
        <f ca="1">Model!AI63</f>
        <v>0</v>
      </c>
      <c r="AH29">
        <f ca="1">Model!AJ63</f>
        <v>0</v>
      </c>
      <c r="AI29">
        <f ca="1">Model!AK63</f>
        <v>0</v>
      </c>
      <c r="AJ29">
        <f ca="1">Model!AL63</f>
        <v>0</v>
      </c>
      <c r="AK29">
        <f ca="1">Model!AM63</f>
        <v>0</v>
      </c>
      <c r="AL29">
        <f ca="1">Model!AN63</f>
        <v>0</v>
      </c>
      <c r="AM29">
        <f ca="1">Model!AO63</f>
        <v>0</v>
      </c>
      <c r="AN29">
        <f ca="1">Model!AP63</f>
        <v>0</v>
      </c>
      <c r="AO29">
        <f ca="1">Model!AQ63</f>
        <v>4.072481688413801E-2</v>
      </c>
      <c r="AP29">
        <f ca="1">Model!AR63</f>
        <v>4.2002294834129199E-2</v>
      </c>
      <c r="AQ29">
        <f ca="1">Model!AS63</f>
        <v>4.1801769290840687E-2</v>
      </c>
      <c r="AR29">
        <f ca="1">Model!AT63</f>
        <v>4.1822646021529596E-2</v>
      </c>
      <c r="AS29">
        <f ca="1">Model!AU63</f>
        <v>4.542910474858345E-2</v>
      </c>
      <c r="AT29">
        <f ca="1">Model!AV63</f>
        <v>4.1501571576578258E-2</v>
      </c>
      <c r="AU29">
        <f ca="1">Model!AW63</f>
        <v>0</v>
      </c>
      <c r="AV29">
        <f ca="1">Model!AX63</f>
        <v>0</v>
      </c>
      <c r="AW29">
        <f ca="1">Model!AY63</f>
        <v>0</v>
      </c>
      <c r="AX29">
        <f ca="1">Model!AZ63</f>
        <v>0.39295258538432859</v>
      </c>
      <c r="AY29">
        <f ca="1">Model!BA63</f>
        <v>0</v>
      </c>
      <c r="AZ29">
        <f ca="1">Model!BB63</f>
        <v>0.22671870064280086</v>
      </c>
      <c r="BA29">
        <f ca="1">Model!BC63</f>
        <v>0.31162542203177257</v>
      </c>
      <c r="BB29">
        <f ca="1">Model!BD63</f>
        <v>0.23801350968220089</v>
      </c>
      <c r="BC29">
        <f ca="1">Model!BE63</f>
        <v>0.28358164614471076</v>
      </c>
      <c r="BD29">
        <f ca="1">Model!BF63</f>
        <v>0.23382220714438826</v>
      </c>
      <c r="BE29">
        <f ca="1">Model!BG63</f>
        <v>0.24834504196387577</v>
      </c>
      <c r="BF29">
        <f ca="1">Model!BH63</f>
        <v>0.21145100179488713</v>
      </c>
      <c r="BG29">
        <f ca="1">Model!BI63</f>
        <v>0</v>
      </c>
      <c r="BH29">
        <f ca="1">Model!BJ63</f>
        <v>0</v>
      </c>
      <c r="BI29">
        <f ca="1">Model!BK63</f>
        <v>0</v>
      </c>
      <c r="BJ29">
        <f ca="1">Model!BL63</f>
        <v>0</v>
      </c>
      <c r="BK29">
        <f ca="1">Model!BM63</f>
        <v>0</v>
      </c>
      <c r="BL29">
        <f ca="1">Model!BN63</f>
        <v>0</v>
      </c>
      <c r="BM29">
        <f ca="1">Model!BO63</f>
        <v>0</v>
      </c>
      <c r="BN29">
        <f ca="1">Model!BP63</f>
        <v>0</v>
      </c>
      <c r="BO29">
        <f ca="1">Model!BQ63</f>
        <v>0</v>
      </c>
      <c r="BP29">
        <f ca="1">Model!BR63</f>
        <v>0</v>
      </c>
      <c r="BQ29">
        <f ca="1">Model!BS63</f>
        <v>0</v>
      </c>
      <c r="BR29">
        <f ca="1">Model!BT63</f>
        <v>0</v>
      </c>
      <c r="BS29">
        <f ca="1">Model!BU63</f>
        <v>0</v>
      </c>
      <c r="BT29">
        <f ca="1">Model!BV63</f>
        <v>0</v>
      </c>
      <c r="BU29">
        <f ca="1">Model!BW63</f>
        <v>0</v>
      </c>
      <c r="BV29">
        <f ca="1">Model!BX63</f>
        <v>0</v>
      </c>
      <c r="BW29">
        <f ca="1">Model!BY63</f>
        <v>0</v>
      </c>
      <c r="BX29">
        <f ca="1">Model!BZ63</f>
        <v>0</v>
      </c>
      <c r="BY29">
        <f ca="1">Model!CA63</f>
        <v>0.10947136636266597</v>
      </c>
      <c r="BZ29">
        <f ca="1">Model!CB63</f>
        <v>0.10789592224784991</v>
      </c>
      <c r="CA29">
        <f ca="1">Model!CC63</f>
        <v>0</v>
      </c>
      <c r="CB29">
        <f ca="1">Model!CD63</f>
        <v>0</v>
      </c>
      <c r="CC29">
        <f ca="1">Model!CE63</f>
        <v>0</v>
      </c>
      <c r="CD29">
        <f ca="1">Model!CF63</f>
        <v>0</v>
      </c>
      <c r="CE29">
        <f ca="1">Model!CG63</f>
        <v>0</v>
      </c>
      <c r="CF29">
        <f ca="1">Model!CH63</f>
        <v>0</v>
      </c>
      <c r="CG29">
        <f ca="1">Model!CI63</f>
        <v>0</v>
      </c>
      <c r="CH29">
        <f ca="1">Model!CJ63</f>
        <v>0</v>
      </c>
      <c r="CI29">
        <f ca="1">Model!CK63</f>
        <v>9.4902748372526075E-2</v>
      </c>
      <c r="CJ29">
        <f ca="1">Model!CL63</f>
        <v>9.7015757001063921E-2</v>
      </c>
      <c r="CK29">
        <f ca="1">Model!CM63</f>
        <v>9.6686549813179215E-2</v>
      </c>
      <c r="CL29">
        <f ca="1">Model!CN63</f>
        <v>9.6720866196443323E-2</v>
      </c>
      <c r="CM29">
        <f ca="1">Model!CO63</f>
        <v>0.10190231600330475</v>
      </c>
      <c r="CN29">
        <f ca="1">Model!CP63</f>
        <v>9.6191997620361583E-2</v>
      </c>
      <c r="CO29">
        <f ca="1">Model!CQ63</f>
        <v>0</v>
      </c>
      <c r="CP29">
        <f ca="1">Model!CR63</f>
        <v>0</v>
      </c>
      <c r="CQ29">
        <f ca="1">Model!CS63</f>
        <v>0</v>
      </c>
      <c r="CR29">
        <f ca="1">Model!CT63</f>
        <v>0.1693857126048445</v>
      </c>
      <c r="CS29">
        <f ca="1">Model!CU63</f>
        <v>0.21350541306339038</v>
      </c>
      <c r="CT29">
        <f ca="1">Model!CV63</f>
        <v>0.17570964712214818</v>
      </c>
      <c r="CU29">
        <f ca="1">Model!CW63</f>
        <v>0.19976562069186632</v>
      </c>
      <c r="CV29">
        <f ca="1">Model!CX63</f>
        <v>0.17338057607764865</v>
      </c>
      <c r="CW29">
        <f ca="1">Model!CY63</f>
        <v>0.18161832811170012</v>
      </c>
      <c r="CX29">
        <f ca="1">Model!CZ63</f>
        <v>0.15845664396414355</v>
      </c>
      <c r="CY29">
        <f ca="1">Model!DA63</f>
        <v>0</v>
      </c>
      <c r="CZ29">
        <f ca="1">Model!DB63</f>
        <v>0</v>
      </c>
      <c r="DA29">
        <f ca="1">Model!DC63</f>
        <v>0</v>
      </c>
      <c r="DB29">
        <f ca="1">Model!DD63</f>
        <v>0</v>
      </c>
      <c r="DC29">
        <f ca="1">Model!DE63</f>
        <v>0</v>
      </c>
      <c r="DD29">
        <f ca="1">Model!DF63</f>
        <v>0</v>
      </c>
      <c r="DE29">
        <f ca="1">Model!DG63</f>
        <v>0</v>
      </c>
      <c r="DF29">
        <f ca="1">Model!DH63</f>
        <v>0</v>
      </c>
      <c r="DG29">
        <f ca="1">Model!DI63</f>
        <v>0</v>
      </c>
      <c r="DH29">
        <f ca="1">Model!DJ63</f>
        <v>0</v>
      </c>
      <c r="DI29">
        <f ca="1">Model!DK63</f>
        <v>0</v>
      </c>
      <c r="DJ29">
        <f ca="1">Model!DL63</f>
        <v>0</v>
      </c>
      <c r="DK29">
        <f ca="1">Model!DM63</f>
        <v>0</v>
      </c>
      <c r="DL29">
        <f ca="1">Model!DN63</f>
        <v>0</v>
      </c>
      <c r="DM29">
        <f ca="1">Model!DO63</f>
        <v>0</v>
      </c>
      <c r="DN29">
        <f ca="1">Model!DP63</f>
        <v>0</v>
      </c>
      <c r="DO29">
        <f ca="1">Model!DQ63</f>
        <v>0</v>
      </c>
      <c r="DP29">
        <f ca="1">Model!DR63</f>
        <v>0</v>
      </c>
      <c r="DQ29">
        <f ca="1">Model!DS63</f>
        <v>0.11690698926193493</v>
      </c>
      <c r="DR29">
        <f ca="1">Model!DT63</f>
        <v>0.11499405811831254</v>
      </c>
      <c r="DS29">
        <f ca="1">Model!DU63</f>
        <v>0</v>
      </c>
      <c r="DT29">
        <f ca="1">Model!DV63</f>
        <v>0</v>
      </c>
      <c r="DU29">
        <f ca="1">Model!DW63</f>
        <v>0</v>
      </c>
      <c r="DV29">
        <f ca="1">Model!DX63</f>
        <v>0</v>
      </c>
      <c r="DW29">
        <f ca="1">Model!DY63</f>
        <v>0</v>
      </c>
      <c r="DX29">
        <f ca="1">Model!DZ63</f>
        <v>0</v>
      </c>
      <c r="DY29">
        <f ca="1">Model!EA63</f>
        <v>0</v>
      </c>
      <c r="DZ29">
        <f ca="1">Model!EB63</f>
        <v>0</v>
      </c>
      <c r="EA29">
        <f ca="1">Model!EC63</f>
        <v>9.9504606413170354E-2</v>
      </c>
      <c r="EB29">
        <f ca="1">Model!ED63</f>
        <v>0.10198924834682126</v>
      </c>
      <c r="EC29">
        <f ca="1">Model!EE63</f>
        <v>0.10160127619583005</v>
      </c>
      <c r="ED29">
        <f ca="1">Model!EF63</f>
        <v>0.10164170327787954</v>
      </c>
      <c r="EE29">
        <f ca="1">Model!EG63</f>
        <v>0.10805304327485094</v>
      </c>
      <c r="EF29">
        <f ca="1">Model!EH63</f>
        <v>0.10101904486038858</v>
      </c>
      <c r="EG29">
        <f ca="1">Model!EI63</f>
        <v>0</v>
      </c>
      <c r="EH29">
        <f ca="1">Model!EJ63</f>
        <v>0</v>
      </c>
    </row>
    <row r="30" spans="1:138" x14ac:dyDescent="0.3">
      <c r="A30" t="str">
        <f>Model!A64</f>
        <v>EU_ST</v>
      </c>
      <c r="B30" t="str">
        <f>Model!B64</f>
        <v>Solvent Transport</v>
      </c>
      <c r="C30" t="str">
        <f>Model!E64</f>
        <v>[MJ/kWh]</v>
      </c>
      <c r="D30">
        <f ca="1">Model!F64</f>
        <v>0</v>
      </c>
      <c r="E30">
        <f ca="1">Model!G64</f>
        <v>1.686020092026327E-4</v>
      </c>
      <c r="F30">
        <f ca="1">Model!H64</f>
        <v>2.028864033403993E-4</v>
      </c>
      <c r="G30">
        <f ca="1">Model!I64</f>
        <v>1.7371468387816991E-4</v>
      </c>
      <c r="H30">
        <f ca="1">Model!J64</f>
        <v>1.9254748229157739E-4</v>
      </c>
      <c r="I30">
        <f ca="1">Model!K64</f>
        <v>1.7183977222875793E-4</v>
      </c>
      <c r="J30">
        <f ca="1">Model!L64</f>
        <v>1.7861613279177111E-4</v>
      </c>
      <c r="K30">
        <f ca="1">Model!M64</f>
        <v>1.5799687758203521E-4</v>
      </c>
      <c r="L30">
        <f ca="1">Model!N64</f>
        <v>0</v>
      </c>
      <c r="M30">
        <f ca="1">Model!O64</f>
        <v>0</v>
      </c>
      <c r="N30">
        <f ca="1">Model!P64</f>
        <v>0</v>
      </c>
      <c r="O30">
        <f ca="1">Model!Q64</f>
        <v>0</v>
      </c>
      <c r="P30">
        <f ca="1">Model!R64</f>
        <v>0</v>
      </c>
      <c r="Q30">
        <f ca="1">Model!S64</f>
        <v>0</v>
      </c>
      <c r="R30">
        <f ca="1">Model!T64</f>
        <v>0</v>
      </c>
      <c r="S30">
        <f ca="1">Model!U64</f>
        <v>0</v>
      </c>
      <c r="T30">
        <f ca="1">Model!V64</f>
        <v>0</v>
      </c>
      <c r="U30">
        <f ca="1">Model!W64</f>
        <v>0</v>
      </c>
      <c r="V30">
        <f ca="1">Model!X64</f>
        <v>0</v>
      </c>
      <c r="W30">
        <f ca="1">Model!Y64</f>
        <v>0</v>
      </c>
      <c r="X30">
        <f ca="1">Model!Z64</f>
        <v>0</v>
      </c>
      <c r="Y30">
        <f ca="1">Model!AA64</f>
        <v>0</v>
      </c>
      <c r="Z30">
        <f ca="1">Model!AB64</f>
        <v>0</v>
      </c>
      <c r="AA30">
        <f ca="1">Model!AC64</f>
        <v>0</v>
      </c>
      <c r="AB30">
        <f ca="1">Model!AD64</f>
        <v>0</v>
      </c>
      <c r="AC30">
        <f ca="1">Model!AE64</f>
        <v>0</v>
      </c>
      <c r="AD30">
        <f ca="1">Model!AF64</f>
        <v>1.7175973337603631E-4</v>
      </c>
      <c r="AE30">
        <f ca="1">Model!AG64</f>
        <v>1.6852611234629921E-4</v>
      </c>
      <c r="AF30">
        <f ca="1">Model!AH64</f>
        <v>0</v>
      </c>
      <c r="AG30">
        <f ca="1">Model!AI64</f>
        <v>0</v>
      </c>
      <c r="AH30">
        <f ca="1">Model!AJ64</f>
        <v>0</v>
      </c>
      <c r="AI30">
        <f ca="1">Model!AK64</f>
        <v>0</v>
      </c>
      <c r="AJ30">
        <f ca="1">Model!AL64</f>
        <v>0</v>
      </c>
      <c r="AK30">
        <f ca="1">Model!AM64</f>
        <v>0</v>
      </c>
      <c r="AL30">
        <f ca="1">Model!AN64</f>
        <v>0</v>
      </c>
      <c r="AM30">
        <f ca="1">Model!AO64</f>
        <v>0</v>
      </c>
      <c r="AN30">
        <f ca="1">Model!AP64</f>
        <v>0</v>
      </c>
      <c r="AO30">
        <f ca="1">Model!AQ64</f>
        <v>5.5760971284431683E-5</v>
      </c>
      <c r="AP30">
        <f ca="1">Model!AR64</f>
        <v>5.7510111409201617E-5</v>
      </c>
      <c r="AQ30">
        <f ca="1">Model!AS64</f>
        <v>5.7235549117296965E-5</v>
      </c>
      <c r="AR30">
        <f ca="1">Model!AT64</f>
        <v>5.7264133819930959E-5</v>
      </c>
      <c r="AS30">
        <f ca="1">Model!AU64</f>
        <v>6.2202145992947385E-5</v>
      </c>
      <c r="AT30">
        <f ca="1">Model!AV64</f>
        <v>5.6824514337883167E-5</v>
      </c>
      <c r="AU30">
        <f ca="1">Model!AW64</f>
        <v>0</v>
      </c>
      <c r="AV30">
        <f ca="1">Model!AX64</f>
        <v>0</v>
      </c>
      <c r="AW30">
        <f ca="1">Model!AY64</f>
        <v>0</v>
      </c>
      <c r="AX30">
        <f ca="1">Model!AZ64</f>
        <v>5.3803600620468497E-4</v>
      </c>
      <c r="AY30">
        <f ca="1">Model!BA64</f>
        <v>0</v>
      </c>
      <c r="AZ30">
        <f ca="1">Model!BB64</f>
        <v>3.1042631799066135E-4</v>
      </c>
      <c r="BA30">
        <f ca="1">Model!BC64</f>
        <v>4.266817517890571E-4</v>
      </c>
      <c r="BB30">
        <f ca="1">Model!BD64</f>
        <v>3.2589132362349045E-4</v>
      </c>
      <c r="BC30">
        <f ca="1">Model!BE64</f>
        <v>3.8828383372365853E-4</v>
      </c>
      <c r="BD30">
        <f ca="1">Model!BF64</f>
        <v>3.201525353774869E-4</v>
      </c>
      <c r="BE30">
        <f ca="1">Model!BG64</f>
        <v>3.4003739766285676E-4</v>
      </c>
      <c r="BF30">
        <f ca="1">Model!BH64</f>
        <v>2.8952157778127182E-4</v>
      </c>
      <c r="BG30">
        <f ca="1">Model!BI64</f>
        <v>0</v>
      </c>
      <c r="BH30">
        <f ca="1">Model!BJ64</f>
        <v>0</v>
      </c>
      <c r="BI30">
        <f ca="1">Model!BK64</f>
        <v>0</v>
      </c>
      <c r="BJ30">
        <f ca="1">Model!BL64</f>
        <v>0</v>
      </c>
      <c r="BK30">
        <f ca="1">Model!BM64</f>
        <v>0</v>
      </c>
      <c r="BL30">
        <f ca="1">Model!BN64</f>
        <v>0</v>
      </c>
      <c r="BM30">
        <f ca="1">Model!BO64</f>
        <v>0</v>
      </c>
      <c r="BN30">
        <f ca="1">Model!BP64</f>
        <v>0</v>
      </c>
      <c r="BO30">
        <f ca="1">Model!BQ64</f>
        <v>0</v>
      </c>
      <c r="BP30">
        <f ca="1">Model!BR64</f>
        <v>0</v>
      </c>
      <c r="BQ30">
        <f ca="1">Model!BS64</f>
        <v>0</v>
      </c>
      <c r="BR30">
        <f ca="1">Model!BT64</f>
        <v>0</v>
      </c>
      <c r="BS30">
        <f ca="1">Model!BU64</f>
        <v>0</v>
      </c>
      <c r="BT30">
        <f ca="1">Model!BV64</f>
        <v>0</v>
      </c>
      <c r="BU30">
        <f ca="1">Model!BW64</f>
        <v>0</v>
      </c>
      <c r="BV30">
        <f ca="1">Model!BX64</f>
        <v>0</v>
      </c>
      <c r="BW30">
        <f ca="1">Model!BY64</f>
        <v>0</v>
      </c>
      <c r="BX30">
        <f ca="1">Model!BZ64</f>
        <v>0</v>
      </c>
      <c r="BY30">
        <f ca="1">Model!CA64</f>
        <v>1.4988967865914865E-4</v>
      </c>
      <c r="BZ30">
        <f ca="1">Model!CB64</f>
        <v>1.4773255922270249E-4</v>
      </c>
      <c r="CA30">
        <f ca="1">Model!CC64</f>
        <v>0</v>
      </c>
      <c r="CB30">
        <f ca="1">Model!CD64</f>
        <v>0</v>
      </c>
      <c r="CC30">
        <f ca="1">Model!CE64</f>
        <v>0</v>
      </c>
      <c r="CD30">
        <f ca="1">Model!CF64</f>
        <v>0</v>
      </c>
      <c r="CE30">
        <f ca="1">Model!CG64</f>
        <v>0</v>
      </c>
      <c r="CF30">
        <f ca="1">Model!CH64</f>
        <v>0</v>
      </c>
      <c r="CG30">
        <f ca="1">Model!CI64</f>
        <v>0</v>
      </c>
      <c r="CH30">
        <f ca="1">Model!CJ64</f>
        <v>0</v>
      </c>
      <c r="CI30">
        <f ca="1">Model!CK64</f>
        <v>1.2994212943595121E-4</v>
      </c>
      <c r="CJ30">
        <f ca="1">Model!CL64</f>
        <v>1.3283528949103166E-4</v>
      </c>
      <c r="CK30">
        <f ca="1">Model!CM64</f>
        <v>1.3238453454712383E-4</v>
      </c>
      <c r="CL30">
        <f ca="1">Model!CN64</f>
        <v>1.3243152100423226E-4</v>
      </c>
      <c r="CM30">
        <f ca="1">Model!CO64</f>
        <v>1.3952603231202055E-4</v>
      </c>
      <c r="CN30">
        <f ca="1">Model!CP64</f>
        <v>1.3170738698128421E-4</v>
      </c>
      <c r="CO30">
        <f ca="1">Model!CQ64</f>
        <v>0</v>
      </c>
      <c r="CP30">
        <f ca="1">Model!CR64</f>
        <v>0</v>
      </c>
      <c r="CQ30">
        <f ca="1">Model!CS64</f>
        <v>0</v>
      </c>
      <c r="CR30">
        <f ca="1">Model!CT64</f>
        <v>2.3192521364609323E-4</v>
      </c>
      <c r="CS30">
        <f ca="1">Model!CU64</f>
        <v>2.9233450553673199E-4</v>
      </c>
      <c r="CT30">
        <f ca="1">Model!CV64</f>
        <v>2.4058403050528803E-4</v>
      </c>
      <c r="CU30">
        <f ca="1">Model!CW64</f>
        <v>2.7352179558490366E-4</v>
      </c>
      <c r="CV30">
        <f ca="1">Model!CX64</f>
        <v>2.3739503486164344E-4</v>
      </c>
      <c r="CW30">
        <f ca="1">Model!CY64</f>
        <v>2.4867427660570942E-4</v>
      </c>
      <c r="CX30">
        <f ca="1">Model!CZ64</f>
        <v>2.1696098472461043E-4</v>
      </c>
      <c r="CY30">
        <f ca="1">Model!DA64</f>
        <v>0</v>
      </c>
      <c r="CZ30">
        <f ca="1">Model!DB64</f>
        <v>0</v>
      </c>
      <c r="DA30">
        <f ca="1">Model!DC64</f>
        <v>0</v>
      </c>
      <c r="DB30">
        <f ca="1">Model!DD64</f>
        <v>0</v>
      </c>
      <c r="DC30">
        <f ca="1">Model!DE64</f>
        <v>0</v>
      </c>
      <c r="DD30">
        <f ca="1">Model!DF64</f>
        <v>0</v>
      </c>
      <c r="DE30">
        <f ca="1">Model!DG64</f>
        <v>0</v>
      </c>
      <c r="DF30">
        <f ca="1">Model!DH64</f>
        <v>0</v>
      </c>
      <c r="DG30">
        <f ca="1">Model!DI64</f>
        <v>0</v>
      </c>
      <c r="DH30">
        <f ca="1">Model!DJ64</f>
        <v>0</v>
      </c>
      <c r="DI30">
        <f ca="1">Model!DK64</f>
        <v>0</v>
      </c>
      <c r="DJ30">
        <f ca="1">Model!DL64</f>
        <v>0</v>
      </c>
      <c r="DK30">
        <f ca="1">Model!DM64</f>
        <v>0</v>
      </c>
      <c r="DL30">
        <f ca="1">Model!DN64</f>
        <v>0</v>
      </c>
      <c r="DM30">
        <f ca="1">Model!DO64</f>
        <v>0</v>
      </c>
      <c r="DN30">
        <f ca="1">Model!DP64</f>
        <v>0</v>
      </c>
      <c r="DO30">
        <f ca="1">Model!DQ64</f>
        <v>0</v>
      </c>
      <c r="DP30">
        <f ca="1">Model!DR64</f>
        <v>0</v>
      </c>
      <c r="DQ30">
        <f ca="1">Model!DS64</f>
        <v>1.6007063431936895E-4</v>
      </c>
      <c r="DR30">
        <f ca="1">Model!DT64</f>
        <v>1.5745142306859548E-4</v>
      </c>
      <c r="DS30">
        <f ca="1">Model!DU64</f>
        <v>0</v>
      </c>
      <c r="DT30">
        <f ca="1">Model!DV64</f>
        <v>0</v>
      </c>
      <c r="DU30">
        <f ca="1">Model!DW64</f>
        <v>0</v>
      </c>
      <c r="DV30">
        <f ca="1">Model!DX64</f>
        <v>0</v>
      </c>
      <c r="DW30">
        <f ca="1">Model!DY64</f>
        <v>0</v>
      </c>
      <c r="DX30">
        <f ca="1">Model!DZ64</f>
        <v>0</v>
      </c>
      <c r="DY30">
        <f ca="1">Model!EA64</f>
        <v>0</v>
      </c>
      <c r="DZ30">
        <f ca="1">Model!EB64</f>
        <v>0</v>
      </c>
      <c r="EA30">
        <f ca="1">Model!EC64</f>
        <v>1.362430558413279E-4</v>
      </c>
      <c r="EB30">
        <f ca="1">Model!ED64</f>
        <v>1.3964506125509234E-4</v>
      </c>
      <c r="EC30">
        <f ca="1">Model!EE64</f>
        <v>1.3911384452716631E-4</v>
      </c>
      <c r="ED30">
        <f ca="1">Model!EF64</f>
        <v>1.3916919783587946E-4</v>
      </c>
      <c r="EE30">
        <f ca="1">Model!EG64</f>
        <v>1.4794769146257752E-4</v>
      </c>
      <c r="EF30">
        <f ca="1">Model!EH64</f>
        <v>1.3831664549079459E-4</v>
      </c>
      <c r="EG30">
        <f ca="1">Model!EI64</f>
        <v>0</v>
      </c>
      <c r="EH30">
        <f ca="1">Model!EJ64</f>
        <v>0</v>
      </c>
    </row>
    <row r="31" spans="1:138" x14ac:dyDescent="0.3">
      <c r="A31" t="str">
        <f>Model!A69</f>
        <v>WU_FG</v>
      </c>
      <c r="B31" t="str">
        <f>Model!B69</f>
        <v>Fuel Gathering</v>
      </c>
      <c r="C31" t="str">
        <f>Model!E69</f>
        <v>[cm^3/kWh]</v>
      </c>
      <c r="D31">
        <f ca="1">Model!F69</f>
        <v>131.83528441992726</v>
      </c>
      <c r="E31">
        <f ca="1">Model!G69</f>
        <v>169.02804056233592</v>
      </c>
      <c r="F31">
        <f ca="1">Model!H69</f>
        <v>203.3990660938812</v>
      </c>
      <c r="G31">
        <f ca="1">Model!I69</f>
        <v>174.1536341808563</v>
      </c>
      <c r="H31">
        <f ca="1">Model!J69</f>
        <v>193.03402018087095</v>
      </c>
      <c r="I31">
        <f ca="1">Model!K69</f>
        <v>172.27398491791826</v>
      </c>
      <c r="J31">
        <f ca="1">Model!L69</f>
        <v>178.09782459074924</v>
      </c>
      <c r="K31">
        <f ca="1">Model!M69</f>
        <v>167.71352972226057</v>
      </c>
      <c r="L31">
        <f ca="1">Model!N69</f>
        <v>149.49770138513207</v>
      </c>
      <c r="M31">
        <f ca="1">Model!O69</f>
        <v>145.1669567894196</v>
      </c>
      <c r="N31">
        <f ca="1">Model!P69</f>
        <v>153.1528361299078</v>
      </c>
      <c r="O31">
        <f ca="1">Model!Q69</f>
        <v>163.2121272428339</v>
      </c>
      <c r="P31">
        <f ca="1">Model!R69</f>
        <v>155.92740903064117</v>
      </c>
      <c r="Q31">
        <f ca="1">Model!S69</f>
        <v>169.75373628842058</v>
      </c>
      <c r="R31">
        <f ca="1">Model!T69</f>
        <v>165.82199108900625</v>
      </c>
      <c r="S31">
        <f ca="1">Model!U69</f>
        <v>173.87638802882299</v>
      </c>
      <c r="T31">
        <f ca="1">Model!V69</f>
        <v>163.19410976593559</v>
      </c>
      <c r="U31">
        <f ca="1">Model!W69</f>
        <v>155.83028319269303</v>
      </c>
      <c r="V31">
        <f ca="1">Model!X69</f>
        <v>154.5803787250064</v>
      </c>
      <c r="W31">
        <f ca="1">Model!Y69</f>
        <v>169.88234044473944</v>
      </c>
      <c r="X31">
        <f ca="1">Model!Z69</f>
        <v>177.18740757853217</v>
      </c>
      <c r="Y31">
        <f ca="1">Model!AA69</f>
        <v>168.61837971866692</v>
      </c>
      <c r="Z31">
        <f ca="1">Model!AB69</f>
        <v>168.61837971866692</v>
      </c>
      <c r="AA31">
        <f ca="1">Model!AC69</f>
        <v>171.81421543535649</v>
      </c>
      <c r="AB31">
        <f ca="1">Model!AD69</f>
        <v>171.52591170559609</v>
      </c>
      <c r="AC31">
        <f ca="1">Model!AE69</f>
        <v>128.45489251172398</v>
      </c>
      <c r="AD31">
        <f ca="1">Model!AF69</f>
        <v>172.18989694253409</v>
      </c>
      <c r="AE31">
        <f ca="1">Model!AG69</f>
        <v>168.94817747244943</v>
      </c>
      <c r="AF31">
        <f ca="1">Model!AH69</f>
        <v>182.70477736712792</v>
      </c>
      <c r="AG31">
        <f ca="1">Model!AI69</f>
        <v>171.77791253158287</v>
      </c>
      <c r="AH31">
        <f ca="1">Model!AJ69</f>
        <v>164.44276490127061</v>
      </c>
      <c r="AI31">
        <f ca="1">Model!AK69</f>
        <v>152.7947725842439</v>
      </c>
      <c r="AJ31">
        <f ca="1">Model!AL69</f>
        <v>156.91571933924743</v>
      </c>
      <c r="AK31">
        <f ca="1">Model!AM69</f>
        <v>170.49091053409907</v>
      </c>
      <c r="AL31">
        <f ca="1">Model!AN69</f>
        <v>185.87204716107695</v>
      </c>
      <c r="AM31">
        <f ca="1">Model!AO69</f>
        <v>174.20681340285492</v>
      </c>
      <c r="AN31">
        <f ca="1">Model!AP69</f>
        <v>67.343184931902613</v>
      </c>
      <c r="AO31">
        <f ca="1">Model!AQ69</f>
        <v>75.950751444328006</v>
      </c>
      <c r="AP31">
        <f ca="1">Model!AR69</f>
        <v>78.33321544733208</v>
      </c>
      <c r="AQ31">
        <f ca="1">Model!AS69</f>
        <v>77.959240390798982</v>
      </c>
      <c r="AR31">
        <f ca="1">Model!AT69</f>
        <v>77.998174964477613</v>
      </c>
      <c r="AS31">
        <f ca="1">Model!AU69</f>
        <v>86.355284469192398</v>
      </c>
      <c r="AT31">
        <f ca="1">Model!AV69</f>
        <v>77.399379261282618</v>
      </c>
      <c r="AU31">
        <f ca="1">Model!AW69</f>
        <v>84.343114789629922</v>
      </c>
      <c r="AV31">
        <f ca="1">Model!AX69</f>
        <v>85.044655447801844</v>
      </c>
      <c r="AW31">
        <f ca="1">Model!AY69</f>
        <v>161.83872711206641</v>
      </c>
      <c r="AX31">
        <f ca="1">Model!AZ69</f>
        <v>408.09477297711243</v>
      </c>
      <c r="AY31">
        <f ca="1">Model!BA69</f>
        <v>268.70756399062248</v>
      </c>
      <c r="AZ31">
        <f ca="1">Model!BB69</f>
        <v>235.45516713676173</v>
      </c>
      <c r="BA31">
        <f ca="1">Model!BC69</f>
        <v>323.63371711518681</v>
      </c>
      <c r="BB31">
        <f ca="1">Model!BD69</f>
        <v>247.18521473587757</v>
      </c>
      <c r="BC31">
        <f ca="1">Model!BE69</f>
        <v>294.50929147269318</v>
      </c>
      <c r="BD31">
        <f ca="1">Model!BF69</f>
        <v>242.83240291769312</v>
      </c>
      <c r="BE31">
        <f ca="1">Model!BG69</f>
        <v>256.51826684362436</v>
      </c>
      <c r="BF31">
        <f ca="1">Model!BH69</f>
        <v>232.51673313500575</v>
      </c>
      <c r="BG31">
        <f ca="1">Model!BI69</f>
        <v>194.48817120643139</v>
      </c>
      <c r="BH31">
        <f ca="1">Model!BJ69</f>
        <v>186.12678028048489</v>
      </c>
      <c r="BI31">
        <f ca="1">Model!BK69</f>
        <v>201.73822809877279</v>
      </c>
      <c r="BJ31">
        <f ca="1">Model!BL69</f>
        <v>222.6620226335977</v>
      </c>
      <c r="BK31">
        <f ca="1">Model!BM69</f>
        <v>207.36405679321362</v>
      </c>
      <c r="BL31">
        <f ca="1">Model!BN69</f>
        <v>237.08939650317538</v>
      </c>
      <c r="BM31">
        <f ca="1">Model!BO69</f>
        <v>228.33697044371115</v>
      </c>
      <c r="BN31">
        <f ca="1">Model!BP69</f>
        <v>246.53938600299045</v>
      </c>
      <c r="BO31">
        <f ca="1">Model!BQ69</f>
        <v>222.623210291817</v>
      </c>
      <c r="BP31">
        <f ca="1">Model!BR69</f>
        <v>207.16529764254398</v>
      </c>
      <c r="BQ31">
        <f ca="1">Model!BS69</f>
        <v>204.61934408555211</v>
      </c>
      <c r="BR31">
        <f ca="1">Model!BT69</f>
        <v>237.37990557458059</v>
      </c>
      <c r="BS31">
        <f ca="1">Model!BU69</f>
        <v>254.33956747235493</v>
      </c>
      <c r="BT31">
        <f ca="1">Model!BV69</f>
        <v>234.53642107034625</v>
      </c>
      <c r="BU31">
        <f ca="1">Model!BW69</f>
        <v>234.53642107034625</v>
      </c>
      <c r="BV31">
        <f ca="1">Model!BX69</f>
        <v>241.77680431692286</v>
      </c>
      <c r="BW31">
        <f ca="1">Model!BY69</f>
        <v>241.11668943575009</v>
      </c>
      <c r="BX31">
        <f ca="1">Model!BZ69</f>
        <v>89.910403951147998</v>
      </c>
      <c r="BY31">
        <f ca="1">Model!CA69</f>
        <v>113.20550110808684</v>
      </c>
      <c r="BZ31">
        <f ca="1">Model!CB69</f>
        <v>111.57631763836847</v>
      </c>
      <c r="CA31">
        <f ca="1">Model!CC69</f>
        <v>118.39048344454311</v>
      </c>
      <c r="CB31">
        <f ca="1">Model!CD69</f>
        <v>112.99926479670128</v>
      </c>
      <c r="CC31">
        <f ca="1">Model!CE69</f>
        <v>109.28742878220719</v>
      </c>
      <c r="CD31">
        <f ca="1">Model!CF69</f>
        <v>103.23353228153393</v>
      </c>
      <c r="CE31">
        <f ca="1">Model!CG69</f>
        <v>105.39820500149962</v>
      </c>
      <c r="CF31">
        <f ca="1">Model!CH69</f>
        <v>112.35347824502101</v>
      </c>
      <c r="CG31">
        <f ca="1">Model!CI69</f>
        <v>119.92318360759353</v>
      </c>
      <c r="CH31">
        <f ca="1">Model!CJ69</f>
        <v>114.21175981070988</v>
      </c>
      <c r="CI31">
        <f ca="1">Model!CK69</f>
        <v>98.139938716526743</v>
      </c>
      <c r="CJ31">
        <f ca="1">Model!CL69</f>
        <v>100.3250233517809</v>
      </c>
      <c r="CK31">
        <f ca="1">Model!CM69</f>
        <v>99.984586706919728</v>
      </c>
      <c r="CL31">
        <f ca="1">Model!CN69</f>
        <v>100.0200736428438</v>
      </c>
      <c r="CM31">
        <f ca="1">Model!CO69</f>
        <v>107.40706598249326</v>
      </c>
      <c r="CN31">
        <f ca="1">Model!CP69</f>
        <v>99.47316503865855</v>
      </c>
      <c r="CO31">
        <f ca="1">Model!CQ69</f>
        <v>105.6693734914932</v>
      </c>
      <c r="CP31">
        <f ca="1">Model!CR69</f>
        <v>106.27808840769396</v>
      </c>
      <c r="CQ31">
        <f ca="1">Model!CS69</f>
        <v>143.74141247236344</v>
      </c>
      <c r="CR31">
        <f ca="1">Model!CT69</f>
        <v>193.33079942111937</v>
      </c>
      <c r="CS31">
        <f ca="1">Model!CU69</f>
        <v>243.68744892065371</v>
      </c>
      <c r="CT31">
        <f ca="1">Model!CV69</f>
        <v>200.54871229532574</v>
      </c>
      <c r="CU31">
        <f ca="1">Model!CW69</f>
        <v>228.0053408950269</v>
      </c>
      <c r="CV31">
        <f ca="1">Model!CX69</f>
        <v>197.8903938337674</v>
      </c>
      <c r="CW31">
        <f ca="1">Model!CY69</f>
        <v>206.17018749996845</v>
      </c>
      <c r="CX31">
        <f ca="1">Model!CZ69</f>
        <v>191.495383434541</v>
      </c>
      <c r="CY31">
        <f ca="1">Model!DA69</f>
        <v>166.69964068700295</v>
      </c>
      <c r="CZ31">
        <f ca="1">Model!DB69</f>
        <v>160.97445278630764</v>
      </c>
      <c r="DA31">
        <f ca="1">Model!DC69</f>
        <v>171.58151777681604</v>
      </c>
      <c r="DB31">
        <f ca="1">Model!DD69</f>
        <v>185.25802781984714</v>
      </c>
      <c r="DC31">
        <f ca="1">Model!DE69</f>
        <v>175.31818079727694</v>
      </c>
      <c r="DD31">
        <f ca="1">Model!DF69</f>
        <v>194.34679715746765</v>
      </c>
      <c r="DE31">
        <f ca="1">Model!DG69</f>
        <v>188.86539684319914</v>
      </c>
      <c r="DF31">
        <f ca="1">Model!DH69</f>
        <v>200.15577954535732</v>
      </c>
      <c r="DG31">
        <f ca="1">Model!DI69</f>
        <v>185.23320959031884</v>
      </c>
      <c r="DH31">
        <f ca="1">Model!DJ69</f>
        <v>175.1869224491486</v>
      </c>
      <c r="DI31">
        <f ca="1">Model!DK69</f>
        <v>173.50071353324526</v>
      </c>
      <c r="DJ31">
        <f ca="1">Model!DL69</f>
        <v>194.52705022139691</v>
      </c>
      <c r="DK31">
        <f ca="1">Model!DM69</f>
        <v>204.86736460612704</v>
      </c>
      <c r="DL31">
        <f ca="1">Model!DN69</f>
        <v>192.75811897851102</v>
      </c>
      <c r="DM31">
        <f ca="1">Model!DO69</f>
        <v>192.75811897851102</v>
      </c>
      <c r="DN31">
        <f ca="1">Model!DP69</f>
        <v>197.24217196768657</v>
      </c>
      <c r="DO31">
        <f ca="1">Model!DQ69</f>
        <v>196.83609926446132</v>
      </c>
      <c r="DP31">
        <f ca="1">Model!DR69</f>
        <v>107.80605935427255</v>
      </c>
      <c r="DQ31">
        <f ca="1">Model!DS69</f>
        <v>139.62778414558915</v>
      </c>
      <c r="DR31">
        <f ca="1">Model!DT69</f>
        <v>137.34307611835018</v>
      </c>
      <c r="DS31">
        <f ca="1">Model!DU69</f>
        <v>146.96036171855516</v>
      </c>
      <c r="DT31">
        <f ca="1">Model!DV69</f>
        <v>139.33805963372356</v>
      </c>
      <c r="DU31">
        <f ca="1">Model!DW69</f>
        <v>134.14861872674635</v>
      </c>
      <c r="DV31">
        <f ca="1">Model!DX69</f>
        <v>125.78524411116908</v>
      </c>
      <c r="DW31">
        <f ca="1">Model!DY69</f>
        <v>128.7615375359488</v>
      </c>
      <c r="DX31">
        <f ca="1">Model!DZ69</f>
        <v>138.43179689568581</v>
      </c>
      <c r="DY31">
        <f ca="1">Model!EA69</f>
        <v>149.14596142094018</v>
      </c>
      <c r="DZ31">
        <f ca="1">Model!EB69</f>
        <v>141.04350583995267</v>
      </c>
      <c r="EA31">
        <f ca="1">Model!EC69</f>
        <v>118.84325987234821</v>
      </c>
      <c r="EB31">
        <f ca="1">Model!ED69</f>
        <v>121.81079029786956</v>
      </c>
      <c r="EC31">
        <f ca="1">Model!EE69</f>
        <v>121.34741601977805</v>
      </c>
      <c r="ED31">
        <f ca="1">Model!EF69</f>
        <v>121.39570007808526</v>
      </c>
      <c r="EE31">
        <f ca="1">Model!EG69</f>
        <v>131.53768032796685</v>
      </c>
      <c r="EF31">
        <f ca="1">Model!EH69</f>
        <v>120.65202841514413</v>
      </c>
      <c r="EG31">
        <f ca="1">Model!EI69</f>
        <v>129.13548473002243</v>
      </c>
      <c r="EH31">
        <f ca="1">Model!EJ69</f>
        <v>129.97581669054114</v>
      </c>
    </row>
    <row r="32" spans="1:138" x14ac:dyDescent="0.3">
      <c r="A32" t="str">
        <f>Model!A70</f>
        <v>WU_PG</v>
      </c>
      <c r="B32" t="str">
        <f>Model!B70</f>
        <v>Power Generation</v>
      </c>
      <c r="C32" t="str">
        <f>Model!E70</f>
        <v>[cm^3/kWh]</v>
      </c>
      <c r="D32">
        <f ca="1">Model!F70</f>
        <v>1522.4662233091501</v>
      </c>
      <c r="E32">
        <f ca="1">Model!G70</f>
        <v>1951.9773001634135</v>
      </c>
      <c r="F32">
        <f ca="1">Model!H70</f>
        <v>2348.9023393327038</v>
      </c>
      <c r="G32">
        <f ca="1">Model!I70</f>
        <v>2011.1689133414916</v>
      </c>
      <c r="H32">
        <f ca="1">Model!J70</f>
        <v>2229.204245039964</v>
      </c>
      <c r="I32">
        <f ca="1">Model!K70</f>
        <v>1989.4622622952061</v>
      </c>
      <c r="J32">
        <f ca="1">Model!L70</f>
        <v>2056.7173922922011</v>
      </c>
      <c r="K32">
        <f ca="1">Model!M70</f>
        <v>1936.797006336961</v>
      </c>
      <c r="L32">
        <f ca="1">Model!N70</f>
        <v>1726.4361496444571</v>
      </c>
      <c r="M32">
        <f ca="1">Model!O70</f>
        <v>1676.4236480765974</v>
      </c>
      <c r="N32">
        <f ca="1">Model!P70</f>
        <v>1768.646542825993</v>
      </c>
      <c r="O32">
        <f ca="1">Model!Q70</f>
        <v>1884.8137056401767</v>
      </c>
      <c r="P32">
        <f ca="1">Model!R70</f>
        <v>1800.6879916995767</v>
      </c>
      <c r="Q32">
        <f ca="1">Model!S70</f>
        <v>1960.3578125294696</v>
      </c>
      <c r="R32">
        <f ca="1">Model!T70</f>
        <v>1914.9530539240307</v>
      </c>
      <c r="S32">
        <f ca="1">Model!U70</f>
        <v>2007.9672067280428</v>
      </c>
      <c r="T32">
        <f ca="1">Model!V70</f>
        <v>1884.6056353945849</v>
      </c>
      <c r="U32">
        <f ca="1">Model!W70</f>
        <v>1799.5663586835196</v>
      </c>
      <c r="V32">
        <f ca="1">Model!X70</f>
        <v>1785.132155102976</v>
      </c>
      <c r="W32">
        <f ca="1">Model!Y70</f>
        <v>1961.8429648923907</v>
      </c>
      <c r="X32">
        <f ca="1">Model!Z70</f>
        <v>2046.2036731742485</v>
      </c>
      <c r="Y32">
        <f ca="1">Model!AA70</f>
        <v>1947.2464361899135</v>
      </c>
      <c r="Z32">
        <f ca="1">Model!AB70</f>
        <v>1947.2464361899135</v>
      </c>
      <c r="AA32">
        <f ca="1">Model!AC70</f>
        <v>1984.1527314606612</v>
      </c>
      <c r="AB32">
        <f ca="1">Model!AD70</f>
        <v>1980.8233292255497</v>
      </c>
      <c r="AC32">
        <f ca="1">Model!AE70</f>
        <v>1377.8901613675901</v>
      </c>
      <c r="AD32">
        <f ca="1">Model!AF70</f>
        <v>1847.0200725313948</v>
      </c>
      <c r="AE32">
        <f ca="1">Model!AG70</f>
        <v>1812.2472952832591</v>
      </c>
      <c r="AF32">
        <f ca="1">Model!AH70</f>
        <v>1959.8094727769496</v>
      </c>
      <c r="AG32">
        <f ca="1">Model!AI70</f>
        <v>1842.6008615898211</v>
      </c>
      <c r="AH32">
        <f ca="1">Model!AJ70</f>
        <v>1763.919329463175</v>
      </c>
      <c r="AI32">
        <f ca="1">Model!AK70</f>
        <v>1638.975439047701</v>
      </c>
      <c r="AJ32">
        <f ca="1">Model!AL70</f>
        <v>1683.1793761513095</v>
      </c>
      <c r="AK32">
        <f ca="1">Model!AM70</f>
        <v>1828.7956467372103</v>
      </c>
      <c r="AL32">
        <f ca="1">Model!AN70</f>
        <v>1993.7836547029572</v>
      </c>
      <c r="AM32">
        <f ca="1">Model!AO70</f>
        <v>1868.6548214509253</v>
      </c>
      <c r="AN32">
        <f ca="1">Model!AP70</f>
        <v>601.19297771985805</v>
      </c>
      <c r="AO32">
        <f ca="1">Model!AQ70</f>
        <v>678.03532706462875</v>
      </c>
      <c r="AP32">
        <f ca="1">Model!AR70</f>
        <v>699.30430372091178</v>
      </c>
      <c r="AQ32">
        <f ca="1">Model!AS70</f>
        <v>695.96571529422204</v>
      </c>
      <c r="AR32">
        <f ca="1">Model!AT70</f>
        <v>696.31329600799086</v>
      </c>
      <c r="AS32">
        <f ca="1">Model!AU70</f>
        <v>770.91973990206748</v>
      </c>
      <c r="AT32">
        <f ca="1">Model!AV70</f>
        <v>690.96766567860163</v>
      </c>
      <c r="AU32">
        <f ca="1">Model!AW70</f>
        <v>752.95649265504414</v>
      </c>
      <c r="AV32">
        <f ca="1">Model!AX70</f>
        <v>759.21935826949959</v>
      </c>
      <c r="AW32">
        <f ca="1">Model!AY70</f>
        <v>1514.1650124918599</v>
      </c>
      <c r="AX32">
        <f ca="1">Model!AZ70</f>
        <v>3818.1394407215466</v>
      </c>
      <c r="AY32">
        <f ca="1">Model!BA70</f>
        <v>2514.0310928470149</v>
      </c>
      <c r="AZ32">
        <f ca="1">Model!BB70</f>
        <v>2202.9212812705478</v>
      </c>
      <c r="BA32">
        <f ca="1">Model!BC70</f>
        <v>3027.920820083908</v>
      </c>
      <c r="BB32">
        <f ca="1">Model!BD70</f>
        <v>2312.6677429882452</v>
      </c>
      <c r="BC32">
        <f ca="1">Model!BE70</f>
        <v>2755.4323551551902</v>
      </c>
      <c r="BD32">
        <f ca="1">Model!BF70</f>
        <v>2271.9427850089846</v>
      </c>
      <c r="BE32">
        <f ca="1">Model!BG70</f>
        <v>2399.9878870198272</v>
      </c>
      <c r="BF32">
        <f ca="1">Model!BH70</f>
        <v>2175.4292585861722</v>
      </c>
      <c r="BG32">
        <f ca="1">Model!BI70</f>
        <v>1819.6335910402049</v>
      </c>
      <c r="BH32">
        <f ca="1">Model!BJ70</f>
        <v>1741.4043203226454</v>
      </c>
      <c r="BI32">
        <f ca="1">Model!BK70</f>
        <v>1887.4652076183384</v>
      </c>
      <c r="BJ32">
        <f ca="1">Model!BL70</f>
        <v>2083.2284725583904</v>
      </c>
      <c r="BK32">
        <f ca="1">Model!BM70</f>
        <v>1940.1005262926897</v>
      </c>
      <c r="BL32">
        <f ca="1">Model!BN70</f>
        <v>2218.2111502232165</v>
      </c>
      <c r="BM32">
        <f ca="1">Model!BO70</f>
        <v>2136.3233502500625</v>
      </c>
      <c r="BN32">
        <f ca="1">Model!BP70</f>
        <v>2306.625361854572</v>
      </c>
      <c r="BO32">
        <f ca="1">Model!BQ70</f>
        <v>2082.8653438374354</v>
      </c>
      <c r="BP32">
        <f ca="1">Model!BR70</f>
        <v>1938.2409333681348</v>
      </c>
      <c r="BQ32">
        <f ca="1">Model!BS70</f>
        <v>1914.4209622881795</v>
      </c>
      <c r="BR32">
        <f ca="1">Model!BT70</f>
        <v>2220.9291564729115</v>
      </c>
      <c r="BS32">
        <f ca="1">Model!BU70</f>
        <v>2379.6039503714023</v>
      </c>
      <c r="BT32">
        <f ca="1">Model!BV70</f>
        <v>2194.3254823912866</v>
      </c>
      <c r="BU32">
        <f ca="1">Model!BW70</f>
        <v>2194.3254823912866</v>
      </c>
      <c r="BV32">
        <f ca="1">Model!BX70</f>
        <v>2262.0665922271737</v>
      </c>
      <c r="BW32">
        <f ca="1">Model!BY70</f>
        <v>2255.8905497240403</v>
      </c>
      <c r="BX32">
        <f ca="1">Model!BZ70</f>
        <v>1377.8901613675901</v>
      </c>
      <c r="BY32">
        <f ca="1">Model!CA70</f>
        <v>1734.8909507099261</v>
      </c>
      <c r="BZ32">
        <f ca="1">Model!CB70</f>
        <v>1709.9234744742798</v>
      </c>
      <c r="CA32">
        <f ca="1">Model!CC70</f>
        <v>1814.3515674384378</v>
      </c>
      <c r="CB32">
        <f ca="1">Model!CD70</f>
        <v>1731.73034891206</v>
      </c>
      <c r="CC32">
        <f ca="1">Model!CE70</f>
        <v>1674.845916185451</v>
      </c>
      <c r="CD32">
        <f ca="1">Model!CF70</f>
        <v>1582.0690621214017</v>
      </c>
      <c r="CE32">
        <f ca="1">Model!CG70</f>
        <v>1615.2429898577532</v>
      </c>
      <c r="CF32">
        <f ca="1">Model!CH70</f>
        <v>1721.8335750483006</v>
      </c>
      <c r="CG32">
        <f ca="1">Model!CI70</f>
        <v>1837.8404228120737</v>
      </c>
      <c r="CH32">
        <f ca="1">Model!CJ70</f>
        <v>1750.3120132922736</v>
      </c>
      <c r="CI32">
        <f ca="1">Model!CK70</f>
        <v>1504.0089917535493</v>
      </c>
      <c r="CJ32">
        <f ca="1">Model!CL70</f>
        <v>1537.4957350931529</v>
      </c>
      <c r="CK32">
        <f ca="1">Model!CM70</f>
        <v>1532.2784934513729</v>
      </c>
      <c r="CL32">
        <f ca="1">Model!CN70</f>
        <v>1532.8223359625622</v>
      </c>
      <c r="CM32">
        <f ca="1">Model!CO70</f>
        <v>1646.0290797831233</v>
      </c>
      <c r="CN32">
        <f ca="1">Model!CP70</f>
        <v>1524.4408811836074</v>
      </c>
      <c r="CO32">
        <f ca="1">Model!CQ70</f>
        <v>1619.3986868406973</v>
      </c>
      <c r="CP32">
        <f ca="1">Model!CR70</f>
        <v>1628.7273324395585</v>
      </c>
      <c r="CQ32">
        <f ca="1">Model!CS70</f>
        <v>1518.315617900505</v>
      </c>
      <c r="CR32">
        <f ca="1">Model!CT70</f>
        <v>2042.11971437746</v>
      </c>
      <c r="CS32">
        <f ca="1">Model!CU70</f>
        <v>2574.0282721494577</v>
      </c>
      <c r="CT32">
        <f ca="1">Model!CV70</f>
        <v>2118.3612766179849</v>
      </c>
      <c r="CU32">
        <f ca="1">Model!CW70</f>
        <v>2408.380884055995</v>
      </c>
      <c r="CV32">
        <f ca="1">Model!CX70</f>
        <v>2090.2819196107394</v>
      </c>
      <c r="CW32">
        <f ca="1">Model!CY70</f>
        <v>2177.7399445470378</v>
      </c>
      <c r="CX32">
        <f ca="1">Model!CZ70</f>
        <v>2022.7325335376863</v>
      </c>
      <c r="CY32">
        <f ca="1">Model!DA70</f>
        <v>1760.8194020087431</v>
      </c>
      <c r="CZ32">
        <f ca="1">Model!DB70</f>
        <v>1700.3452348531089</v>
      </c>
      <c r="DA32">
        <f ca="1">Model!DC70</f>
        <v>1812.3858232831897</v>
      </c>
      <c r="DB32">
        <f ca="1">Model!DD70</f>
        <v>1956.8484276192901</v>
      </c>
      <c r="DC32">
        <f ca="1">Model!DE70</f>
        <v>1851.8555469015512</v>
      </c>
      <c r="DD32">
        <f ca="1">Model!DF70</f>
        <v>2052.8515223116956</v>
      </c>
      <c r="DE32">
        <f ca="1">Model!DG70</f>
        <v>1994.9524411633263</v>
      </c>
      <c r="DF32">
        <f ca="1">Model!DH70</f>
        <v>2114.2107961071833</v>
      </c>
      <c r="DG32">
        <f ca="1">Model!DI70</f>
        <v>1956.5862769637945</v>
      </c>
      <c r="DH32">
        <f ca="1">Model!DJ70</f>
        <v>1850.4690877279888</v>
      </c>
      <c r="DI32">
        <f ca="1">Model!DK70</f>
        <v>1832.6579553060687</v>
      </c>
      <c r="DJ32">
        <f ca="1">Model!DL70</f>
        <v>2054.7555041735045</v>
      </c>
      <c r="DK32">
        <f ca="1">Model!DM70</f>
        <v>2163.9784522042651</v>
      </c>
      <c r="DL32">
        <f ca="1">Model!DN70</f>
        <v>2036.0705901541567</v>
      </c>
      <c r="DM32">
        <f ca="1">Model!DO70</f>
        <v>2036.0705901541567</v>
      </c>
      <c r="DN32">
        <f ca="1">Model!DP70</f>
        <v>2083.4348644287516</v>
      </c>
      <c r="DO32">
        <f ca="1">Model!DQ70</f>
        <v>2079.1455888699174</v>
      </c>
      <c r="DP32">
        <f ca="1">Model!DR70</f>
        <v>1377.8901613675901</v>
      </c>
      <c r="DQ32">
        <f ca="1">Model!DS70</f>
        <v>1784.6098000440454</v>
      </c>
      <c r="DR32">
        <f ca="1">Model!DT70</f>
        <v>1755.4085034639995</v>
      </c>
      <c r="DS32">
        <f ca="1">Model!DU70</f>
        <v>1878.3288966864004</v>
      </c>
      <c r="DT32">
        <f ca="1">Model!DV70</f>
        <v>1780.9067748449263</v>
      </c>
      <c r="DU32">
        <f ca="1">Model!DW70</f>
        <v>1714.5795237465024</v>
      </c>
      <c r="DV32">
        <f ca="1">Model!DX70</f>
        <v>1607.6856101051014</v>
      </c>
      <c r="DW32">
        <f ca="1">Model!DY70</f>
        <v>1645.7261938339836</v>
      </c>
      <c r="DX32">
        <f ca="1">Model!DZ70</f>
        <v>1769.3236549550443</v>
      </c>
      <c r="DY32">
        <f ca="1">Model!EA70</f>
        <v>1906.26347053728</v>
      </c>
      <c r="DZ32">
        <f ca="1">Model!EB70</f>
        <v>1802.7044137010362</v>
      </c>
      <c r="EA32">
        <f ca="1">Model!EC70</f>
        <v>1518.9587626502041</v>
      </c>
      <c r="EB32">
        <f ca="1">Model!ED70</f>
        <v>1556.8873447853491</v>
      </c>
      <c r="EC32">
        <f ca="1">Model!EE70</f>
        <v>1550.9648682321999</v>
      </c>
      <c r="ED32">
        <f ca="1">Model!EF70</f>
        <v>1551.5819961495995</v>
      </c>
      <c r="EE32">
        <f ca="1">Model!EG70</f>
        <v>1681.2086134918875</v>
      </c>
      <c r="EF32">
        <f ca="1">Model!EH70</f>
        <v>1542.0769843367937</v>
      </c>
      <c r="EG32">
        <f ca="1">Model!EI70</f>
        <v>1650.5056854754675</v>
      </c>
      <c r="EH32">
        <f ca="1">Model!EJ70</f>
        <v>1661.2461313058491</v>
      </c>
    </row>
    <row r="33" spans="1:138" x14ac:dyDescent="0.3">
      <c r="A33" t="str">
        <f>Model!A71</f>
        <v>WU_CC</v>
      </c>
      <c r="B33" t="str">
        <f>Model!B71</f>
        <v>Carbon Capture</v>
      </c>
      <c r="C33" t="str">
        <f>Model!E71</f>
        <v>[cm^3/kWh]</v>
      </c>
      <c r="D33">
        <f ca="1">Model!F71</f>
        <v>0</v>
      </c>
      <c r="E33">
        <f ca="1">Model!G71</f>
        <v>55.97140331986045</v>
      </c>
      <c r="F33">
        <f ca="1">Model!H71</f>
        <v>67.352914494829477</v>
      </c>
      <c r="G33">
        <f ca="1">Model!I71</f>
        <v>57.668675954161081</v>
      </c>
      <c r="H33">
        <f ca="1">Model!J71</f>
        <v>63.92066642938488</v>
      </c>
      <c r="I33">
        <f ca="1">Model!K71</f>
        <v>57.046254924811294</v>
      </c>
      <c r="J33">
        <f ca="1">Model!L71</f>
        <v>59.295827227697508</v>
      </c>
      <c r="K33">
        <f ca="1">Model!M71</f>
        <v>75.76223834473214</v>
      </c>
      <c r="L33">
        <f ca="1">Model!N71</f>
        <v>0</v>
      </c>
      <c r="M33">
        <f ca="1">Model!O71</f>
        <v>0</v>
      </c>
      <c r="N33">
        <f ca="1">Model!P71</f>
        <v>0</v>
      </c>
      <c r="O33">
        <f ca="1">Model!Q71</f>
        <v>0</v>
      </c>
      <c r="P33">
        <f ca="1">Model!R71</f>
        <v>0</v>
      </c>
      <c r="Q33">
        <f ca="1">Model!S71</f>
        <v>0</v>
      </c>
      <c r="R33">
        <f ca="1">Model!T71</f>
        <v>0</v>
      </c>
      <c r="S33">
        <f ca="1">Model!U71</f>
        <v>0</v>
      </c>
      <c r="T33">
        <f ca="1">Model!V71</f>
        <v>0</v>
      </c>
      <c r="U33">
        <f ca="1">Model!W71</f>
        <v>0</v>
      </c>
      <c r="V33">
        <f ca="1">Model!X71</f>
        <v>0</v>
      </c>
      <c r="W33">
        <f ca="1">Model!Y71</f>
        <v>0</v>
      </c>
      <c r="X33">
        <f ca="1">Model!Z71</f>
        <v>0</v>
      </c>
      <c r="Y33">
        <f ca="1">Model!AA71</f>
        <v>0</v>
      </c>
      <c r="Z33">
        <f ca="1">Model!AB71</f>
        <v>0</v>
      </c>
      <c r="AA33">
        <f ca="1">Model!AC71</f>
        <v>0</v>
      </c>
      <c r="AB33">
        <f ca="1">Model!AD71</f>
        <v>0</v>
      </c>
      <c r="AC33">
        <f ca="1">Model!AE71</f>
        <v>0</v>
      </c>
      <c r="AD33">
        <f ca="1">Model!AF71</f>
        <v>57.01968414473501</v>
      </c>
      <c r="AE33">
        <f ca="1">Model!AG71</f>
        <v>55.946207572925729</v>
      </c>
      <c r="AF33">
        <f ca="1">Model!AH71</f>
        <v>0</v>
      </c>
      <c r="AG33">
        <f ca="1">Model!AI71</f>
        <v>0</v>
      </c>
      <c r="AH33">
        <f ca="1">Model!AJ71</f>
        <v>0</v>
      </c>
      <c r="AI33">
        <f ca="1">Model!AK71</f>
        <v>0</v>
      </c>
      <c r="AJ33">
        <f ca="1">Model!AL71</f>
        <v>0</v>
      </c>
      <c r="AK33">
        <f ca="1">Model!AM71</f>
        <v>0</v>
      </c>
      <c r="AL33">
        <f ca="1">Model!AN71</f>
        <v>0</v>
      </c>
      <c r="AM33">
        <f ca="1">Model!AO71</f>
        <v>0</v>
      </c>
      <c r="AN33">
        <f ca="1">Model!AP71</f>
        <v>0</v>
      </c>
      <c r="AO33">
        <f ca="1">Model!AQ71</f>
        <v>18.51116619563599</v>
      </c>
      <c r="AP33">
        <f ca="1">Model!AR71</f>
        <v>19.091834408603646</v>
      </c>
      <c r="AQ33">
        <f ca="1">Model!AS71</f>
        <v>19.000686996723452</v>
      </c>
      <c r="AR33">
        <f ca="1">Model!AT71</f>
        <v>19.010176361218409</v>
      </c>
      <c r="AS33">
        <f ca="1">Model!AU71</f>
        <v>20.649465668868999</v>
      </c>
      <c r="AT33">
        <f ca="1">Model!AV71</f>
        <v>18.864234332097077</v>
      </c>
      <c r="AU33">
        <f ca="1">Model!AW71</f>
        <v>0</v>
      </c>
      <c r="AV33">
        <f ca="1">Model!AX71</f>
        <v>0</v>
      </c>
      <c r="AW33">
        <f ca="1">Model!AY71</f>
        <v>0</v>
      </c>
      <c r="AX33">
        <f ca="1">Model!AZ71</f>
        <v>178.61370956556263</v>
      </c>
      <c r="AY33">
        <f ca="1">Model!BA71</f>
        <v>0</v>
      </c>
      <c r="AZ33">
        <f ca="1">Model!BB71</f>
        <v>103.05331904124931</v>
      </c>
      <c r="BA33">
        <f ca="1">Model!BC71</f>
        <v>141.64704520162377</v>
      </c>
      <c r="BB33">
        <f ca="1">Model!BD71</f>
        <v>108.18729147557943</v>
      </c>
      <c r="BC33">
        <f ca="1">Model!BE71</f>
        <v>128.89995298815907</v>
      </c>
      <c r="BD33">
        <f ca="1">Model!BF71</f>
        <v>106.28216571223045</v>
      </c>
      <c r="BE33">
        <f ca="1">Model!BG71</f>
        <v>112.8834135395721</v>
      </c>
      <c r="BF33">
        <f ca="1">Model!BH71</f>
        <v>138.830609297444</v>
      </c>
      <c r="BG33">
        <f ca="1">Model!BI71</f>
        <v>0</v>
      </c>
      <c r="BH33">
        <f ca="1">Model!BJ71</f>
        <v>0</v>
      </c>
      <c r="BI33">
        <f ca="1">Model!BK71</f>
        <v>0</v>
      </c>
      <c r="BJ33">
        <f ca="1">Model!BL71</f>
        <v>0</v>
      </c>
      <c r="BK33">
        <f ca="1">Model!BM71</f>
        <v>0</v>
      </c>
      <c r="BL33">
        <f ca="1">Model!BN71</f>
        <v>0</v>
      </c>
      <c r="BM33">
        <f ca="1">Model!BO71</f>
        <v>0</v>
      </c>
      <c r="BN33">
        <f ca="1">Model!BP71</f>
        <v>0</v>
      </c>
      <c r="BO33">
        <f ca="1">Model!BQ71</f>
        <v>0</v>
      </c>
      <c r="BP33">
        <f ca="1">Model!BR71</f>
        <v>0</v>
      </c>
      <c r="BQ33">
        <f ca="1">Model!BS71</f>
        <v>0</v>
      </c>
      <c r="BR33">
        <f ca="1">Model!BT71</f>
        <v>0</v>
      </c>
      <c r="BS33">
        <f ca="1">Model!BU71</f>
        <v>0</v>
      </c>
      <c r="BT33">
        <f ca="1">Model!BV71</f>
        <v>0</v>
      </c>
      <c r="BU33">
        <f ca="1">Model!BW71</f>
        <v>0</v>
      </c>
      <c r="BV33">
        <f ca="1">Model!BX71</f>
        <v>0</v>
      </c>
      <c r="BW33">
        <f ca="1">Model!BY71</f>
        <v>0</v>
      </c>
      <c r="BX33">
        <f ca="1">Model!BZ71</f>
        <v>0</v>
      </c>
      <c r="BY33">
        <f ca="1">Model!CA71</f>
        <v>49.759404988066336</v>
      </c>
      <c r="BZ33">
        <f ca="1">Model!CB71</f>
        <v>49.043298444867723</v>
      </c>
      <c r="CA33">
        <f ca="1">Model!CC71</f>
        <v>0</v>
      </c>
      <c r="CB33">
        <f ca="1">Model!CD71</f>
        <v>0</v>
      </c>
      <c r="CC33">
        <f ca="1">Model!CE71</f>
        <v>0</v>
      </c>
      <c r="CD33">
        <f ca="1">Model!CF71</f>
        <v>0</v>
      </c>
      <c r="CE33">
        <f ca="1">Model!CG71</f>
        <v>0</v>
      </c>
      <c r="CF33">
        <f ca="1">Model!CH71</f>
        <v>0</v>
      </c>
      <c r="CG33">
        <f ca="1">Model!CI71</f>
        <v>0</v>
      </c>
      <c r="CH33">
        <f ca="1">Model!CJ71</f>
        <v>0</v>
      </c>
      <c r="CI33">
        <f ca="1">Model!CK71</f>
        <v>43.137346757001559</v>
      </c>
      <c r="CJ33">
        <f ca="1">Model!CL71</f>
        <v>44.097799298923519</v>
      </c>
      <c r="CK33">
        <f ca="1">Model!CM71</f>
        <v>43.948160591275823</v>
      </c>
      <c r="CL33">
        <f ca="1">Model!CN71</f>
        <v>43.963758851070146</v>
      </c>
      <c r="CM33">
        <f ca="1">Model!CO71</f>
        <v>46.318948778185963</v>
      </c>
      <c r="CN33">
        <f ca="1">Model!CP71</f>
        <v>43.723365526887711</v>
      </c>
      <c r="CO33">
        <f ca="1">Model!CQ71</f>
        <v>0</v>
      </c>
      <c r="CP33">
        <f ca="1">Model!CR71</f>
        <v>0</v>
      </c>
      <c r="CQ33">
        <f ca="1">Model!CS71</f>
        <v>0</v>
      </c>
      <c r="CR33">
        <f ca="1">Model!CT71</f>
        <v>76.993030714295813</v>
      </c>
      <c r="CS33">
        <f ca="1">Model!CU71</f>
        <v>97.047316286981157</v>
      </c>
      <c r="CT33">
        <f ca="1">Model!CV71</f>
        <v>79.867528669514911</v>
      </c>
      <c r="CU33">
        <f ca="1">Model!CW71</f>
        <v>90.801994649159951</v>
      </c>
      <c r="CV33">
        <f ca="1">Model!CX71</f>
        <v>78.808866544431993</v>
      </c>
      <c r="CW33">
        <f ca="1">Model!CY71</f>
        <v>82.553276185722723</v>
      </c>
      <c r="CX33">
        <f ca="1">Model!CZ71</f>
        <v>104.03654861900084</v>
      </c>
      <c r="CY33">
        <f ca="1">Model!DA71</f>
        <v>0</v>
      </c>
      <c r="CZ33">
        <f ca="1">Model!DB71</f>
        <v>0</v>
      </c>
      <c r="DA33">
        <f ca="1">Model!DC71</f>
        <v>0</v>
      </c>
      <c r="DB33">
        <f ca="1">Model!DD71</f>
        <v>0</v>
      </c>
      <c r="DC33">
        <f ca="1">Model!DE71</f>
        <v>0</v>
      </c>
      <c r="DD33">
        <f ca="1">Model!DF71</f>
        <v>0</v>
      </c>
      <c r="DE33">
        <f ca="1">Model!DG71</f>
        <v>0</v>
      </c>
      <c r="DF33">
        <f ca="1">Model!DH71</f>
        <v>0</v>
      </c>
      <c r="DG33">
        <f ca="1">Model!DI71</f>
        <v>0</v>
      </c>
      <c r="DH33">
        <f ca="1">Model!DJ71</f>
        <v>0</v>
      </c>
      <c r="DI33">
        <f ca="1">Model!DK71</f>
        <v>0</v>
      </c>
      <c r="DJ33">
        <f ca="1">Model!DL71</f>
        <v>0</v>
      </c>
      <c r="DK33">
        <f ca="1">Model!DM71</f>
        <v>0</v>
      </c>
      <c r="DL33">
        <f ca="1">Model!DN71</f>
        <v>0</v>
      </c>
      <c r="DM33">
        <f ca="1">Model!DO71</f>
        <v>0</v>
      </c>
      <c r="DN33">
        <f ca="1">Model!DP71</f>
        <v>0</v>
      </c>
      <c r="DO33">
        <f ca="1">Model!DQ71</f>
        <v>0</v>
      </c>
      <c r="DP33">
        <f ca="1">Model!DR71</f>
        <v>0</v>
      </c>
      <c r="DQ33">
        <f ca="1">Model!DS71</f>
        <v>53.139212726626241</v>
      </c>
      <c r="DR33">
        <f ca="1">Model!DT71</f>
        <v>52.269703934944125</v>
      </c>
      <c r="DS33">
        <f ca="1">Model!DU71</f>
        <v>0</v>
      </c>
      <c r="DT33">
        <f ca="1">Model!DV71</f>
        <v>0</v>
      </c>
      <c r="DU33">
        <f ca="1">Model!DW71</f>
        <v>0</v>
      </c>
      <c r="DV33">
        <f ca="1">Model!DX71</f>
        <v>0</v>
      </c>
      <c r="DW33">
        <f ca="1">Model!DY71</f>
        <v>0</v>
      </c>
      <c r="DX33">
        <f ca="1">Model!DZ71</f>
        <v>0</v>
      </c>
      <c r="DY33">
        <f ca="1">Model!EA71</f>
        <v>0</v>
      </c>
      <c r="DZ33">
        <f ca="1">Model!EB71</f>
        <v>0</v>
      </c>
      <c r="EA33">
        <f ca="1">Model!EC71</f>
        <v>45.229087506663937</v>
      </c>
      <c r="EB33">
        <f ca="1">Model!ED71</f>
        <v>46.35846323599651</v>
      </c>
      <c r="EC33">
        <f ca="1">Model!EE71</f>
        <v>46.182113346279166</v>
      </c>
      <c r="ED33">
        <f ca="1">Model!EF71</f>
        <v>46.200489179293996</v>
      </c>
      <c r="EE33">
        <f ca="1">Model!EG71</f>
        <v>49.114716652883722</v>
      </c>
      <c r="EF33">
        <f ca="1">Model!EH71</f>
        <v>45.917464372035113</v>
      </c>
      <c r="EG33">
        <f ca="1">Model!EI71</f>
        <v>0</v>
      </c>
      <c r="EH33">
        <f ca="1">Model!EJ71</f>
        <v>0</v>
      </c>
    </row>
    <row r="34" spans="1:138" x14ac:dyDescent="0.3">
      <c r="A34" t="str">
        <f>Model!A72</f>
        <v>WU_SP</v>
      </c>
      <c r="B34" t="str">
        <f>Model!B72</f>
        <v>Solvent Production</v>
      </c>
      <c r="C34" t="str">
        <f>Model!E72</f>
        <v>[cm^3/kWh]</v>
      </c>
      <c r="D34">
        <f ca="1">Model!F72</f>
        <v>0</v>
      </c>
      <c r="E34">
        <f ca="1">Model!G72</f>
        <v>4.0201397194011159</v>
      </c>
      <c r="F34">
        <f ca="1">Model!H72</f>
        <v>4.8376154735790564</v>
      </c>
      <c r="G34">
        <f ca="1">Model!I72</f>
        <v>4.1420461345898048</v>
      </c>
      <c r="H34">
        <f ca="1">Model!J72</f>
        <v>4.5910946440783356</v>
      </c>
      <c r="I34">
        <f ca="1">Model!K72</f>
        <v>4.0973408144823189</v>
      </c>
      <c r="J34">
        <f ca="1">Model!L72</f>
        <v>4.2589160909644166</v>
      </c>
      <c r="K34">
        <f ca="1">Model!M72</f>
        <v>3.7672713754290026</v>
      </c>
      <c r="L34">
        <f ca="1">Model!N72</f>
        <v>0</v>
      </c>
      <c r="M34">
        <f ca="1">Model!O72</f>
        <v>0</v>
      </c>
      <c r="N34">
        <f ca="1">Model!P72</f>
        <v>0</v>
      </c>
      <c r="O34">
        <f ca="1">Model!Q72</f>
        <v>0</v>
      </c>
      <c r="P34">
        <f ca="1">Model!R72</f>
        <v>0</v>
      </c>
      <c r="Q34">
        <f ca="1">Model!S72</f>
        <v>0</v>
      </c>
      <c r="R34">
        <f ca="1">Model!T72</f>
        <v>0</v>
      </c>
      <c r="S34">
        <f ca="1">Model!U72</f>
        <v>0</v>
      </c>
      <c r="T34">
        <f ca="1">Model!V72</f>
        <v>0</v>
      </c>
      <c r="U34">
        <f ca="1">Model!W72</f>
        <v>0</v>
      </c>
      <c r="V34">
        <f ca="1">Model!X72</f>
        <v>0</v>
      </c>
      <c r="W34">
        <f ca="1">Model!Y72</f>
        <v>0</v>
      </c>
      <c r="X34">
        <f ca="1">Model!Z72</f>
        <v>0</v>
      </c>
      <c r="Y34">
        <f ca="1">Model!AA72</f>
        <v>0</v>
      </c>
      <c r="Z34">
        <f ca="1">Model!AB72</f>
        <v>0</v>
      </c>
      <c r="AA34">
        <f ca="1">Model!AC72</f>
        <v>0</v>
      </c>
      <c r="AB34">
        <f ca="1">Model!AD72</f>
        <v>0</v>
      </c>
      <c r="AC34">
        <f ca="1">Model!AE72</f>
        <v>0</v>
      </c>
      <c r="AD34">
        <f ca="1">Model!AF72</f>
        <v>4.0954323712054963</v>
      </c>
      <c r="AE34">
        <f ca="1">Model!AG72</f>
        <v>4.0183300377243247</v>
      </c>
      <c r="AF34">
        <f ca="1">Model!AH72</f>
        <v>0</v>
      </c>
      <c r="AG34">
        <f ca="1">Model!AI72</f>
        <v>0</v>
      </c>
      <c r="AH34">
        <f ca="1">Model!AJ72</f>
        <v>0</v>
      </c>
      <c r="AI34">
        <f ca="1">Model!AK72</f>
        <v>0</v>
      </c>
      <c r="AJ34">
        <f ca="1">Model!AL72</f>
        <v>0</v>
      </c>
      <c r="AK34">
        <f ca="1">Model!AM72</f>
        <v>0</v>
      </c>
      <c r="AL34">
        <f ca="1">Model!AN72</f>
        <v>0</v>
      </c>
      <c r="AM34">
        <f ca="1">Model!AO72</f>
        <v>0</v>
      </c>
      <c r="AN34">
        <f ca="1">Model!AP72</f>
        <v>0</v>
      </c>
      <c r="AO34">
        <f ca="1">Model!AQ72</f>
        <v>1.3295624204781333</v>
      </c>
      <c r="AP34">
        <f ca="1">Model!AR72</f>
        <v>1.3712688492665039</v>
      </c>
      <c r="AQ34">
        <f ca="1">Model!AS72</f>
        <v>1.3647221967066929</v>
      </c>
      <c r="AR34">
        <f ca="1">Model!AT72</f>
        <v>1.3654037692393675</v>
      </c>
      <c r="AS34">
        <f ca="1">Model!AU72</f>
        <v>1.4831455385427876</v>
      </c>
      <c r="AT34">
        <f ca="1">Model!AV72</f>
        <v>1.3549214994872978</v>
      </c>
      <c r="AU34">
        <f ca="1">Model!AW72</f>
        <v>0</v>
      </c>
      <c r="AV34">
        <f ca="1">Model!AX72</f>
        <v>0</v>
      </c>
      <c r="AW34">
        <f ca="1">Model!AY72</f>
        <v>0</v>
      </c>
      <c r="AX34">
        <f ca="1">Model!AZ72</f>
        <v>12.82890950849727</v>
      </c>
      <c r="AY34">
        <f ca="1">Model!BA72</f>
        <v>0</v>
      </c>
      <c r="AZ34">
        <f ca="1">Model!BB72</f>
        <v>7.4017929964396423</v>
      </c>
      <c r="BA34">
        <f ca="1">Model!BC72</f>
        <v>10.173783017314435</v>
      </c>
      <c r="BB34">
        <f ca="1">Model!BD72</f>
        <v>7.7705399864626248</v>
      </c>
      <c r="BC34">
        <f ca="1">Model!BE72</f>
        <v>9.2582245593396166</v>
      </c>
      <c r="BD34">
        <f ca="1">Model!BF72</f>
        <v>7.6337045437647646</v>
      </c>
      <c r="BE34">
        <f ca="1">Model!BG72</f>
        <v>8.1078384231075766</v>
      </c>
      <c r="BF34">
        <f ca="1">Model!BH72</f>
        <v>6.9033411877276487</v>
      </c>
      <c r="BG34">
        <f ca="1">Model!BI72</f>
        <v>0</v>
      </c>
      <c r="BH34">
        <f ca="1">Model!BJ72</f>
        <v>0</v>
      </c>
      <c r="BI34">
        <f ca="1">Model!BK72</f>
        <v>0</v>
      </c>
      <c r="BJ34">
        <f ca="1">Model!BL72</f>
        <v>0</v>
      </c>
      <c r="BK34">
        <f ca="1">Model!BM72</f>
        <v>0</v>
      </c>
      <c r="BL34">
        <f ca="1">Model!BN72</f>
        <v>0</v>
      </c>
      <c r="BM34">
        <f ca="1">Model!BO72</f>
        <v>0</v>
      </c>
      <c r="BN34">
        <f ca="1">Model!BP72</f>
        <v>0</v>
      </c>
      <c r="BO34">
        <f ca="1">Model!BQ72</f>
        <v>0</v>
      </c>
      <c r="BP34">
        <f ca="1">Model!BR72</f>
        <v>0</v>
      </c>
      <c r="BQ34">
        <f ca="1">Model!BS72</f>
        <v>0</v>
      </c>
      <c r="BR34">
        <f ca="1">Model!BT72</f>
        <v>0</v>
      </c>
      <c r="BS34">
        <f ca="1">Model!BU72</f>
        <v>0</v>
      </c>
      <c r="BT34">
        <f ca="1">Model!BV72</f>
        <v>0</v>
      </c>
      <c r="BU34">
        <f ca="1">Model!BW72</f>
        <v>0</v>
      </c>
      <c r="BV34">
        <f ca="1">Model!BX72</f>
        <v>0</v>
      </c>
      <c r="BW34">
        <f ca="1">Model!BY72</f>
        <v>0</v>
      </c>
      <c r="BX34">
        <f ca="1">Model!BZ72</f>
        <v>0</v>
      </c>
      <c r="BY34">
        <f ca="1">Model!CA72</f>
        <v>3.5739636410958266</v>
      </c>
      <c r="BZ34">
        <f ca="1">Model!CB72</f>
        <v>3.5225293695414042</v>
      </c>
      <c r="CA34">
        <f ca="1">Model!CC72</f>
        <v>0</v>
      </c>
      <c r="CB34">
        <f ca="1">Model!CD72</f>
        <v>0</v>
      </c>
      <c r="CC34">
        <f ca="1">Model!CE72</f>
        <v>0</v>
      </c>
      <c r="CD34">
        <f ca="1">Model!CF72</f>
        <v>0</v>
      </c>
      <c r="CE34">
        <f ca="1">Model!CG72</f>
        <v>0</v>
      </c>
      <c r="CF34">
        <f ca="1">Model!CH72</f>
        <v>0</v>
      </c>
      <c r="CG34">
        <f ca="1">Model!CI72</f>
        <v>0</v>
      </c>
      <c r="CH34">
        <f ca="1">Model!CJ72</f>
        <v>0</v>
      </c>
      <c r="CI34">
        <f ca="1">Model!CK72</f>
        <v>3.0983350568569104</v>
      </c>
      <c r="CJ34">
        <f ca="1">Model!CL72</f>
        <v>3.1673194521616854</v>
      </c>
      <c r="CK34">
        <f ca="1">Model!CM72</f>
        <v>3.1565716688921359</v>
      </c>
      <c r="CL34">
        <f ca="1">Model!CN72</f>
        <v>3.1576920121394614</v>
      </c>
      <c r="CM34">
        <f ca="1">Model!CO72</f>
        <v>3.3268532625484193</v>
      </c>
      <c r="CN34">
        <f ca="1">Model!CP72</f>
        <v>3.1404257887914087</v>
      </c>
      <c r="CO34">
        <f ca="1">Model!CQ72</f>
        <v>0</v>
      </c>
      <c r="CP34">
        <f ca="1">Model!CR72</f>
        <v>0</v>
      </c>
      <c r="CQ34">
        <f ca="1">Model!CS72</f>
        <v>0</v>
      </c>
      <c r="CR34">
        <f ca="1">Model!CT72</f>
        <v>5.5300157318332248</v>
      </c>
      <c r="CS34">
        <f ca="1">Model!CU72</f>
        <v>6.9704125272153066</v>
      </c>
      <c r="CT34">
        <f ca="1">Model!CV72</f>
        <v>5.7364762226855817</v>
      </c>
      <c r="CU34">
        <f ca="1">Model!CW72</f>
        <v>6.5218430062197257</v>
      </c>
      <c r="CV34">
        <f ca="1">Model!CX72</f>
        <v>5.6604379351666898</v>
      </c>
      <c r="CW34">
        <f ca="1">Model!CY72</f>
        <v>5.9293797345823203</v>
      </c>
      <c r="CX34">
        <f ca="1">Model!CZ72</f>
        <v>5.1732092421480207</v>
      </c>
      <c r="CY34">
        <f ca="1">Model!DA72</f>
        <v>0</v>
      </c>
      <c r="CZ34">
        <f ca="1">Model!DB72</f>
        <v>0</v>
      </c>
      <c r="DA34">
        <f ca="1">Model!DC72</f>
        <v>0</v>
      </c>
      <c r="DB34">
        <f ca="1">Model!DD72</f>
        <v>0</v>
      </c>
      <c r="DC34">
        <f ca="1">Model!DE72</f>
        <v>0</v>
      </c>
      <c r="DD34">
        <f ca="1">Model!DF72</f>
        <v>0</v>
      </c>
      <c r="DE34">
        <f ca="1">Model!DG72</f>
        <v>0</v>
      </c>
      <c r="DF34">
        <f ca="1">Model!DH72</f>
        <v>0</v>
      </c>
      <c r="DG34">
        <f ca="1">Model!DI72</f>
        <v>0</v>
      </c>
      <c r="DH34">
        <f ca="1">Model!DJ72</f>
        <v>0</v>
      </c>
      <c r="DI34">
        <f ca="1">Model!DK72</f>
        <v>0</v>
      </c>
      <c r="DJ34">
        <f ca="1">Model!DL72</f>
        <v>0</v>
      </c>
      <c r="DK34">
        <f ca="1">Model!DM72</f>
        <v>0</v>
      </c>
      <c r="DL34">
        <f ca="1">Model!DN72</f>
        <v>0</v>
      </c>
      <c r="DM34">
        <f ca="1">Model!DO72</f>
        <v>0</v>
      </c>
      <c r="DN34">
        <f ca="1">Model!DP72</f>
        <v>0</v>
      </c>
      <c r="DO34">
        <f ca="1">Model!DQ72</f>
        <v>0</v>
      </c>
      <c r="DP34">
        <f ca="1">Model!DR72</f>
        <v>0</v>
      </c>
      <c r="DQ34">
        <f ca="1">Model!DS72</f>
        <v>3.8167179500431372</v>
      </c>
      <c r="DR34">
        <f ca="1">Model!DT72</f>
        <v>3.7542655793238664</v>
      </c>
      <c r="DS34">
        <f ca="1">Model!DU72</f>
        <v>0</v>
      </c>
      <c r="DT34">
        <f ca="1">Model!DV72</f>
        <v>0</v>
      </c>
      <c r="DU34">
        <f ca="1">Model!DW72</f>
        <v>0</v>
      </c>
      <c r="DV34">
        <f ca="1">Model!DX72</f>
        <v>0</v>
      </c>
      <c r="DW34">
        <f ca="1">Model!DY72</f>
        <v>0</v>
      </c>
      <c r="DX34">
        <f ca="1">Model!DZ72</f>
        <v>0</v>
      </c>
      <c r="DY34">
        <f ca="1">Model!EA72</f>
        <v>0</v>
      </c>
      <c r="DZ34">
        <f ca="1">Model!EB72</f>
        <v>0</v>
      </c>
      <c r="EA34">
        <f ca="1">Model!EC72</f>
        <v>3.2485740998616404</v>
      </c>
      <c r="EB34">
        <f ca="1">Model!ED72</f>
        <v>3.3296913840160363</v>
      </c>
      <c r="EC34">
        <f ca="1">Model!EE72</f>
        <v>3.3170250731123549</v>
      </c>
      <c r="ED34">
        <f ca="1">Model!EF72</f>
        <v>3.3183449152424132</v>
      </c>
      <c r="EE34">
        <f ca="1">Model!EG72</f>
        <v>3.5276589742628164</v>
      </c>
      <c r="EF34">
        <f ca="1">Model!EH72</f>
        <v>3.2980166904392023</v>
      </c>
      <c r="EG34">
        <f ca="1">Model!EI72</f>
        <v>0</v>
      </c>
      <c r="EH34">
        <f ca="1">Model!EJ72</f>
        <v>0</v>
      </c>
    </row>
    <row r="35" spans="1:138" x14ac:dyDescent="0.3">
      <c r="A35" t="str">
        <f>Model!A73</f>
        <v>WU_ST</v>
      </c>
      <c r="B35" t="str">
        <f>Model!B73</f>
        <v>Solvent Transport</v>
      </c>
      <c r="C35" t="str">
        <f>Model!E73</f>
        <v>[cm^3/kWh]</v>
      </c>
      <c r="D35">
        <f ca="1">Model!F73</f>
        <v>0</v>
      </c>
      <c r="E35">
        <f ca="1">Model!G73</f>
        <v>1.1695574877562412E-2</v>
      </c>
      <c r="F35">
        <f ca="1">Model!H73</f>
        <v>1.4073812839651001E-2</v>
      </c>
      <c r="G35">
        <f ca="1">Model!I73</f>
        <v>1.2050230612539434E-2</v>
      </c>
      <c r="H35">
        <f ca="1">Model!J73</f>
        <v>1.3356623134430012E-2</v>
      </c>
      <c r="I35">
        <f ca="1">Model!K73</f>
        <v>1.1920171844626666E-2</v>
      </c>
      <c r="J35">
        <f ca="1">Model!L73</f>
        <v>1.2390234050509583E-2</v>
      </c>
      <c r="K35">
        <f ca="1">Model!M73</f>
        <v>1.0959918692077488E-2</v>
      </c>
      <c r="L35">
        <f ca="1">Model!N73</f>
        <v>0</v>
      </c>
      <c r="M35">
        <f ca="1">Model!O73</f>
        <v>0</v>
      </c>
      <c r="N35">
        <f ca="1">Model!P73</f>
        <v>0</v>
      </c>
      <c r="O35">
        <f ca="1">Model!Q73</f>
        <v>0</v>
      </c>
      <c r="P35">
        <f ca="1">Model!R73</f>
        <v>0</v>
      </c>
      <c r="Q35">
        <f ca="1">Model!S73</f>
        <v>0</v>
      </c>
      <c r="R35">
        <f ca="1">Model!T73</f>
        <v>0</v>
      </c>
      <c r="S35">
        <f ca="1">Model!U73</f>
        <v>0</v>
      </c>
      <c r="T35">
        <f ca="1">Model!V73</f>
        <v>0</v>
      </c>
      <c r="U35">
        <f ca="1">Model!W73</f>
        <v>0</v>
      </c>
      <c r="V35">
        <f ca="1">Model!X73</f>
        <v>0</v>
      </c>
      <c r="W35">
        <f ca="1">Model!Y73</f>
        <v>0</v>
      </c>
      <c r="X35">
        <f ca="1">Model!Z73</f>
        <v>0</v>
      </c>
      <c r="Y35">
        <f ca="1">Model!AA73</f>
        <v>0</v>
      </c>
      <c r="Z35">
        <f ca="1">Model!AB73</f>
        <v>0</v>
      </c>
      <c r="AA35">
        <f ca="1">Model!AC73</f>
        <v>0</v>
      </c>
      <c r="AB35">
        <f ca="1">Model!AD73</f>
        <v>0</v>
      </c>
      <c r="AC35">
        <f ca="1">Model!AE73</f>
        <v>0</v>
      </c>
      <c r="AD35">
        <f ca="1">Model!AF73</f>
        <v>1.1914619713904458E-2</v>
      </c>
      <c r="AE35">
        <f ca="1">Model!AG73</f>
        <v>1.1690310068617262E-2</v>
      </c>
      <c r="AF35">
        <f ca="1">Model!AH73</f>
        <v>0</v>
      </c>
      <c r="AG35">
        <f ca="1">Model!AI73</f>
        <v>0</v>
      </c>
      <c r="AH35">
        <f ca="1">Model!AJ73</f>
        <v>0</v>
      </c>
      <c r="AI35">
        <f ca="1">Model!AK73</f>
        <v>0</v>
      </c>
      <c r="AJ35">
        <f ca="1">Model!AL73</f>
        <v>0</v>
      </c>
      <c r="AK35">
        <f ca="1">Model!AM73</f>
        <v>0</v>
      </c>
      <c r="AL35">
        <f ca="1">Model!AN73</f>
        <v>0</v>
      </c>
      <c r="AM35">
        <f ca="1">Model!AO73</f>
        <v>0</v>
      </c>
      <c r="AN35">
        <f ca="1">Model!AP73</f>
        <v>0</v>
      </c>
      <c r="AO35">
        <f ca="1">Model!AQ73</f>
        <v>3.8680239813683953E-3</v>
      </c>
      <c r="AP35">
        <f ca="1">Model!AR73</f>
        <v>3.9893582370949046E-3</v>
      </c>
      <c r="AQ35">
        <f ca="1">Model!AS73</f>
        <v>3.9703124151695768E-3</v>
      </c>
      <c r="AR35">
        <f ca="1">Model!AT73</f>
        <v>3.9722952772457149E-3</v>
      </c>
      <c r="AS35">
        <f ca="1">Model!AU73</f>
        <v>4.3148350333788608E-3</v>
      </c>
      <c r="AT35">
        <f ca="1">Model!AV73</f>
        <v>3.9417997772558796E-3</v>
      </c>
      <c r="AU35">
        <f ca="1">Model!AW73</f>
        <v>0</v>
      </c>
      <c r="AV35">
        <f ca="1">Model!AX73</f>
        <v>0</v>
      </c>
      <c r="AW35">
        <f ca="1">Model!AY73</f>
        <v>0</v>
      </c>
      <c r="AX35">
        <f ca="1">Model!AZ73</f>
        <v>3.7322452010810719E-2</v>
      </c>
      <c r="AY35">
        <f ca="1">Model!BA73</f>
        <v>0</v>
      </c>
      <c r="AZ35">
        <f ca="1">Model!BB73</f>
        <v>2.1533635709301426E-2</v>
      </c>
      <c r="BA35">
        <f ca="1">Model!BC73</f>
        <v>2.9598036230641157E-2</v>
      </c>
      <c r="BB35">
        <f ca="1">Model!BD73</f>
        <v>2.2606411367290753E-2</v>
      </c>
      <c r="BC35">
        <f ca="1">Model!BE73</f>
        <v>2.6934451567562519E-2</v>
      </c>
      <c r="BD35">
        <f ca="1">Model!BF73</f>
        <v>2.2208323420681863E-2</v>
      </c>
      <c r="BE35">
        <f ca="1">Model!BG73</f>
        <v>2.3587695451231353E-2</v>
      </c>
      <c r="BF35">
        <f ca="1">Model!BH73</f>
        <v>2.0083516843155153E-2</v>
      </c>
      <c r="BG35">
        <f ca="1">Model!BI73</f>
        <v>0</v>
      </c>
      <c r="BH35">
        <f ca="1">Model!BJ73</f>
        <v>0</v>
      </c>
      <c r="BI35">
        <f ca="1">Model!BK73</f>
        <v>0</v>
      </c>
      <c r="BJ35">
        <f ca="1">Model!BL73</f>
        <v>0</v>
      </c>
      <c r="BK35">
        <f ca="1">Model!BM73</f>
        <v>0</v>
      </c>
      <c r="BL35">
        <f ca="1">Model!BN73</f>
        <v>0</v>
      </c>
      <c r="BM35">
        <f ca="1">Model!BO73</f>
        <v>0</v>
      </c>
      <c r="BN35">
        <f ca="1">Model!BP73</f>
        <v>0</v>
      </c>
      <c r="BO35">
        <f ca="1">Model!BQ73</f>
        <v>0</v>
      </c>
      <c r="BP35">
        <f ca="1">Model!BR73</f>
        <v>0</v>
      </c>
      <c r="BQ35">
        <f ca="1">Model!BS73</f>
        <v>0</v>
      </c>
      <c r="BR35">
        <f ca="1">Model!BT73</f>
        <v>0</v>
      </c>
      <c r="BS35">
        <f ca="1">Model!BU73</f>
        <v>0</v>
      </c>
      <c r="BT35">
        <f ca="1">Model!BV73</f>
        <v>0</v>
      </c>
      <c r="BU35">
        <f ca="1">Model!BW73</f>
        <v>0</v>
      </c>
      <c r="BV35">
        <f ca="1">Model!BX73</f>
        <v>0</v>
      </c>
      <c r="BW35">
        <f ca="1">Model!BY73</f>
        <v>0</v>
      </c>
      <c r="BX35">
        <f ca="1">Model!BZ73</f>
        <v>0</v>
      </c>
      <c r="BY35">
        <f ca="1">Model!CA73</f>
        <v>1.0397538964230018E-2</v>
      </c>
      <c r="BZ35">
        <f ca="1">Model!CB73</f>
        <v>1.0247904022107349E-2</v>
      </c>
      <c r="CA35">
        <f ca="1">Model!CC73</f>
        <v>0</v>
      </c>
      <c r="CB35">
        <f ca="1">Model!CD73</f>
        <v>0</v>
      </c>
      <c r="CC35">
        <f ca="1">Model!CE73</f>
        <v>0</v>
      </c>
      <c r="CD35">
        <f ca="1">Model!CF73</f>
        <v>0</v>
      </c>
      <c r="CE35">
        <f ca="1">Model!CG73</f>
        <v>0</v>
      </c>
      <c r="CF35">
        <f ca="1">Model!CH73</f>
        <v>0</v>
      </c>
      <c r="CG35">
        <f ca="1">Model!CI73</f>
        <v>0</v>
      </c>
      <c r="CH35">
        <f ca="1">Model!CJ73</f>
        <v>0</v>
      </c>
      <c r="CI35">
        <f ca="1">Model!CK73</f>
        <v>9.0138184696338924E-3</v>
      </c>
      <c r="CJ35">
        <f ca="1">Model!CL73</f>
        <v>9.214511036804306E-3</v>
      </c>
      <c r="CK35">
        <f ca="1">Model!CM73</f>
        <v>9.183243092710177E-3</v>
      </c>
      <c r="CL35">
        <f ca="1">Model!CN73</f>
        <v>9.1865024466760165E-3</v>
      </c>
      <c r="CM35">
        <f ca="1">Model!CO73</f>
        <v>9.6786341158794885E-3</v>
      </c>
      <c r="CN35">
        <f ca="1">Model!CP73</f>
        <v>9.1362707577012977E-3</v>
      </c>
      <c r="CO35">
        <f ca="1">Model!CQ73</f>
        <v>0</v>
      </c>
      <c r="CP35">
        <f ca="1">Model!CR73</f>
        <v>0</v>
      </c>
      <c r="CQ35">
        <f ca="1">Model!CS73</f>
        <v>0</v>
      </c>
      <c r="CR35">
        <f ca="1">Model!CT73</f>
        <v>1.6088175431720701E-2</v>
      </c>
      <c r="CS35">
        <f ca="1">Model!CU73</f>
        <v>2.0278643860589557E-2</v>
      </c>
      <c r="CT35">
        <f ca="1">Model!CV73</f>
        <v>1.6688819762157487E-2</v>
      </c>
      <c r="CU35">
        <f ca="1">Model!CW73</f>
        <v>1.8973644833994118E-2</v>
      </c>
      <c r="CV35">
        <f ca="1">Model!CX73</f>
        <v>1.6467605688192093E-2</v>
      </c>
      <c r="CW35">
        <f ca="1">Model!CY73</f>
        <v>1.725002350755098E-2</v>
      </c>
      <c r="CX35">
        <f ca="1">Model!CZ73</f>
        <v>1.5050137625030942E-2</v>
      </c>
      <c r="CY35">
        <f ca="1">Model!DA73</f>
        <v>0</v>
      </c>
      <c r="CZ35">
        <f ca="1">Model!DB73</f>
        <v>0</v>
      </c>
      <c r="DA35">
        <f ca="1">Model!DC73</f>
        <v>0</v>
      </c>
      <c r="DB35">
        <f ca="1">Model!DD73</f>
        <v>0</v>
      </c>
      <c r="DC35">
        <f ca="1">Model!DE73</f>
        <v>0</v>
      </c>
      <c r="DD35">
        <f ca="1">Model!DF73</f>
        <v>0</v>
      </c>
      <c r="DE35">
        <f ca="1">Model!DG73</f>
        <v>0</v>
      </c>
      <c r="DF35">
        <f ca="1">Model!DH73</f>
        <v>0</v>
      </c>
      <c r="DG35">
        <f ca="1">Model!DI73</f>
        <v>0</v>
      </c>
      <c r="DH35">
        <f ca="1">Model!DJ73</f>
        <v>0</v>
      </c>
      <c r="DI35">
        <f ca="1">Model!DK73</f>
        <v>0</v>
      </c>
      <c r="DJ35">
        <f ca="1">Model!DL73</f>
        <v>0</v>
      </c>
      <c r="DK35">
        <f ca="1">Model!DM73</f>
        <v>0</v>
      </c>
      <c r="DL35">
        <f ca="1">Model!DN73</f>
        <v>0</v>
      </c>
      <c r="DM35">
        <f ca="1">Model!DO73</f>
        <v>0</v>
      </c>
      <c r="DN35">
        <f ca="1">Model!DP73</f>
        <v>0</v>
      </c>
      <c r="DO35">
        <f ca="1">Model!DQ73</f>
        <v>0</v>
      </c>
      <c r="DP35">
        <f ca="1">Model!DR73</f>
        <v>0</v>
      </c>
      <c r="DQ35">
        <f ca="1">Model!DS73</f>
        <v>1.1103770935084786E-2</v>
      </c>
      <c r="DR35">
        <f ca="1">Model!DT73</f>
        <v>1.0922081633465856E-2</v>
      </c>
      <c r="DS35">
        <f ca="1">Model!DU73</f>
        <v>0</v>
      </c>
      <c r="DT35">
        <f ca="1">Model!DV73</f>
        <v>0</v>
      </c>
      <c r="DU35">
        <f ca="1">Model!DW73</f>
        <v>0</v>
      </c>
      <c r="DV35">
        <f ca="1">Model!DX73</f>
        <v>0</v>
      </c>
      <c r="DW35">
        <f ca="1">Model!DY73</f>
        <v>0</v>
      </c>
      <c r="DX35">
        <f ca="1">Model!DZ73</f>
        <v>0</v>
      </c>
      <c r="DY35">
        <f ca="1">Model!EA73</f>
        <v>0</v>
      </c>
      <c r="DZ35">
        <f ca="1">Model!EB73</f>
        <v>0</v>
      </c>
      <c r="EA35">
        <f ca="1">Model!EC73</f>
        <v>9.4509007850855781E-3</v>
      </c>
      <c r="EB35">
        <f ca="1">Model!ED73</f>
        <v>9.6868909090391773E-3</v>
      </c>
      <c r="EC35">
        <f ca="1">Model!EE73</f>
        <v>9.6500414963479764E-3</v>
      </c>
      <c r="ED35">
        <f ca="1">Model!EF73</f>
        <v>9.6538812416145821E-3</v>
      </c>
      <c r="EE35">
        <f ca="1">Model!EG73</f>
        <v>1.0262827303460493E-2</v>
      </c>
      <c r="EF35">
        <f ca="1">Model!EH73</f>
        <v>9.5947414375509299E-3</v>
      </c>
      <c r="EG35">
        <f ca="1">Model!EI73</f>
        <v>0</v>
      </c>
      <c r="EH35">
        <f ca="1">Model!EJ73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GREET_inputs</vt:lpstr>
      <vt:lpstr>Lit_inputs</vt:lpstr>
      <vt:lpstr>CMPCorrection</vt:lpstr>
      <vt:lpstr>Scenarios</vt:lpstr>
      <vt:lpstr>Model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2019-06-26T22:19:42Z</dcterms:created>
  <dcterms:modified xsi:type="dcterms:W3CDTF">2021-01-04T15:45:16Z</dcterms:modified>
</cp:coreProperties>
</file>