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b6ft\PycharmProjects\temoatools\examples\puerto_rico_stoch\"/>
    </mc:Choice>
  </mc:AlternateContent>
  <bookViews>
    <workbookView xWindow="0" yWindow="0" windowWidth="28800" windowHeight="12345" tabRatio="782" activeTab="2"/>
  </bookViews>
  <sheets>
    <sheet name="System-Input" sheetId="13" r:id="rId1"/>
    <sheet name="System-Formatted" sheetId="16" r:id="rId2"/>
    <sheet name="PowerPlants-Input" sheetId="9" r:id="rId3"/>
    <sheet name="PowerPlants-Formatted" sheetId="10" r:id="rId4"/>
    <sheet name="Fuel-Input" sheetId="11" r:id="rId5"/>
    <sheet name="Fuel-Formatted" sheetId="12" r:id="rId6"/>
    <sheet name="Connections-Input" sheetId="14" r:id="rId7"/>
    <sheet name="Connections-Formatted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9" l="1"/>
  <c r="Q29" i="9"/>
  <c r="AD28" i="9"/>
  <c r="Q28" i="9"/>
  <c r="N17" i="11" l="1"/>
  <c r="N18" i="11"/>
  <c r="N19" i="11"/>
  <c r="N21" i="11"/>
  <c r="N22" i="11"/>
  <c r="N23" i="11"/>
  <c r="N24" i="11"/>
  <c r="N20" i="11"/>
  <c r="N16" i="11" l="1"/>
  <c r="N26" i="11" l="1"/>
  <c r="S24" i="9" l="1"/>
  <c r="S34" i="9"/>
  <c r="O46" i="9" l="1"/>
  <c r="S41" i="9" l="1"/>
  <c r="AA39" i="9"/>
  <c r="AA38" i="9"/>
  <c r="P37" i="9"/>
  <c r="AA32" i="9"/>
  <c r="AA31" i="9"/>
  <c r="G38" i="9"/>
  <c r="D6" i="12" l="1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E5" i="12"/>
  <c r="D5" i="12"/>
  <c r="C6" i="12"/>
  <c r="C7" i="12"/>
  <c r="B8" i="12"/>
  <c r="C8" i="12"/>
  <c r="B9" i="12"/>
  <c r="C9" i="12"/>
  <c r="C10" i="12"/>
  <c r="C11" i="12"/>
  <c r="B12" i="12"/>
  <c r="C12" i="12"/>
  <c r="B13" i="12"/>
  <c r="C13" i="12"/>
  <c r="C5" i="12"/>
  <c r="D22" i="11" l="1"/>
  <c r="D21" i="11"/>
  <c r="F8" i="12" l="1"/>
  <c r="F9" i="12"/>
  <c r="F12" i="12"/>
  <c r="F13" i="12"/>
  <c r="F16" i="11" l="1"/>
  <c r="B5" i="12" s="1"/>
  <c r="K16" i="11" l="1"/>
  <c r="F5" i="12" s="1"/>
  <c r="R37" i="9"/>
  <c r="U28" i="10" s="1"/>
  <c r="V28" i="10"/>
  <c r="W28" i="10"/>
  <c r="S28" i="10"/>
  <c r="Y37" i="9"/>
  <c r="L28" i="10" s="1"/>
  <c r="Z37" i="9"/>
  <c r="M28" i="10" s="1"/>
  <c r="AA37" i="9"/>
  <c r="J28" i="10" s="1"/>
  <c r="AB37" i="9"/>
  <c r="K28" i="10" s="1"/>
  <c r="AC37" i="9"/>
  <c r="AE37" i="9"/>
  <c r="O28" i="10" s="1"/>
  <c r="T27" i="10"/>
  <c r="U27" i="10"/>
  <c r="V27" i="10"/>
  <c r="W27" i="10"/>
  <c r="R27" i="10"/>
  <c r="X36" i="9"/>
  <c r="S27" i="10" s="1"/>
  <c r="J27" i="10"/>
  <c r="K27" i="10"/>
  <c r="AE36" i="9"/>
  <c r="O27" i="10" s="1"/>
  <c r="J17" i="10"/>
  <c r="A17" i="10"/>
  <c r="B17" i="10"/>
  <c r="C17" i="10"/>
  <c r="D17" i="10"/>
  <c r="E17" i="10"/>
  <c r="F17" i="10"/>
  <c r="G17" i="10"/>
  <c r="I17" i="10"/>
  <c r="K17" i="10"/>
  <c r="L17" i="10"/>
  <c r="M17" i="10"/>
  <c r="O17" i="10"/>
  <c r="Q17" i="10"/>
  <c r="Y17" i="10" s="1"/>
  <c r="R17" i="10"/>
  <c r="S17" i="10"/>
  <c r="T17" i="10"/>
  <c r="U17" i="10"/>
  <c r="V17" i="10"/>
  <c r="W17" i="10"/>
  <c r="Z17" i="10"/>
  <c r="AA17" i="10"/>
  <c r="AB17" i="10"/>
  <c r="AC17" i="10"/>
  <c r="AD17" i="10"/>
  <c r="AE17" i="10"/>
  <c r="A27" i="10"/>
  <c r="B27" i="10"/>
  <c r="C27" i="10"/>
  <c r="D27" i="10"/>
  <c r="E27" i="10"/>
  <c r="F27" i="10"/>
  <c r="G27" i="10"/>
  <c r="I27" i="10"/>
  <c r="Q27" i="10"/>
  <c r="Y27" i="10" s="1"/>
  <c r="Z27" i="10"/>
  <c r="AA27" i="10"/>
  <c r="AB27" i="10"/>
  <c r="AC27" i="10"/>
  <c r="AD27" i="10"/>
  <c r="AE27" i="10"/>
  <c r="Q18" i="10"/>
  <c r="Y18" i="10" s="1"/>
  <c r="R18" i="10"/>
  <c r="S18" i="10"/>
  <c r="U18" i="10"/>
  <c r="V18" i="10"/>
  <c r="W18" i="10"/>
  <c r="Z18" i="10"/>
  <c r="AA18" i="10"/>
  <c r="AB18" i="10"/>
  <c r="AC18" i="10"/>
  <c r="AD18" i="10"/>
  <c r="AE18" i="10"/>
  <c r="Z28" i="10"/>
  <c r="AA28" i="10"/>
  <c r="AB28" i="10"/>
  <c r="AC28" i="10"/>
  <c r="AD28" i="10"/>
  <c r="AE28" i="10"/>
  <c r="Q28" i="10"/>
  <c r="Y28" i="10" s="1"/>
  <c r="R28" i="10"/>
  <c r="I28" i="10"/>
  <c r="I18" i="10"/>
  <c r="J18" i="10"/>
  <c r="K18" i="10"/>
  <c r="L18" i="10"/>
  <c r="M18" i="10"/>
  <c r="O18" i="10"/>
  <c r="A18" i="10"/>
  <c r="B18" i="10"/>
  <c r="C18" i="10"/>
  <c r="D18" i="10"/>
  <c r="E18" i="10"/>
  <c r="F18" i="10"/>
  <c r="G18" i="10"/>
  <c r="A28" i="10"/>
  <c r="B28" i="10"/>
  <c r="C28" i="10"/>
  <c r="D28" i="10"/>
  <c r="E28" i="10"/>
  <c r="F28" i="10"/>
  <c r="G28" i="10"/>
  <c r="A5" i="12"/>
  <c r="H5" i="12"/>
  <c r="M27" i="10" l="1"/>
  <c r="L27" i="10"/>
  <c r="AA5" i="10"/>
  <c r="AA6" i="10"/>
  <c r="AA7" i="10"/>
  <c r="AA8" i="10"/>
  <c r="AA9" i="10"/>
  <c r="AA10" i="10"/>
  <c r="AA11" i="10"/>
  <c r="AA12" i="10"/>
  <c r="AA13" i="10"/>
  <c r="AA14" i="10"/>
  <c r="AA15" i="10"/>
  <c r="AA19" i="10"/>
  <c r="AA20" i="10"/>
  <c r="AA21" i="10"/>
  <c r="AA22" i="10"/>
  <c r="AA23" i="10"/>
  <c r="AA24" i="10"/>
  <c r="AA25" i="10"/>
  <c r="AA29" i="10"/>
  <c r="AA30" i="10"/>
  <c r="AA31" i="10"/>
  <c r="AA33" i="10"/>
  <c r="AA34" i="10"/>
  <c r="Z34" i="10"/>
  <c r="Z33" i="10"/>
  <c r="Z29" i="10"/>
  <c r="Z30" i="10"/>
  <c r="Z31" i="10"/>
  <c r="Z20" i="10"/>
  <c r="Z21" i="10"/>
  <c r="Z22" i="10"/>
  <c r="Z23" i="10"/>
  <c r="Z24" i="10"/>
  <c r="Z25" i="10"/>
  <c r="Z19" i="10"/>
  <c r="Z6" i="10"/>
  <c r="Z7" i="10"/>
  <c r="Z8" i="10"/>
  <c r="Z9" i="10"/>
  <c r="Z10" i="10"/>
  <c r="Z11" i="10"/>
  <c r="Z12" i="10"/>
  <c r="Z13" i="10"/>
  <c r="Z14" i="10"/>
  <c r="Z15" i="10"/>
  <c r="Z5" i="10"/>
  <c r="U34" i="10" l="1"/>
  <c r="U33" i="10"/>
  <c r="T33" i="10"/>
  <c r="S33" i="10"/>
  <c r="K34" i="10"/>
  <c r="K33" i="10"/>
  <c r="G15" i="9"/>
  <c r="G16" i="9"/>
  <c r="G17" i="9"/>
  <c r="G18" i="9"/>
  <c r="G19" i="9"/>
  <c r="G20" i="9"/>
  <c r="G21" i="9"/>
  <c r="G22" i="9"/>
  <c r="G23" i="9"/>
  <c r="G24" i="9"/>
  <c r="G31" i="9"/>
  <c r="G32" i="9"/>
  <c r="G33" i="9"/>
  <c r="G34" i="9"/>
  <c r="G39" i="9"/>
  <c r="G40" i="9"/>
  <c r="G41" i="9"/>
  <c r="G14" i="9"/>
  <c r="B34" i="10"/>
  <c r="C34" i="10"/>
  <c r="D34" i="10"/>
  <c r="E34" i="10"/>
  <c r="F34" i="10"/>
  <c r="G34" i="10"/>
  <c r="B29" i="10"/>
  <c r="C29" i="10"/>
  <c r="D29" i="10"/>
  <c r="E29" i="10"/>
  <c r="F29" i="10"/>
  <c r="G29" i="10"/>
  <c r="B30" i="10"/>
  <c r="C30" i="10"/>
  <c r="D30" i="10"/>
  <c r="E30" i="10"/>
  <c r="F30" i="10"/>
  <c r="G30" i="10"/>
  <c r="B31" i="10"/>
  <c r="C31" i="10"/>
  <c r="D31" i="10"/>
  <c r="E31" i="10"/>
  <c r="F31" i="10"/>
  <c r="G31" i="10"/>
  <c r="B20" i="10"/>
  <c r="C20" i="10"/>
  <c r="D20" i="10"/>
  <c r="E20" i="10"/>
  <c r="F20" i="10"/>
  <c r="G20" i="10"/>
  <c r="B21" i="10"/>
  <c r="C21" i="10"/>
  <c r="D21" i="10"/>
  <c r="E21" i="10"/>
  <c r="F21" i="10"/>
  <c r="G21" i="10"/>
  <c r="B22" i="10"/>
  <c r="C22" i="10"/>
  <c r="D22" i="10"/>
  <c r="E22" i="10"/>
  <c r="F22" i="10"/>
  <c r="G22" i="10"/>
  <c r="B23" i="10"/>
  <c r="C23" i="10"/>
  <c r="D23" i="10"/>
  <c r="E23" i="10"/>
  <c r="F23" i="10"/>
  <c r="G23" i="10"/>
  <c r="B24" i="10"/>
  <c r="C24" i="10"/>
  <c r="D24" i="10"/>
  <c r="E24" i="10"/>
  <c r="F24" i="10"/>
  <c r="G24" i="10"/>
  <c r="B25" i="10"/>
  <c r="C25" i="10"/>
  <c r="D25" i="10"/>
  <c r="E25" i="10"/>
  <c r="F25" i="10"/>
  <c r="G2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B12" i="10"/>
  <c r="C12" i="10"/>
  <c r="D12" i="10"/>
  <c r="E12" i="10"/>
  <c r="F12" i="10"/>
  <c r="G12" i="10"/>
  <c r="B13" i="10"/>
  <c r="C13" i="10"/>
  <c r="D13" i="10"/>
  <c r="E13" i="10"/>
  <c r="F13" i="10"/>
  <c r="G13" i="10"/>
  <c r="B14" i="10"/>
  <c r="C14" i="10"/>
  <c r="D14" i="10"/>
  <c r="E14" i="10"/>
  <c r="F14" i="10"/>
  <c r="G14" i="10"/>
  <c r="B15" i="10"/>
  <c r="C15" i="10"/>
  <c r="D15" i="10"/>
  <c r="E15" i="10"/>
  <c r="F15" i="10"/>
  <c r="G15" i="10"/>
  <c r="G33" i="10"/>
  <c r="F33" i="10"/>
  <c r="E33" i="10"/>
  <c r="D33" i="10"/>
  <c r="C33" i="10"/>
  <c r="B33" i="10"/>
  <c r="G19" i="10"/>
  <c r="F19" i="10"/>
  <c r="E19" i="10"/>
  <c r="D19" i="10"/>
  <c r="C19" i="10"/>
  <c r="B19" i="10"/>
  <c r="C5" i="10"/>
  <c r="D5" i="10"/>
  <c r="E5" i="10"/>
  <c r="F5" i="10"/>
  <c r="G5" i="10"/>
  <c r="B5" i="10"/>
  <c r="A32" i="10"/>
  <c r="A26" i="10"/>
  <c r="A16" i="10"/>
  <c r="A4" i="10"/>
  <c r="A34" i="10"/>
  <c r="A33" i="10"/>
  <c r="A29" i="10"/>
  <c r="A30" i="10"/>
  <c r="A31" i="10"/>
  <c r="A20" i="10"/>
  <c r="A21" i="10"/>
  <c r="A22" i="10"/>
  <c r="A23" i="10"/>
  <c r="A24" i="10"/>
  <c r="A25" i="10"/>
  <c r="A19" i="10"/>
  <c r="A6" i="10"/>
  <c r="A7" i="10"/>
  <c r="A8" i="10"/>
  <c r="A9" i="10"/>
  <c r="A10" i="10"/>
  <c r="A11" i="10"/>
  <c r="A12" i="10"/>
  <c r="A13" i="10"/>
  <c r="A14" i="10"/>
  <c r="A15" i="10"/>
  <c r="A5" i="10"/>
  <c r="AS5" i="10"/>
  <c r="AS6" i="10"/>
  <c r="AS7" i="10"/>
  <c r="AS8" i="10"/>
  <c r="AS9" i="10"/>
  <c r="AS10" i="10"/>
  <c r="AS11" i="10"/>
  <c r="AS12" i="10"/>
  <c r="AS13" i="10"/>
  <c r="AS14" i="10"/>
  <c r="AS15" i="10"/>
  <c r="AI5" i="10"/>
  <c r="AJ5" i="10"/>
  <c r="AK5" i="10"/>
  <c r="AL5" i="10"/>
  <c r="AM5" i="10"/>
  <c r="AN5" i="10"/>
  <c r="AO5" i="10"/>
  <c r="AP5" i="10"/>
  <c r="AQ5" i="10"/>
  <c r="AR5" i="10"/>
  <c r="AI6" i="10"/>
  <c r="AJ6" i="10"/>
  <c r="AK6" i="10"/>
  <c r="AL6" i="10"/>
  <c r="AM6" i="10"/>
  <c r="AN6" i="10"/>
  <c r="AO6" i="10"/>
  <c r="AP6" i="10"/>
  <c r="AQ6" i="10"/>
  <c r="AR6" i="10"/>
  <c r="AI7" i="10"/>
  <c r="AJ7" i="10"/>
  <c r="AK7" i="10"/>
  <c r="AL7" i="10"/>
  <c r="AN7" i="10"/>
  <c r="AO7" i="10"/>
  <c r="AP7" i="10"/>
  <c r="AQ7" i="10"/>
  <c r="AR7" i="10"/>
  <c r="AI8" i="10"/>
  <c r="AK8" i="10"/>
  <c r="AL8" i="10"/>
  <c r="AM8" i="10"/>
  <c r="AN8" i="10"/>
  <c r="AO8" i="10"/>
  <c r="AP8" i="10"/>
  <c r="AQ8" i="10"/>
  <c r="AR8" i="10"/>
  <c r="AI9" i="10"/>
  <c r="AJ9" i="10"/>
  <c r="AL9" i="10"/>
  <c r="AM9" i="10"/>
  <c r="AN9" i="10"/>
  <c r="AO9" i="10"/>
  <c r="AP9" i="10"/>
  <c r="AQ9" i="10"/>
  <c r="AR9" i="10"/>
  <c r="AI10" i="10"/>
  <c r="AJ10" i="10"/>
  <c r="AK10" i="10"/>
  <c r="AL10" i="10"/>
  <c r="AM10" i="10"/>
  <c r="AN10" i="10"/>
  <c r="AO10" i="10"/>
  <c r="AP10" i="10"/>
  <c r="AQ10" i="10"/>
  <c r="AR10" i="10"/>
  <c r="AI11" i="10"/>
  <c r="AJ11" i="10"/>
  <c r="AK11" i="10"/>
  <c r="AL11" i="10"/>
  <c r="AM11" i="10"/>
  <c r="AN11" i="10"/>
  <c r="AO11" i="10"/>
  <c r="AP11" i="10"/>
  <c r="AQ11" i="10"/>
  <c r="AR11" i="10"/>
  <c r="AI12" i="10"/>
  <c r="AJ12" i="10"/>
  <c r="AK12" i="10"/>
  <c r="AL12" i="10"/>
  <c r="AM12" i="10"/>
  <c r="AN12" i="10"/>
  <c r="AO12" i="10"/>
  <c r="AP12" i="10"/>
  <c r="AQ12" i="10"/>
  <c r="AR12" i="10"/>
  <c r="AI13" i="10"/>
  <c r="AJ13" i="10"/>
  <c r="AK13" i="10"/>
  <c r="AL13" i="10"/>
  <c r="AM13" i="10"/>
  <c r="AN13" i="10"/>
  <c r="AO13" i="10"/>
  <c r="AP13" i="10"/>
  <c r="AQ13" i="10"/>
  <c r="AR13" i="10"/>
  <c r="AI14" i="10"/>
  <c r="AJ14" i="10"/>
  <c r="AK14" i="10"/>
  <c r="AL14" i="10"/>
  <c r="AM14" i="10"/>
  <c r="AN14" i="10"/>
  <c r="AO14" i="10"/>
  <c r="AP14" i="10"/>
  <c r="AQ14" i="10"/>
  <c r="AR14" i="10"/>
  <c r="AI15" i="10"/>
  <c r="AJ15" i="10"/>
  <c r="AK15" i="10"/>
  <c r="AL15" i="10"/>
  <c r="AM15" i="10"/>
  <c r="AN15" i="10"/>
  <c r="AO15" i="10"/>
  <c r="AP15" i="10"/>
  <c r="AQ15" i="10"/>
  <c r="AR15" i="10"/>
  <c r="AH5" i="10"/>
  <c r="AH6" i="10"/>
  <c r="AH7" i="10"/>
  <c r="AH8" i="10"/>
  <c r="AH9" i="10"/>
  <c r="AH10" i="10"/>
  <c r="AH11" i="10"/>
  <c r="AH12" i="10"/>
  <c r="AH13" i="10"/>
  <c r="AH14" i="10"/>
  <c r="AH15" i="10"/>
  <c r="AG5" i="10"/>
  <c r="AG6" i="10"/>
  <c r="AG7" i="10"/>
  <c r="AG8" i="10"/>
  <c r="AG9" i="10"/>
  <c r="AG10" i="10"/>
  <c r="AG11" i="10"/>
  <c r="AG12" i="10"/>
  <c r="AG13" i="10"/>
  <c r="AG14" i="10"/>
  <c r="AG15" i="10"/>
  <c r="AR3" i="10"/>
  <c r="AI3" i="10"/>
  <c r="AJ3" i="10"/>
  <c r="AK3" i="10"/>
  <c r="AL3" i="10"/>
  <c r="AM3" i="10"/>
  <c r="AN3" i="10"/>
  <c r="AO3" i="10"/>
  <c r="AP3" i="10"/>
  <c r="AQ3" i="10"/>
  <c r="AH3" i="10"/>
  <c r="AG4" i="10"/>
  <c r="Q5" i="10"/>
  <c r="Y5" i="10" s="1"/>
  <c r="R5" i="10"/>
  <c r="S5" i="10"/>
  <c r="T5" i="10"/>
  <c r="U5" i="10"/>
  <c r="V5" i="10"/>
  <c r="W5" i="10"/>
  <c r="AB5" i="10"/>
  <c r="AC5" i="10"/>
  <c r="AD5" i="10"/>
  <c r="AE5" i="10"/>
  <c r="Q6" i="10"/>
  <c r="Y6" i="10" s="1"/>
  <c r="R6" i="10"/>
  <c r="S6" i="10"/>
  <c r="T6" i="10"/>
  <c r="U6" i="10"/>
  <c r="V6" i="10"/>
  <c r="W6" i="10"/>
  <c r="AB6" i="10"/>
  <c r="AC6" i="10"/>
  <c r="AD6" i="10"/>
  <c r="AE6" i="10"/>
  <c r="Q7" i="10"/>
  <c r="Y7" i="10" s="1"/>
  <c r="R7" i="10"/>
  <c r="S7" i="10"/>
  <c r="T7" i="10"/>
  <c r="U7" i="10"/>
  <c r="V7" i="10"/>
  <c r="W7" i="10"/>
  <c r="AB7" i="10"/>
  <c r="AC7" i="10"/>
  <c r="AD7" i="10"/>
  <c r="AE7" i="10"/>
  <c r="Q8" i="10"/>
  <c r="Y8" i="10" s="1"/>
  <c r="R8" i="10"/>
  <c r="S8" i="10"/>
  <c r="T8" i="10"/>
  <c r="U8" i="10"/>
  <c r="V8" i="10"/>
  <c r="W8" i="10"/>
  <c r="AB8" i="10"/>
  <c r="AC8" i="10"/>
  <c r="AD8" i="10"/>
  <c r="AE8" i="10"/>
  <c r="Q9" i="10"/>
  <c r="Y9" i="10" s="1"/>
  <c r="R9" i="10"/>
  <c r="S9" i="10"/>
  <c r="T9" i="10"/>
  <c r="U9" i="10"/>
  <c r="V9" i="10"/>
  <c r="W9" i="10"/>
  <c r="AB9" i="10"/>
  <c r="AC9" i="10"/>
  <c r="AD9" i="10"/>
  <c r="AE9" i="10"/>
  <c r="Q10" i="10"/>
  <c r="Y10" i="10" s="1"/>
  <c r="R10" i="10"/>
  <c r="S10" i="10"/>
  <c r="T10" i="10"/>
  <c r="U10" i="10"/>
  <c r="V10" i="10"/>
  <c r="W10" i="10"/>
  <c r="AB10" i="10"/>
  <c r="AC10" i="10"/>
  <c r="AD10" i="10"/>
  <c r="AE10" i="10"/>
  <c r="Q11" i="10"/>
  <c r="Y11" i="10" s="1"/>
  <c r="R11" i="10"/>
  <c r="S11" i="10"/>
  <c r="T11" i="10"/>
  <c r="U11" i="10"/>
  <c r="V11" i="10"/>
  <c r="W11" i="10"/>
  <c r="AB11" i="10"/>
  <c r="AC11" i="10"/>
  <c r="AD11" i="10"/>
  <c r="AE11" i="10"/>
  <c r="Q12" i="10"/>
  <c r="Y12" i="10" s="1"/>
  <c r="R12" i="10"/>
  <c r="S12" i="10"/>
  <c r="U12" i="10"/>
  <c r="V12" i="10"/>
  <c r="W12" i="10"/>
  <c r="AB12" i="10"/>
  <c r="AC12" i="10"/>
  <c r="AD12" i="10"/>
  <c r="AE12" i="10"/>
  <c r="Q13" i="10"/>
  <c r="Y13" i="10" s="1"/>
  <c r="R13" i="10"/>
  <c r="S13" i="10"/>
  <c r="T13" i="10"/>
  <c r="U13" i="10"/>
  <c r="V13" i="10"/>
  <c r="W13" i="10"/>
  <c r="AB13" i="10"/>
  <c r="AC13" i="10"/>
  <c r="AD13" i="10"/>
  <c r="AE13" i="10"/>
  <c r="Q14" i="10"/>
  <c r="Y14" i="10" s="1"/>
  <c r="R14" i="10"/>
  <c r="S14" i="10"/>
  <c r="U14" i="10"/>
  <c r="V14" i="10"/>
  <c r="W14" i="10"/>
  <c r="AB14" i="10"/>
  <c r="AC14" i="10"/>
  <c r="AD14" i="10"/>
  <c r="AE14" i="10"/>
  <c r="Q15" i="10"/>
  <c r="Y15" i="10" s="1"/>
  <c r="R15" i="10"/>
  <c r="S15" i="10"/>
  <c r="U15" i="10"/>
  <c r="V15" i="10"/>
  <c r="W15" i="10"/>
  <c r="AB15" i="10"/>
  <c r="AC15" i="10"/>
  <c r="AD15" i="10"/>
  <c r="AE15" i="10"/>
  <c r="Q16" i="10"/>
  <c r="Y16" i="10" s="1"/>
  <c r="Q19" i="10"/>
  <c r="Y19" i="10" s="1"/>
  <c r="R19" i="10"/>
  <c r="S19" i="10"/>
  <c r="U19" i="10"/>
  <c r="V19" i="10"/>
  <c r="W19" i="10"/>
  <c r="AB19" i="10"/>
  <c r="AC19" i="10"/>
  <c r="AD19" i="10"/>
  <c r="AE19" i="10"/>
  <c r="Q20" i="10"/>
  <c r="Y20" i="10" s="1"/>
  <c r="R20" i="10"/>
  <c r="S20" i="10"/>
  <c r="U20" i="10"/>
  <c r="V20" i="10"/>
  <c r="W20" i="10"/>
  <c r="AB20" i="10"/>
  <c r="AC20" i="10"/>
  <c r="AD20" i="10"/>
  <c r="AE20" i="10"/>
  <c r="Q21" i="10"/>
  <c r="Y21" i="10" s="1"/>
  <c r="R21" i="10"/>
  <c r="S21" i="10"/>
  <c r="U21" i="10"/>
  <c r="V21" i="10"/>
  <c r="W21" i="10"/>
  <c r="AB21" i="10"/>
  <c r="AC21" i="10"/>
  <c r="AD21" i="10"/>
  <c r="AE21" i="10"/>
  <c r="Q22" i="10"/>
  <c r="Y22" i="10" s="1"/>
  <c r="R22" i="10"/>
  <c r="S22" i="10"/>
  <c r="U22" i="10"/>
  <c r="V22" i="10"/>
  <c r="W22" i="10"/>
  <c r="AB22" i="10"/>
  <c r="AC22" i="10"/>
  <c r="AD22" i="10"/>
  <c r="AE22" i="10"/>
  <c r="Q23" i="10"/>
  <c r="Y23" i="10" s="1"/>
  <c r="R23" i="10"/>
  <c r="S23" i="10"/>
  <c r="U23" i="10"/>
  <c r="V23" i="10"/>
  <c r="W23" i="10"/>
  <c r="AB23" i="10"/>
  <c r="AC23" i="10"/>
  <c r="AD23" i="10"/>
  <c r="AE23" i="10"/>
  <c r="Q24" i="10"/>
  <c r="Y24" i="10" s="1"/>
  <c r="R24" i="10"/>
  <c r="S24" i="10"/>
  <c r="U24" i="10"/>
  <c r="V24" i="10"/>
  <c r="W24" i="10"/>
  <c r="AB24" i="10"/>
  <c r="AC24" i="10"/>
  <c r="AD24" i="10"/>
  <c r="AE24" i="10"/>
  <c r="Q25" i="10"/>
  <c r="Y25" i="10" s="1"/>
  <c r="R25" i="10"/>
  <c r="S25" i="10"/>
  <c r="U25" i="10"/>
  <c r="V25" i="10"/>
  <c r="W25" i="10"/>
  <c r="AB25" i="10"/>
  <c r="AC25" i="10"/>
  <c r="AD25" i="10"/>
  <c r="AE25" i="10"/>
  <c r="Q26" i="10"/>
  <c r="Y26" i="10" s="1"/>
  <c r="Q29" i="10"/>
  <c r="Y29" i="10" s="1"/>
  <c r="R29" i="10"/>
  <c r="S29" i="10"/>
  <c r="U29" i="10"/>
  <c r="V29" i="10"/>
  <c r="W29" i="10"/>
  <c r="AB29" i="10"/>
  <c r="AC29" i="10"/>
  <c r="AD29" i="10"/>
  <c r="AE29" i="10"/>
  <c r="Q30" i="10"/>
  <c r="Y30" i="10" s="1"/>
  <c r="R30" i="10"/>
  <c r="S30" i="10"/>
  <c r="U30" i="10"/>
  <c r="V30" i="10"/>
  <c r="W30" i="10"/>
  <c r="AB30" i="10"/>
  <c r="AC30" i="10"/>
  <c r="AD30" i="10"/>
  <c r="AE30" i="10"/>
  <c r="Q31" i="10"/>
  <c r="Y31" i="10" s="1"/>
  <c r="R31" i="10"/>
  <c r="S31" i="10"/>
  <c r="U31" i="10"/>
  <c r="V31" i="10"/>
  <c r="W31" i="10"/>
  <c r="AB31" i="10"/>
  <c r="AC31" i="10"/>
  <c r="AD31" i="10"/>
  <c r="AE31" i="10"/>
  <c r="Q32" i="10"/>
  <c r="Y32" i="10" s="1"/>
  <c r="Q33" i="10"/>
  <c r="Y33" i="10" s="1"/>
  <c r="R33" i="10"/>
  <c r="V33" i="10"/>
  <c r="W33" i="10"/>
  <c r="AB33" i="10"/>
  <c r="AC33" i="10"/>
  <c r="AD33" i="10"/>
  <c r="AE33" i="10"/>
  <c r="Q34" i="10"/>
  <c r="Y34" i="10" s="1"/>
  <c r="R34" i="10"/>
  <c r="S34" i="10"/>
  <c r="V34" i="10"/>
  <c r="W34" i="10"/>
  <c r="AB34" i="10"/>
  <c r="AC34" i="10"/>
  <c r="AD34" i="10"/>
  <c r="AE34" i="10"/>
  <c r="Q4" i="10"/>
  <c r="Y4" i="10" s="1"/>
  <c r="J5" i="10"/>
  <c r="K5" i="10"/>
  <c r="L5" i="10"/>
  <c r="M5" i="10"/>
  <c r="O5" i="10"/>
  <c r="J6" i="10"/>
  <c r="K6" i="10"/>
  <c r="L6" i="10"/>
  <c r="M6" i="10"/>
  <c r="O6" i="10"/>
  <c r="J7" i="10"/>
  <c r="K7" i="10"/>
  <c r="L7" i="10"/>
  <c r="M7" i="10"/>
  <c r="O7" i="10"/>
  <c r="J8" i="10"/>
  <c r="K8" i="10"/>
  <c r="L8" i="10"/>
  <c r="M8" i="10"/>
  <c r="O8" i="10"/>
  <c r="J9" i="10"/>
  <c r="K9" i="10"/>
  <c r="L9" i="10"/>
  <c r="M9" i="10"/>
  <c r="O9" i="10"/>
  <c r="J10" i="10"/>
  <c r="K10" i="10"/>
  <c r="L10" i="10"/>
  <c r="M10" i="10"/>
  <c r="O10" i="10"/>
  <c r="J11" i="10"/>
  <c r="K11" i="10"/>
  <c r="L11" i="10"/>
  <c r="M11" i="10"/>
  <c r="O11" i="10"/>
  <c r="J12" i="10"/>
  <c r="K12" i="10"/>
  <c r="L12" i="10"/>
  <c r="M12" i="10"/>
  <c r="O12" i="10"/>
  <c r="J13" i="10"/>
  <c r="K13" i="10"/>
  <c r="L13" i="10"/>
  <c r="M13" i="10"/>
  <c r="O13" i="10"/>
  <c r="J14" i="10"/>
  <c r="K14" i="10"/>
  <c r="L14" i="10"/>
  <c r="M14" i="10"/>
  <c r="O14" i="10"/>
  <c r="J15" i="10"/>
  <c r="K15" i="10"/>
  <c r="L15" i="10"/>
  <c r="M15" i="10"/>
  <c r="O15" i="10"/>
  <c r="J19" i="10"/>
  <c r="K19" i="10"/>
  <c r="L19" i="10"/>
  <c r="M19" i="10"/>
  <c r="O19" i="10"/>
  <c r="J20" i="10"/>
  <c r="K20" i="10"/>
  <c r="L20" i="10"/>
  <c r="M20" i="10"/>
  <c r="O20" i="10"/>
  <c r="J21" i="10"/>
  <c r="K21" i="10"/>
  <c r="L21" i="10"/>
  <c r="M21" i="10"/>
  <c r="O21" i="10"/>
  <c r="J22" i="10"/>
  <c r="K22" i="10"/>
  <c r="L22" i="10"/>
  <c r="M22" i="10"/>
  <c r="O22" i="10"/>
  <c r="J23" i="10"/>
  <c r="K23" i="10"/>
  <c r="L23" i="10"/>
  <c r="M23" i="10"/>
  <c r="O23" i="10"/>
  <c r="J24" i="10"/>
  <c r="K24" i="10"/>
  <c r="L24" i="10"/>
  <c r="M24" i="10"/>
  <c r="O24" i="10"/>
  <c r="J25" i="10"/>
  <c r="K25" i="10"/>
  <c r="L25" i="10"/>
  <c r="M25" i="10"/>
  <c r="O25" i="10"/>
  <c r="J29" i="10"/>
  <c r="K29" i="10"/>
  <c r="L29" i="10"/>
  <c r="M29" i="10"/>
  <c r="O29" i="10"/>
  <c r="J30" i="10"/>
  <c r="K30" i="10"/>
  <c r="L30" i="10"/>
  <c r="M30" i="10"/>
  <c r="O30" i="10"/>
  <c r="J31" i="10"/>
  <c r="K31" i="10"/>
  <c r="L31" i="10"/>
  <c r="M31" i="10"/>
  <c r="O31" i="10"/>
  <c r="L33" i="10"/>
  <c r="M33" i="10"/>
  <c r="O33" i="10"/>
  <c r="J34" i="10"/>
  <c r="L34" i="10"/>
  <c r="M34" i="10"/>
  <c r="O34" i="10"/>
  <c r="I33" i="10"/>
  <c r="I34" i="10"/>
  <c r="I29" i="10"/>
  <c r="I30" i="10"/>
  <c r="I31" i="10"/>
  <c r="I32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9" i="10"/>
  <c r="I20" i="10"/>
  <c r="I21" i="10"/>
  <c r="I22" i="10"/>
  <c r="I23" i="10"/>
  <c r="I24" i="10"/>
  <c r="I25" i="10"/>
  <c r="I26" i="10"/>
  <c r="I4" i="10"/>
  <c r="Y22" i="13"/>
  <c r="A5" i="15"/>
  <c r="B5" i="15"/>
  <c r="C5" i="15"/>
  <c r="D5" i="15"/>
  <c r="E5" i="15"/>
  <c r="A6" i="15"/>
  <c r="B6" i="15"/>
  <c r="C6" i="15"/>
  <c r="D6" i="15"/>
  <c r="E6" i="15"/>
  <c r="E4" i="15"/>
  <c r="D4" i="15"/>
  <c r="C4" i="15"/>
  <c r="B4" i="15"/>
  <c r="A4" i="15"/>
  <c r="B8" i="14"/>
  <c r="B7" i="14"/>
  <c r="H7" i="12"/>
  <c r="H8" i="12"/>
  <c r="H9" i="12"/>
  <c r="H10" i="12"/>
  <c r="H11" i="12"/>
  <c r="H12" i="12"/>
  <c r="H13" i="12"/>
  <c r="H6" i="12"/>
  <c r="A7" i="12"/>
  <c r="A8" i="12"/>
  <c r="A9" i="12"/>
  <c r="A10" i="12"/>
  <c r="A11" i="12"/>
  <c r="A12" i="12"/>
  <c r="A13" i="12"/>
  <c r="A6" i="12"/>
  <c r="AK18" i="9"/>
  <c r="AK9" i="10" s="1"/>
  <c r="AJ17" i="9"/>
  <c r="AJ8" i="10" s="1"/>
  <c r="AM16" i="9"/>
  <c r="AM7" i="10" s="1"/>
  <c r="J33" i="10" l="1"/>
  <c r="C10" i="11" l="1"/>
  <c r="E16" i="11" s="1"/>
  <c r="C8" i="11"/>
  <c r="C7" i="9"/>
  <c r="C6" i="9"/>
  <c r="C5" i="9"/>
  <c r="AD38" i="9" s="1"/>
  <c r="G6" i="12" l="1"/>
  <c r="G7" i="12"/>
  <c r="G8" i="12"/>
  <c r="G10" i="12"/>
  <c r="G11" i="12"/>
  <c r="G5" i="12"/>
  <c r="G12" i="12"/>
  <c r="Q37" i="9"/>
  <c r="T28" i="10" s="1"/>
  <c r="F17" i="11"/>
  <c r="B6" i="12" s="1"/>
  <c r="F18" i="11"/>
  <c r="B7" i="12" s="1"/>
  <c r="F22" i="11"/>
  <c r="B11" i="12" s="1"/>
  <c r="F21" i="11"/>
  <c r="J16" i="11"/>
  <c r="AD21" i="9"/>
  <c r="N12" i="10" s="1"/>
  <c r="N19" i="10"/>
  <c r="AD24" i="9"/>
  <c r="N15" i="10" s="1"/>
  <c r="AD17" i="9"/>
  <c r="N8" i="10" s="1"/>
  <c r="AD18" i="9"/>
  <c r="N9" i="10" s="1"/>
  <c r="AD33" i="9"/>
  <c r="N24" i="10" s="1"/>
  <c r="AD19" i="9"/>
  <c r="N10" i="10" s="1"/>
  <c r="AD20" i="9"/>
  <c r="N11" i="10" s="1"/>
  <c r="AD27" i="9"/>
  <c r="N18" i="10" s="1"/>
  <c r="AD22" i="9"/>
  <c r="N13" i="10" s="1"/>
  <c r="N20" i="10"/>
  <c r="AD15" i="9"/>
  <c r="N6" i="10" s="1"/>
  <c r="AD23" i="9"/>
  <c r="N14" i="10" s="1"/>
  <c r="N21" i="10"/>
  <c r="AD16" i="9"/>
  <c r="N7" i="10" s="1"/>
  <c r="AD31" i="9"/>
  <c r="N22" i="10" s="1"/>
  <c r="AD39" i="9"/>
  <c r="N29" i="10" s="1"/>
  <c r="AD32" i="9"/>
  <c r="N23" i="10" s="1"/>
  <c r="AD36" i="9"/>
  <c r="N27" i="10" s="1"/>
  <c r="AD40" i="9"/>
  <c r="N30" i="10" s="1"/>
  <c r="AD41" i="9"/>
  <c r="N31" i="10" s="1"/>
  <c r="AD34" i="9"/>
  <c r="N25" i="10" s="1"/>
  <c r="AD37" i="9"/>
  <c r="N28" i="10" s="1"/>
  <c r="T34" i="10"/>
  <c r="T29" i="10"/>
  <c r="T22" i="10"/>
  <c r="T20" i="10"/>
  <c r="T19" i="10"/>
  <c r="T23" i="10"/>
  <c r="Q27" i="9"/>
  <c r="T18" i="10" s="1"/>
  <c r="AD26" i="9"/>
  <c r="N17" i="10" s="1"/>
  <c r="Q34" i="9"/>
  <c r="T25" i="10" s="1"/>
  <c r="Q41" i="9"/>
  <c r="T31" i="10" s="1"/>
  <c r="Q33" i="9"/>
  <c r="T24" i="10" s="1"/>
  <c r="Q40" i="9"/>
  <c r="T30" i="10" s="1"/>
  <c r="G9" i="12"/>
  <c r="G13" i="12"/>
  <c r="J24" i="11"/>
  <c r="J19" i="11"/>
  <c r="J20" i="11"/>
  <c r="J23" i="11"/>
  <c r="E19" i="11"/>
  <c r="N34" i="10"/>
  <c r="AD14" i="9"/>
  <c r="N5" i="10" s="1"/>
  <c r="T21" i="10"/>
  <c r="Q24" i="9"/>
  <c r="T15" i="10" s="1"/>
  <c r="Q21" i="9"/>
  <c r="T12" i="10" s="1"/>
  <c r="Q23" i="9"/>
  <c r="T14" i="10" s="1"/>
  <c r="E20" i="11"/>
  <c r="E24" i="11"/>
  <c r="E23" i="11"/>
  <c r="N33" i="10"/>
  <c r="E21" i="11" l="1"/>
  <c r="B10" i="12"/>
  <c r="E17" i="11"/>
  <c r="E18" i="11"/>
  <c r="K18" i="11"/>
  <c r="K17" i="11"/>
  <c r="K22" i="11"/>
  <c r="E22" i="11"/>
  <c r="K21" i="11"/>
  <c r="F6" i="12" l="1"/>
  <c r="J17" i="11"/>
  <c r="F10" i="12"/>
  <c r="J21" i="11"/>
  <c r="F11" i="12"/>
  <c r="J22" i="11"/>
  <c r="F7" i="12"/>
  <c r="J18" i="11"/>
</calcChain>
</file>

<file path=xl/sharedStrings.xml><?xml version="1.0" encoding="utf-8"?>
<sst xmlns="http://schemas.openxmlformats.org/spreadsheetml/2006/main" count="1465" uniqueCount="359">
  <si>
    <t>[-]</t>
  </si>
  <si>
    <t>Fuel</t>
  </si>
  <si>
    <t>COAL</t>
  </si>
  <si>
    <t>DSL</t>
  </si>
  <si>
    <t>OIL</t>
  </si>
  <si>
    <t>New Builds?</t>
  </si>
  <si>
    <t>Performance</t>
  </si>
  <si>
    <t>Efficiency</t>
  </si>
  <si>
    <t>CO2 Emission activity</t>
  </si>
  <si>
    <t>kg/MWh</t>
  </si>
  <si>
    <t>Capacity Factor</t>
  </si>
  <si>
    <t>Costs</t>
  </si>
  <si>
    <t>$/MWh</t>
  </si>
  <si>
    <t>Year</t>
  </si>
  <si>
    <t>Capacity</t>
  </si>
  <si>
    <t>[MW]</t>
  </si>
  <si>
    <t>Constraints</t>
  </si>
  <si>
    <t>Max Capacity</t>
  </si>
  <si>
    <t>Max Activity</t>
  </si>
  <si>
    <t>N/A</t>
  </si>
  <si>
    <t>[1]</t>
  </si>
  <si>
    <t>[2]</t>
  </si>
  <si>
    <t>[3]</t>
  </si>
  <si>
    <t>Coal</t>
  </si>
  <si>
    <t>Diesel</t>
  </si>
  <si>
    <t>Hydro</t>
  </si>
  <si>
    <t>Landfill Gas</t>
  </si>
  <si>
    <t>Oil</t>
  </si>
  <si>
    <t>Natural Gas</t>
  </si>
  <si>
    <t>Solar</t>
  </si>
  <si>
    <t>Wind</t>
  </si>
  <si>
    <t>import tech name</t>
  </si>
  <si>
    <t>IMPCOAL</t>
  </si>
  <si>
    <t>IMPDSL</t>
  </si>
  <si>
    <t>IMPHYD</t>
  </si>
  <si>
    <t>IMPLANDF</t>
  </si>
  <si>
    <t>IMPOIL</t>
  </si>
  <si>
    <t>IMPNATGAS</t>
  </si>
  <si>
    <t>IMPSOLAR</t>
  </si>
  <si>
    <t>IMPWIND</t>
  </si>
  <si>
    <t>fuel name</t>
  </si>
  <si>
    <t>HYD</t>
  </si>
  <si>
    <t>NATGAS</t>
  </si>
  <si>
    <t>SOLAR</t>
  </si>
  <si>
    <t>WIND</t>
  </si>
  <si>
    <t>M$/PJ</t>
  </si>
  <si>
    <t>Reference</t>
  </si>
  <si>
    <t>[kg/MMBTu]</t>
  </si>
  <si>
    <t>References:</t>
  </si>
  <si>
    <t>Fuels</t>
  </si>
  <si>
    <t>[m$/$]</t>
  </si>
  <si>
    <t>Conversions</t>
  </si>
  <si>
    <t>[MWh/PJ]</t>
  </si>
  <si>
    <t>Heat Rate</t>
  </si>
  <si>
    <t>[Btu/kWh]</t>
  </si>
  <si>
    <t>[kWh/Btu]</t>
  </si>
  <si>
    <t>https://www.rapidtables.com/convert/energy/kWh_to_BTU.html</t>
  </si>
  <si>
    <t>MSW_LF</t>
  </si>
  <si>
    <t>Discount Rate</t>
  </si>
  <si>
    <t>Ref</t>
  </si>
  <si>
    <t>Yearly Demand</t>
  </si>
  <si>
    <t>Seasons</t>
  </si>
  <si>
    <t>Fraction of Day</t>
  </si>
  <si>
    <t>Demand Specific Distribution</t>
  </si>
  <si>
    <t>Season</t>
  </si>
  <si>
    <t>Time of Day</t>
  </si>
  <si>
    <t>[4]</t>
  </si>
  <si>
    <t>Reserve Margin</t>
  </si>
  <si>
    <t>Multiplier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</si>
  <si>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</si>
  <si>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</si>
  <si>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</si>
  <si>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</si>
  <si>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</si>
  <si>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</si>
  <si>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</si>
  <si>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</si>
  <si>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</si>
  <si>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</si>
  <si>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</si>
  <si>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</si>
  <si>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</si>
  <si>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</si>
  <si>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</si>
  <si>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</si>
  <si>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</si>
  <si>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</si>
  <si>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</si>
  <si>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</si>
  <si>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</si>
  <si>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</si>
  <si>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</si>
  <si>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hr24</t>
  </si>
  <si>
    <t>Ramp Rate</t>
  </si>
  <si>
    <t>Growth Seed</t>
  </si>
  <si>
    <t>Growth Rate</t>
  </si>
  <si>
    <t>[Fr]</t>
  </si>
  <si>
    <t>[GW]</t>
  </si>
  <si>
    <t>Reserve?</t>
  </si>
  <si>
    <t>[Fr/Hr]</t>
  </si>
  <si>
    <t>Transmission Connection</t>
  </si>
  <si>
    <t>Distribution Lines</t>
  </si>
  <si>
    <t>TRANS</t>
  </si>
  <si>
    <t>DIST</t>
  </si>
  <si>
    <t>ELC_CENTRAL</t>
  </si>
  <si>
    <t>ELC_DIST</t>
  </si>
  <si>
    <t>ELC_DMD</t>
  </si>
  <si>
    <t>https://iea-etsap.org/E-TechDS/PDF/E12_el-t&amp;d_KV_Apr2014_GSOK.pdf</t>
  </si>
  <si>
    <t>Conversions:</t>
  </si>
  <si>
    <t>From</t>
  </si>
  <si>
    <t>To</t>
  </si>
  <si>
    <t>MMBTU</t>
  </si>
  <si>
    <t>PJ</t>
  </si>
  <si>
    <t>kton</t>
  </si>
  <si>
    <t>kg</t>
  </si>
  <si>
    <t>co2_vol_mass_updated.xlsx, https://www.eia.gov/environment/emissions/co2_vol_mass.php,, downloaded 22Jan2018</t>
  </si>
  <si>
    <t>Y</t>
  </si>
  <si>
    <t>N</t>
  </si>
  <si>
    <t>[5]</t>
  </si>
  <si>
    <t>[6]</t>
  </si>
  <si>
    <t>MWh</t>
  </si>
  <si>
    <t>$</t>
  </si>
  <si>
    <t>M$</t>
  </si>
  <si>
    <t>Baseload?</t>
  </si>
  <si>
    <t>[PJ/TWh]</t>
  </si>
  <si>
    <t>[TWh]</t>
  </si>
  <si>
    <t>http://www.kylesconverter.com/energy,-work,-and-heat/petajoules-to-terawatt-hours</t>
  </si>
  <si>
    <t>Technologies</t>
  </si>
  <si>
    <t>Investment Cost</t>
  </si>
  <si>
    <t>Fixed Cost</t>
  </si>
  <si>
    <t>Variable Cost</t>
  </si>
  <si>
    <t>Expected Lifetime</t>
  </si>
  <si>
    <t>[US$/kW]</t>
  </si>
  <si>
    <t>[%]</t>
  </si>
  <si>
    <t>[Years]</t>
  </si>
  <si>
    <t>Existing Capacity [MW]</t>
  </si>
  <si>
    <t>Temoa Name</t>
  </si>
  <si>
    <t>Temoa Fuel</t>
  </si>
  <si>
    <t>Temoa Output</t>
  </si>
  <si>
    <t>TEMOA Naming and Options</t>
  </si>
  <si>
    <t>Years</t>
  </si>
  <si>
    <t>%</t>
  </si>
  <si>
    <t>US$/kW</t>
  </si>
  <si>
    <t>-</t>
  </si>
  <si>
    <t>Ref.</t>
  </si>
  <si>
    <t>US M$/PJ</t>
  </si>
  <si>
    <t>[TWh/yr]</t>
  </si>
  <si>
    <t>References (Ref.)</t>
  </si>
  <si>
    <t>kton/PJ</t>
  </si>
  <si>
    <t>Legend</t>
  </si>
  <si>
    <t>Missing Value</t>
  </si>
  <si>
    <t>Calculated</t>
  </si>
  <si>
    <t>Needs Attention</t>
  </si>
  <si>
    <t>Temoa Naming and Options</t>
  </si>
  <si>
    <t>Siemens PTI Report, p227</t>
  </si>
  <si>
    <t>PREPA 2017 Report</t>
  </si>
  <si>
    <t>wet</t>
  </si>
  <si>
    <t>dry</t>
  </si>
  <si>
    <t>https://www2.aeepr.com/Docs/Ley57/Estadisticas.pdf</t>
  </si>
  <si>
    <t>https://www.aeepr.com/Documentos/Ley57/Generaci%C3%B3n%20Diaria%20Enero%202016.pdf</t>
  </si>
  <si>
    <t>https://www.aeepr.com/Documentos/Ley57/Generaci%C3%B3n%20Diaria%20Febrero%202016.pdf</t>
  </si>
  <si>
    <t>https://www.aeepr.com/Documentos/Ley57/Generaci%C3%B3n%20Diaria%20Marzo%202016.pdf</t>
  </si>
  <si>
    <t>PREPA 2013 Report</t>
  </si>
  <si>
    <t>PREPA Website - Operational Profile, Accessed 12/31/2017</t>
  </si>
  <si>
    <t>[10]</t>
  </si>
  <si>
    <t>[11]</t>
  </si>
  <si>
    <t>[12]</t>
  </si>
  <si>
    <t>http://www.iea-etsap.org/E-TechDS/PDF/E06-hydropower-GS-gct_ADfina_gs.pdf</t>
  </si>
  <si>
    <t>X</t>
  </si>
  <si>
    <t>E_DSL_SIMP</t>
  </si>
  <si>
    <t>Diesel Combined Cycle</t>
  </si>
  <si>
    <t>Hydro Electric</t>
  </si>
  <si>
    <t>MSW - Landfill Gas</t>
  </si>
  <si>
    <t>Natural Gas Combined Cycle</t>
  </si>
  <si>
    <t>Wind OnShore</t>
  </si>
  <si>
    <t>ELC_NOGRID</t>
  </si>
  <si>
    <t>Still active</t>
  </si>
  <si>
    <t>still active</t>
  </si>
  <si>
    <t>[2],[4]</t>
  </si>
  <si>
    <t>Detailed list</t>
  </si>
  <si>
    <t>Generalized Summary</t>
  </si>
  <si>
    <t>No Grid</t>
  </si>
  <si>
    <t>Temoa Input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</si>
  <si>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</si>
  <si>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</si>
  <si>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</si>
  <si>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Connection</t>
  </si>
  <si>
    <t>Demand [PJ]</t>
  </si>
  <si>
    <t>Year [-]</t>
  </si>
  <si>
    <t>Hour</t>
  </si>
  <si>
    <t>Time of Day Fraction</t>
  </si>
  <si>
    <t>[3-6]</t>
  </si>
  <si>
    <t>User defined</t>
  </si>
  <si>
    <t>Season [-]</t>
  </si>
  <si>
    <t>Fraction of year[-]</t>
  </si>
  <si>
    <t>Demand Specific Distribution, Ref. [3-6]</t>
  </si>
  <si>
    <t>Time of Day Fraction (User defined)</t>
  </si>
  <si>
    <t>Yearly Demand, Ref. [2]</t>
  </si>
  <si>
    <t>Seasons (User defined)</t>
  </si>
  <si>
    <t>Times of day</t>
  </si>
  <si>
    <t>Value</t>
  </si>
  <si>
    <t>Model time horizon [years]</t>
  </si>
  <si>
    <t>Model solution interval [years]</t>
  </si>
  <si>
    <t>Parameter</t>
  </si>
  <si>
    <t>Name</t>
  </si>
  <si>
    <t>Fraction of year</t>
  </si>
  <si>
    <t>Fraction of Yearly Demand</t>
  </si>
  <si>
    <t>Heavy Fuel Oil Combustion Turbine Type 1</t>
  </si>
  <si>
    <t>Heavy Fuel Oil Combustion Turbine Type 2</t>
  </si>
  <si>
    <t>Heavy Fuel Oil Combustion Turbine Type 3</t>
  </si>
  <si>
    <t>Natural Gas Open Cycle</t>
  </si>
  <si>
    <t>Solar Photovoltaic Plant</t>
  </si>
  <si>
    <t>Battery</t>
  </si>
  <si>
    <t>Existing Centralized Power Plants</t>
  </si>
  <si>
    <t>New Distributed Power Technologies</t>
  </si>
  <si>
    <t>New Centralized Power Technologies</t>
  </si>
  <si>
    <t>EC</t>
  </si>
  <si>
    <t>EX</t>
  </si>
  <si>
    <t>ED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</si>
  <si>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</si>
  <si>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</si>
  <si>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</si>
  <si>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</si>
  <si>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</si>
  <si>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</si>
  <si>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</si>
  <si>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</si>
  <si>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</si>
  <si>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</si>
  <si>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</si>
  <si>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EC_WIND</t>
  </si>
  <si>
    <t>EC_NG_CC</t>
  </si>
  <si>
    <t>EC_NG_OC</t>
  </si>
  <si>
    <t>EC_SOLPV</t>
  </si>
  <si>
    <t>ED_NG_OC</t>
  </si>
  <si>
    <t>ED_SOLPV</t>
  </si>
  <si>
    <t>ED_WIND</t>
  </si>
  <si>
    <r>
      <t>CO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Emission activity</t>
    </r>
  </si>
  <si>
    <t>A</t>
  </si>
  <si>
    <t>B</t>
  </si>
  <si>
    <t>C</t>
  </si>
  <si>
    <t>Scenarios</t>
  </si>
  <si>
    <t>Post-Processing Classification</t>
  </si>
  <si>
    <t>Dispatchable</t>
  </si>
  <si>
    <t>Renewable</t>
  </si>
  <si>
    <t>Fossil Fuel</t>
  </si>
  <si>
    <t>Scenario</t>
  </si>
  <si>
    <t>Fossil</t>
  </si>
  <si>
    <t>Scenario specific</t>
  </si>
  <si>
    <t>50-54</t>
  </si>
  <si>
    <t>55-59</t>
  </si>
  <si>
    <t>60-64</t>
  </si>
  <si>
    <t>65-69</t>
  </si>
  <si>
    <t>70-74</t>
  </si>
  <si>
    <t>75-79</t>
  </si>
  <si>
    <t>95-99</t>
  </si>
  <si>
    <t>00-04</t>
  </si>
  <si>
    <t>10-14</t>
  </si>
  <si>
    <t>05-09</t>
  </si>
  <si>
    <t>15-Pres</t>
  </si>
  <si>
    <t>Existing Capacity [MW] by Year</t>
  </si>
  <si>
    <t>1973,1997,2009</t>
  </si>
  <si>
    <t>378,247.5,220</t>
  </si>
  <si>
    <t>1975,1976,2008</t>
  </si>
  <si>
    <t>1960,1962,1969,1972</t>
  </si>
  <si>
    <t>85,85,410,410</t>
  </si>
  <si>
    <t>1959,1964,1965,1966,1967,1968</t>
  </si>
  <si>
    <t>170,200,100,100,216,216</t>
  </si>
  <si>
    <t>2012,2016</t>
  </si>
  <si>
    <t>22.1,30.0</t>
  </si>
  <si>
    <t>[7]</t>
  </si>
  <si>
    <t>[8]</t>
  </si>
  <si>
    <t>[9]</t>
  </si>
  <si>
    <t>NREL - Energy Snapshot Puerto Rico, https://www.nrel.gov/docs/fy15osti/62708.pdf</t>
  </si>
  <si>
    <t>Model</t>
  </si>
  <si>
    <t>[1],[2]</t>
  </si>
  <si>
    <t>Activity Cost</t>
  </si>
  <si>
    <t>[2-4]</t>
  </si>
  <si>
    <t>#</t>
  </si>
  <si>
    <t>Biomass</t>
  </si>
  <si>
    <t>IMPBIO</t>
  </si>
  <si>
    <t>BIO</t>
  </si>
  <si>
    <t>EC_BIO</t>
  </si>
  <si>
    <t>ED_BIO</t>
  </si>
  <si>
    <t>EC_BATT</t>
  </si>
  <si>
    <t>ED_BATT</t>
  </si>
  <si>
    <t>https://www.eia.gov/outlooks/aeo/assumptions/pdf/table_8.2.pdf, 2018</t>
  </si>
  <si>
    <t>https://www.eia.gov/analysis/studies/powerplants/capitalcost/, Table 1</t>
  </si>
  <si>
    <t>https://www.nrel.gov/docs/fy11osti/48595.pdf, "NREL-SEAC" for Capacity factors and lifetime</t>
  </si>
  <si>
    <t>http://www.irena.org/publications/2017/Oct/Electricity-storage-and-renewables-costs-and-markets, 2030 lifetime reference case for Li-ion, Li-ion efficiency - small inverter for small-scale, large inverter for others</t>
  </si>
  <si>
    <t>https://www.nrel.gov/docs/fy15osti/64746.pdf</t>
  </si>
  <si>
    <t>https://www.nrel.gov/docs/fy17osti/67474.pdf</t>
  </si>
  <si>
    <t>https://www.iea-etsap.org/E-TechDS/PDF/P09_Biomass%20prod&amp;log_ML_Dec2013_GSOK.pdf, energy crops</t>
  </si>
  <si>
    <t>2016 Variable Cost</t>
  </si>
  <si>
    <t>https://www.eia.gov/analysis/projection-data.php#annualproj</t>
  </si>
  <si>
    <t>Yearly % Increase</t>
  </si>
  <si>
    <t>2056 Variable Cost</t>
  </si>
  <si>
    <t>Appendix D-2 of 2017 PREPA Report</t>
  </si>
  <si>
    <t>[1], Appendix D-3, Table D6-4, No. 6 Avg, Jan 17</t>
  </si>
  <si>
    <t>[1], Appendix D-3, Table D6-4, No. 2 Avg, Jan 17</t>
  </si>
  <si>
    <t>[1], Appendix D-3, Table D6-4, Nat Gas Avg, Jan 17</t>
  </si>
  <si>
    <t>[1], Appendix D-3, Table D6-4, Coal AES, Jan 17</t>
  </si>
  <si>
    <t>$/MMBtu</t>
  </si>
  <si>
    <t>Yearly Increase</t>
  </si>
  <si>
    <t>https://www.eia.gov/outlooks/aeo/assumptions/pdf/table_8.2.pdf, 2019</t>
  </si>
  <si>
    <t>[13]</t>
  </si>
  <si>
    <t>GTW Handbook</t>
  </si>
  <si>
    <t>D</t>
  </si>
  <si>
    <t>ED_NG_CC</t>
  </si>
  <si>
    <t>Plant</t>
  </si>
  <si>
    <t>Central CCGT</t>
  </si>
  <si>
    <t>Central OCGT</t>
  </si>
  <si>
    <t>Dist. CCGT</t>
  </si>
  <si>
    <t>Dist. OCGT</t>
  </si>
  <si>
    <t>Capacity (MW)</t>
  </si>
  <si>
    <t>[14]</t>
  </si>
  <si>
    <t>Solar - LA</t>
  </si>
  <si>
    <t>[15]</t>
  </si>
  <si>
    <t>ATB</t>
  </si>
  <si>
    <t>Utility - PV, 2020</t>
  </si>
  <si>
    <t>Dist - PV, 2020</t>
  </si>
  <si>
    <t>m/s</t>
  </si>
  <si>
    <t>include - avg</t>
  </si>
  <si>
    <t>windspeed - avg</t>
  </si>
  <si>
    <t>Avg W/S</t>
  </si>
  <si>
    <t>TRG7</t>
  </si>
  <si>
    <t>Choices</t>
  </si>
  <si>
    <t>Battery - mid price</t>
  </si>
  <si>
    <t>All costs are from 2020</t>
  </si>
  <si>
    <t>Biomass - single option</t>
  </si>
  <si>
    <t>NGOC - constant running</t>
  </si>
  <si>
    <t>NGCC - constant running</t>
  </si>
  <si>
    <t>Wind - based on TRG7 (based on average m/s)</t>
  </si>
  <si>
    <t>Solar - utility and dist, based on LA (average irradiance)</t>
  </si>
  <si>
    <t>Methane L</t>
  </si>
  <si>
    <t>Methane</t>
  </si>
  <si>
    <t>Emission activity</t>
  </si>
  <si>
    <t>CO2eq</t>
  </si>
  <si>
    <t>https://link.springer.com/content/pdf/10.1007%2Fs10584-011-0061-5.pdf</t>
  </si>
  <si>
    <t>20 yr time horizon</t>
  </si>
  <si>
    <t>Direct CO2</t>
  </si>
  <si>
    <t>Indirect CO2</t>
  </si>
  <si>
    <t>Howarth 2011</t>
  </si>
  <si>
    <t>[ktonCO2eq/PJ]</t>
  </si>
  <si>
    <t>Herron S, Kyle A, Lewis E, Woods M. Greenhouse Gas Reductions in the Power Industry Using Domestic Coal and Biomass 2012;2.</t>
  </si>
  <si>
    <t>[kg/MWh</t>
  </si>
  <si>
    <t>Onshore Wind</t>
  </si>
  <si>
    <t>Utility-scale PV</t>
  </si>
  <si>
    <t>Commercial PV</t>
  </si>
  <si>
    <t>Residential PV</t>
  </si>
  <si>
    <t>100 MW</t>
  </si>
  <si>
    <t>Fixed tilt, roof mounted</t>
  </si>
  <si>
    <t>300 kW</t>
  </si>
  <si>
    <t>5 kW</t>
  </si>
  <si>
    <t>Single axis tracking</t>
  </si>
  <si>
    <t>50 to 100 MW</t>
  </si>
  <si>
    <t>EC_COAL</t>
  </si>
  <si>
    <t>EC_OIL</t>
  </si>
  <si>
    <t>EC_DSL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</si>
</sst>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0.0"/>
    <numFmt numFmtId="166" formatCode="0.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14">
    <xf numFmtId="0" fontId="0" fillId="0" borderId="0" xfId="0"/>
    <xf numFmtId="0" fontId="5" fillId="0" borderId="0" xfId="0" applyFont="1"/>
    <xf numFmtId="0" fontId="0" fillId="0" borderId="0" xfId="0" applyFill="1"/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7" fillId="0" borderId="0" xfId="2" applyFont="1" applyFill="1"/>
    <xf numFmtId="0" fontId="2" fillId="0" borderId="0" xfId="2" applyFill="1"/>
    <xf numFmtId="166" fontId="0" fillId="0" borderId="0" xfId="0" applyNumberFormat="1"/>
    <xf numFmtId="0" fontId="8" fillId="0" borderId="0" xfId="4"/>
    <xf numFmtId="0" fontId="0" fillId="4" borderId="1" xfId="0" applyFill="1" applyBorder="1"/>
    <xf numFmtId="0" fontId="0" fillId="0" borderId="0" xfId="0" applyFill="1" applyBorder="1"/>
    <xf numFmtId="0" fontId="0" fillId="5" borderId="0" xfId="0" applyFill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6" borderId="1" xfId="0" applyFill="1" applyBorder="1"/>
    <xf numFmtId="0" fontId="0" fillId="0" borderId="0" xfId="0" applyAlignment="1"/>
    <xf numFmtId="0" fontId="0" fillId="9" borderId="0" xfId="0" applyFill="1"/>
    <xf numFmtId="0" fontId="4" fillId="10" borderId="1" xfId="0" applyFont="1" applyFill="1" applyBorder="1"/>
    <xf numFmtId="0" fontId="4" fillId="8" borderId="1" xfId="0" applyFont="1" applyFill="1" applyBorder="1"/>
    <xf numFmtId="0" fontId="4" fillId="6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4" fillId="0" borderId="1" xfId="0" applyFont="1" applyBorder="1"/>
    <xf numFmtId="0" fontId="11" fillId="6" borderId="1" xfId="0" applyFont="1" applyFill="1" applyBorder="1"/>
    <xf numFmtId="0" fontId="11" fillId="4" borderId="1" xfId="3" applyFont="1" applyFill="1" applyBorder="1"/>
    <xf numFmtId="0" fontId="0" fillId="0" borderId="1" xfId="0" applyFill="1" applyBorder="1"/>
    <xf numFmtId="0" fontId="0" fillId="8" borderId="1" xfId="0" applyFill="1" applyBorder="1"/>
    <xf numFmtId="0" fontId="0" fillId="6" borderId="1" xfId="0" applyFill="1" applyBorder="1" applyAlignment="1"/>
    <xf numFmtId="0" fontId="0" fillId="7" borderId="1" xfId="0" quotePrefix="1" applyFill="1" applyBorder="1"/>
    <xf numFmtId="0" fontId="0" fillId="7" borderId="1" xfId="0" applyFill="1" applyBorder="1"/>
    <xf numFmtId="0" fontId="0" fillId="10" borderId="1" xfId="0" applyFill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164" fontId="0" fillId="6" borderId="1" xfId="0" applyNumberFormat="1" applyFill="1" applyBorder="1"/>
    <xf numFmtId="0" fontId="6" fillId="6" borderId="1" xfId="0" applyFont="1" applyFill="1" applyBorder="1"/>
    <xf numFmtId="3" fontId="0" fillId="7" borderId="1" xfId="0" quotePrefix="1" applyNumberFormat="1" applyFill="1" applyBorder="1"/>
    <xf numFmtId="0" fontId="12" fillId="0" borderId="0" xfId="0" applyFont="1"/>
    <xf numFmtId="0" fontId="0" fillId="0" borderId="0" xfId="0" applyBorder="1"/>
    <xf numFmtId="0" fontId="8" fillId="0" borderId="0" xfId="4" applyFill="1"/>
    <xf numFmtId="0" fontId="14" fillId="0" borderId="0" xfId="0" applyFont="1" applyBorder="1"/>
    <xf numFmtId="0" fontId="13" fillId="0" borderId="0" xfId="0" applyFont="1" applyFill="1" applyBorder="1"/>
    <xf numFmtId="0" fontId="14" fillId="0" borderId="6" xfId="0" applyFont="1" applyFill="1" applyBorder="1"/>
    <xf numFmtId="0" fontId="14" fillId="0" borderId="0" xfId="0" applyFont="1" applyFill="1" applyBorder="1"/>
    <xf numFmtId="0" fontId="14" fillId="0" borderId="6" xfId="0" applyFont="1" applyBorder="1"/>
    <xf numFmtId="0" fontId="14" fillId="0" borderId="5" xfId="0" applyFont="1" applyFill="1" applyBorder="1"/>
    <xf numFmtId="44" fontId="14" fillId="0" borderId="0" xfId="0" applyNumberFormat="1" applyFont="1" applyFill="1" applyBorder="1"/>
    <xf numFmtId="2" fontId="14" fillId="0" borderId="0" xfId="0" applyNumberFormat="1" applyFont="1" applyBorder="1"/>
    <xf numFmtId="44" fontId="14" fillId="0" borderId="6" xfId="0" applyNumberFormat="1" applyFont="1" applyFill="1" applyBorder="1"/>
    <xf numFmtId="2" fontId="14" fillId="0" borderId="6" xfId="0" applyNumberFormat="1" applyFont="1" applyBorder="1"/>
    <xf numFmtId="0" fontId="10" fillId="0" borderId="0" xfId="0" applyFont="1"/>
    <xf numFmtId="0" fontId="10" fillId="0" borderId="0" xfId="0" applyFont="1" applyFill="1"/>
    <xf numFmtId="0" fontId="0" fillId="0" borderId="1" xfId="0" applyFill="1" applyBorder="1" applyAlignment="1">
      <alignment horizontal="center" vertical="center"/>
    </xf>
    <xf numFmtId="2" fontId="6" fillId="9" borderId="1" xfId="2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4" fillId="4" borderId="2" xfId="0" applyFon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4" fontId="0" fillId="7" borderId="1" xfId="0" applyNumberFormat="1" applyFill="1" applyBorder="1"/>
    <xf numFmtId="165" fontId="0" fillId="7" borderId="1" xfId="0" applyNumberFormat="1" applyFill="1" applyBorder="1"/>
    <xf numFmtId="0" fontId="0" fillId="11" borderId="1" xfId="0" applyFill="1" applyBorder="1"/>
    <xf numFmtId="0" fontId="0" fillId="0" borderId="1" xfId="0" applyBorder="1"/>
    <xf numFmtId="0" fontId="9" fillId="0" borderId="1" xfId="0" applyFont="1" applyBorder="1"/>
    <xf numFmtId="11" fontId="0" fillId="0" borderId="1" xfId="0" applyNumberFormat="1" applyFont="1" applyBorder="1"/>
    <xf numFmtId="2" fontId="14" fillId="0" borderId="0" xfId="0" applyNumberFormat="1" applyFont="1" applyFill="1" applyBorder="1"/>
    <xf numFmtId="2" fontId="14" fillId="0" borderId="6" xfId="0" applyNumberFormat="1" applyFont="1" applyFill="1" applyBorder="1"/>
    <xf numFmtId="164" fontId="0" fillId="5" borderId="1" xfId="0" applyNumberFormat="1" applyFill="1" applyBorder="1"/>
    <xf numFmtId="165" fontId="0" fillId="12" borderId="1" xfId="0" applyNumberFormat="1" applyFill="1" applyBorder="1"/>
    <xf numFmtId="164" fontId="0" fillId="12" borderId="1" xfId="0" applyNumberFormat="1" applyFill="1" applyBorder="1"/>
    <xf numFmtId="0" fontId="14" fillId="0" borderId="5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3" xfId="0" applyBorder="1"/>
    <xf numFmtId="0" fontId="0" fillId="0" borderId="0" xfId="0" applyFont="1" applyBorder="1"/>
    <xf numFmtId="0" fontId="0" fillId="0" borderId="6" xfId="0" applyFont="1" applyBorder="1"/>
    <xf numFmtId="166" fontId="0" fillId="0" borderId="6" xfId="0" applyNumberFormat="1" applyBorder="1"/>
    <xf numFmtId="0" fontId="4" fillId="0" borderId="3" xfId="0" applyFont="1" applyBorder="1"/>
    <xf numFmtId="166" fontId="0" fillId="0" borderId="1" xfId="0" applyNumberFormat="1" applyBorder="1"/>
    <xf numFmtId="0" fontId="6" fillId="8" borderId="1" xfId="0" applyFont="1" applyFill="1" applyBorder="1"/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4" fillId="0" borderId="7" xfId="0" applyFont="1" applyBorder="1"/>
    <xf numFmtId="0" fontId="4" fillId="0" borderId="10" xfId="0" applyFont="1" applyBorder="1"/>
    <xf numFmtId="0" fontId="4" fillId="0" borderId="9" xfId="0" applyFont="1" applyBorder="1"/>
    <xf numFmtId="0" fontId="10" fillId="4" borderId="1" xfId="0" applyFont="1" applyFill="1" applyBorder="1"/>
    <xf numFmtId="0" fontId="6" fillId="4" borderId="1" xfId="0" applyFont="1" applyFill="1" applyBorder="1"/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4" fillId="7" borderId="1" xfId="0" quotePrefix="1" applyFont="1" applyFill="1" applyBorder="1"/>
    <xf numFmtId="16" fontId="4" fillId="7" borderId="1" xfId="0" quotePrefix="1" applyNumberFormat="1" applyFont="1" applyFill="1" applyBorder="1"/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/>
    </xf>
    <xf numFmtId="0" fontId="4" fillId="7" borderId="4" xfId="0" applyFont="1" applyFill="1" applyBorder="1"/>
    <xf numFmtId="164" fontId="0" fillId="7" borderId="4" xfId="0" applyNumberFormat="1" applyFill="1" applyBorder="1"/>
    <xf numFmtId="165" fontId="0" fillId="7" borderId="4" xfId="0" applyNumberFormat="1" applyFill="1" applyBorder="1"/>
    <xf numFmtId="0" fontId="0" fillId="7" borderId="4" xfId="0" applyFill="1" applyBorder="1"/>
    <xf numFmtId="0" fontId="6" fillId="0" borderId="1" xfId="0" applyFont="1" applyFill="1" applyBorder="1"/>
    <xf numFmtId="2" fontId="0" fillId="0" borderId="1" xfId="0" applyNumberFormat="1" applyFill="1" applyBorder="1"/>
    <xf numFmtId="0" fontId="0" fillId="14" borderId="1" xfId="0" applyFill="1" applyBorder="1"/>
    <xf numFmtId="0" fontId="10" fillId="14" borderId="1" xfId="0" applyFont="1" applyFill="1" applyBorder="1"/>
    <xf numFmtId="164" fontId="0" fillId="14" borderId="1" xfId="0" applyNumberFormat="1" applyFill="1" applyBorder="1"/>
    <xf numFmtId="0" fontId="6" fillId="14" borderId="1" xfId="0" applyFont="1" applyFill="1" applyBorder="1"/>
    <xf numFmtId="0" fontId="0" fillId="14" borderId="1" xfId="0" applyFill="1" applyBorder="1" applyAlignment="1"/>
    <xf numFmtId="164" fontId="0" fillId="14" borderId="4" xfId="0" applyNumberFormat="1" applyFill="1" applyBorder="1"/>
    <xf numFmtId="3" fontId="0" fillId="14" borderId="1" xfId="0" quotePrefix="1" applyNumberFormat="1" applyFill="1" applyBorder="1"/>
    <xf numFmtId="0" fontId="4" fillId="11" borderId="1" xfId="0" applyFont="1" applyFill="1" applyBorder="1"/>
    <xf numFmtId="0" fontId="0" fillId="7" borderId="1" xfId="0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" fontId="14" fillId="0" borderId="6" xfId="0" applyNumberFormat="1" applyFont="1" applyFill="1" applyBorder="1" applyAlignment="1">
      <alignment horizontal="center"/>
    </xf>
    <xf numFmtId="165" fontId="14" fillId="0" borderId="5" xfId="0" applyNumberFormat="1" applyFont="1" applyFill="1" applyBorder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65" fontId="14" fillId="0" borderId="6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165" fontId="14" fillId="0" borderId="5" xfId="0" applyNumberFormat="1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2" fontId="14" fillId="0" borderId="6" xfId="0" applyNumberFormat="1" applyFont="1" applyFill="1" applyBorder="1" applyAlignment="1">
      <alignment horizontal="center"/>
    </xf>
    <xf numFmtId="165" fontId="14" fillId="0" borderId="6" xfId="0" applyNumberFormat="1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11" borderId="1" xfId="0" applyFont="1" applyFill="1" applyBorder="1"/>
    <xf numFmtId="0" fontId="6" fillId="0" borderId="0" xfId="0" applyFont="1"/>
    <xf numFmtId="0" fontId="14" fillId="0" borderId="0" xfId="0" applyFont="1" applyFill="1" applyBorder="1" applyAlignment="1"/>
    <xf numFmtId="0" fontId="14" fillId="0" borderId="5" xfId="0" applyFont="1" applyFill="1" applyBorder="1" applyAlignment="1"/>
    <xf numFmtId="0" fontId="14" fillId="0" borderId="6" xfId="0" applyFont="1" applyFill="1" applyBorder="1" applyAlignment="1"/>
    <xf numFmtId="0" fontId="10" fillId="6" borderId="1" xfId="0" applyFont="1" applyFill="1" applyBorder="1"/>
    <xf numFmtId="44" fontId="14" fillId="0" borderId="5" xfId="0" applyNumberFormat="1" applyFont="1" applyFill="1" applyBorder="1" applyAlignment="1">
      <alignment horizontal="center"/>
    </xf>
    <xf numFmtId="44" fontId="14" fillId="0" borderId="0" xfId="0" applyNumberFormat="1" applyFont="1" applyFill="1" applyBorder="1" applyAlignment="1">
      <alignment horizontal="center"/>
    </xf>
    <xf numFmtId="44" fontId="14" fillId="0" borderId="6" xfId="0" applyNumberFormat="1" applyFont="1" applyFill="1" applyBorder="1" applyAlignment="1">
      <alignment horizontal="center"/>
    </xf>
    <xf numFmtId="0" fontId="13" fillId="0" borderId="6" xfId="0" applyFont="1" applyFill="1" applyBorder="1"/>
    <xf numFmtId="0" fontId="0" fillId="0" borderId="1" xfId="0" applyFill="1" applyBorder="1" applyAlignment="1"/>
    <xf numFmtId="0" fontId="0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2" fontId="6" fillId="0" borderId="1" xfId="2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" fontId="6" fillId="9" borderId="1" xfId="1" applyNumberFormat="1" applyFont="1" applyFill="1" applyBorder="1" applyAlignment="1">
      <alignment horizontal="center" vertical="center"/>
    </xf>
    <xf numFmtId="2" fontId="0" fillId="0" borderId="6" xfId="0" applyNumberFormat="1" applyFill="1" applyBorder="1"/>
    <xf numFmtId="0" fontId="4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/>
    <xf numFmtId="2" fontId="6" fillId="0" borderId="1" xfId="0" applyNumberFormat="1" applyFont="1" applyFill="1" applyBorder="1"/>
    <xf numFmtId="165" fontId="6" fillId="0" borderId="1" xfId="0" applyNumberFormat="1" applyFont="1" applyFill="1" applyBorder="1"/>
    <xf numFmtId="0" fontId="4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164" fontId="10" fillId="0" borderId="1" xfId="0" applyNumberFormat="1" applyFont="1" applyFill="1" applyBorder="1"/>
    <xf numFmtId="2" fontId="10" fillId="0" borderId="1" xfId="0" applyNumberFormat="1" applyFont="1" applyFill="1" applyBorder="1"/>
    <xf numFmtId="165" fontId="10" fillId="0" borderId="1" xfId="0" applyNumberFormat="1" applyFont="1" applyFill="1" applyBorder="1"/>
    <xf numFmtId="0" fontId="4" fillId="0" borderId="1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4" fillId="13" borderId="0" xfId="0" applyFont="1" applyFill="1" applyBorder="1" applyAlignment="1">
      <alignment horizontal="center"/>
    </xf>
    <xf numFmtId="0" fontId="14" fillId="13" borderId="3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5">
    <cellStyle name="Bad" xfId="3" builtinId="27"/>
    <cellStyle name="Currency" xfId="1" builtinId="4"/>
    <cellStyle name="Good" xfId="2" builtinId="26"/>
    <cellStyle name="Hyperlink" xfId="4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outlooks/aeo/assumptions/pdf/table_8.2.pdf,%202018" TargetMode="External"/><Relationship Id="rId3" Type="http://schemas.openxmlformats.org/officeDocument/2006/relationships/hyperlink" Target="http://www.iea-etsap.org/E-TechDS/PDF/E06-hydropower-GS-gct_ADfina_gs.pdf" TargetMode="External"/><Relationship Id="rId7" Type="http://schemas.openxmlformats.org/officeDocument/2006/relationships/hyperlink" Target="https://www.nrel.gov/docs/fy15osti/64746.pdf" TargetMode="External"/><Relationship Id="rId2" Type="http://schemas.openxmlformats.org/officeDocument/2006/relationships/hyperlink" Target="https://www.nrel.gov/docs/fy11osti/48595.pdf,%20%22NREL-SEAC%22%20for%20Capacity%20factors%20and%20lifetime" TargetMode="External"/><Relationship Id="rId1" Type="http://schemas.openxmlformats.org/officeDocument/2006/relationships/hyperlink" Target="https://www.eia.gov/outlooks/aeo/assumptions/pdf/table_8.2.pdf,%202019" TargetMode="External"/><Relationship Id="rId6" Type="http://schemas.openxmlformats.org/officeDocument/2006/relationships/hyperlink" Target="https://www.nrel.gov/docs/fy17osti/67474.pdf" TargetMode="External"/><Relationship Id="rId5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4" Type="http://schemas.openxmlformats.org/officeDocument/2006/relationships/hyperlink" Target="https://www.eia.gov/analysis/studies/powerplants/capitalcost/,%20Table%201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iea-etsap.org/E-TechDS/PDF/P09_Biomass%20prod&amp;log_ML_Dec2013_GSOK.pdf,%20energy%20crops" TargetMode="External"/><Relationship Id="rId1" Type="http://schemas.openxmlformats.org/officeDocument/2006/relationships/hyperlink" Target="https://www.eia.gov/environment/emissions/co2_vol_mass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iea-etsap.org/E-TechDS/PDF/E12_el-t&amp;d_KV_Apr2014_GSO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6"/>
  <sheetViews>
    <sheetView workbookViewId="0">
      <selection activeCell="A4" sqref="A4"/>
    </sheetView>
  </sheetViews>
  <sheetFormatPr defaultRowHeight="15" x14ac:dyDescent="0.25"/>
  <cols>
    <col min="1" max="1" width="13.85546875" customWidth="1"/>
    <col min="2" max="2" width="10.5703125" customWidth="1"/>
  </cols>
  <sheetData>
    <row r="1" spans="1:12" x14ac:dyDescent="0.25">
      <c r="A1" s="4"/>
    </row>
    <row r="2" spans="1:12" x14ac:dyDescent="0.25">
      <c r="A2" s="23" t="s">
        <v>203</v>
      </c>
      <c r="B2" s="23" t="s">
        <v>200</v>
      </c>
      <c r="C2" s="23" t="s">
        <v>144</v>
      </c>
    </row>
    <row r="3" spans="1:12" x14ac:dyDescent="0.25">
      <c r="A3" s="72" t="s">
        <v>201</v>
      </c>
      <c r="B3" s="72">
        <v>50</v>
      </c>
      <c r="C3" s="72" t="s">
        <v>192</v>
      </c>
    </row>
    <row r="4" spans="1:12" x14ac:dyDescent="0.25">
      <c r="A4" s="72" t="s">
        <v>202</v>
      </c>
      <c r="B4" s="72">
        <v>5</v>
      </c>
      <c r="C4" s="72" t="s">
        <v>192</v>
      </c>
    </row>
    <row r="5" spans="1:12" x14ac:dyDescent="0.25">
      <c r="A5" s="72" t="s">
        <v>61</v>
      </c>
      <c r="B5" s="72">
        <v>2</v>
      </c>
      <c r="C5" s="72" t="s">
        <v>192</v>
      </c>
    </row>
    <row r="6" spans="1:12" x14ac:dyDescent="0.25">
      <c r="A6" s="72" t="s">
        <v>199</v>
      </c>
      <c r="B6" s="72">
        <v>24</v>
      </c>
      <c r="C6" s="72" t="s">
        <v>192</v>
      </c>
    </row>
    <row r="7" spans="1:12" x14ac:dyDescent="0.25">
      <c r="A7" s="14" t="s">
        <v>58</v>
      </c>
      <c r="B7" s="26">
        <v>0.09</v>
      </c>
      <c r="C7" s="72" t="s">
        <v>20</v>
      </c>
    </row>
    <row r="8" spans="1:12" x14ac:dyDescent="0.25">
      <c r="A8" s="14" t="s">
        <v>67</v>
      </c>
      <c r="B8" s="89">
        <v>6.2149999999999997E-2</v>
      </c>
      <c r="C8" s="72" t="s">
        <v>191</v>
      </c>
    </row>
    <row r="9" spans="1:12" x14ac:dyDescent="0.25">
      <c r="A9" s="72"/>
      <c r="B9" s="72"/>
      <c r="C9" s="72"/>
    </row>
    <row r="11" spans="1:12" x14ac:dyDescent="0.25">
      <c r="A11" s="1" t="s">
        <v>60</v>
      </c>
      <c r="C11" t="s">
        <v>59</v>
      </c>
      <c r="D11" t="s">
        <v>21</v>
      </c>
    </row>
    <row r="12" spans="1:12" x14ac:dyDescent="0.25">
      <c r="A12" t="s">
        <v>188</v>
      </c>
      <c r="B12">
        <v>2018</v>
      </c>
      <c r="C12">
        <v>2023</v>
      </c>
      <c r="D12">
        <v>2028</v>
      </c>
      <c r="E12">
        <v>2033</v>
      </c>
      <c r="F12">
        <v>2038</v>
      </c>
      <c r="G12">
        <v>2043</v>
      </c>
      <c r="H12">
        <v>2048</v>
      </c>
      <c r="I12">
        <v>2053</v>
      </c>
      <c r="J12">
        <v>2058</v>
      </c>
      <c r="K12">
        <v>2063</v>
      </c>
      <c r="L12">
        <v>2068</v>
      </c>
    </row>
    <row r="13" spans="1:12" x14ac:dyDescent="0.25">
      <c r="A13" t="s">
        <v>187</v>
      </c>
      <c r="B13">
        <v>70.822800000000001</v>
      </c>
      <c r="C13">
        <v>66.322800000000001</v>
      </c>
      <c r="D13">
        <v>65.966399999999993</v>
      </c>
      <c r="E13">
        <v>65.646000000000001</v>
      </c>
      <c r="F13">
        <v>65.411999999999992</v>
      </c>
      <c r="G13">
        <v>65.411999999999992</v>
      </c>
      <c r="H13">
        <v>65.411999999999992</v>
      </c>
      <c r="I13">
        <v>65.411999999999992</v>
      </c>
      <c r="J13">
        <v>65.411999999999992</v>
      </c>
      <c r="K13">
        <v>65.411999999999992</v>
      </c>
      <c r="L13">
        <v>65.411999999999992</v>
      </c>
    </row>
    <row r="15" spans="1:12" x14ac:dyDescent="0.25">
      <c r="A15" s="1" t="s">
        <v>61</v>
      </c>
      <c r="B15" s="1"/>
      <c r="C15" t="s">
        <v>144</v>
      </c>
      <c r="D15" t="s">
        <v>192</v>
      </c>
    </row>
    <row r="16" spans="1:12" x14ac:dyDescent="0.25">
      <c r="A16" t="s">
        <v>193</v>
      </c>
      <c r="B16" t="s">
        <v>194</v>
      </c>
    </row>
    <row r="17" spans="1:50" x14ac:dyDescent="0.25">
      <c r="A17" s="2" t="s">
        <v>156</v>
      </c>
      <c r="B17" s="2">
        <v>0.5</v>
      </c>
    </row>
    <row r="18" spans="1:50" x14ac:dyDescent="0.25">
      <c r="A18" s="2" t="s">
        <v>157</v>
      </c>
      <c r="B18" s="2">
        <v>0.5</v>
      </c>
    </row>
    <row r="20" spans="1:50" x14ac:dyDescent="0.25">
      <c r="A20" s="1" t="s">
        <v>190</v>
      </c>
      <c r="C20" t="s">
        <v>144</v>
      </c>
      <c r="D20" t="s">
        <v>192</v>
      </c>
    </row>
    <row r="21" spans="1:50" x14ac:dyDescent="0.25">
      <c r="A21" t="s">
        <v>189</v>
      </c>
      <c r="B21" t="s">
        <v>69</v>
      </c>
      <c r="C21" t="s">
        <v>70</v>
      </c>
      <c r="D21" t="s">
        <v>71</v>
      </c>
      <c r="E21" t="s">
        <v>72</v>
      </c>
      <c r="F21" t="s">
        <v>73</v>
      </c>
      <c r="G21" t="s">
        <v>74</v>
      </c>
      <c r="H21" t="s">
        <v>75</v>
      </c>
      <c r="I21" t="s">
        <v>76</v>
      </c>
      <c r="J21" t="s">
        <v>77</v>
      </c>
      <c r="K21" t="s">
        <v>78</v>
      </c>
      <c r="L21" t="s">
        <v>79</v>
      </c>
      <c r="M21" t="s">
        <v>80</v>
      </c>
      <c r="N21" t="s">
        <v>81</v>
      </c>
      <c r="O21" t="s">
        <v>82</v>
      </c>
      <c r="P21" t="s">
        <v>83</v>
      </c>
      <c r="Q21" t="s">
        <v>84</v>
      </c>
      <c r="R21" t="s">
        <v>85</v>
      </c>
      <c r="S21" t="s">
        <v>86</v>
      </c>
      <c r="T21" t="s">
        <v>87</v>
      </c>
      <c r="U21" t="s">
        <v>88</v>
      </c>
      <c r="V21" t="s">
        <v>89</v>
      </c>
      <c r="W21" t="s">
        <v>90</v>
      </c>
      <c r="X21" t="s">
        <v>91</v>
      </c>
      <c r="Y21" t="s">
        <v>92</v>
      </c>
    </row>
    <row r="22" spans="1:50" x14ac:dyDescent="0.25">
      <c r="A22" t="s">
        <v>62</v>
      </c>
      <c r="B22">
        <v>4.1667000000000003E-2</v>
      </c>
      <c r="C22">
        <v>4.1667000000000003E-2</v>
      </c>
      <c r="D22">
        <v>4.1667000000000003E-2</v>
      </c>
      <c r="E22">
        <v>4.1667000000000003E-2</v>
      </c>
      <c r="F22">
        <v>4.1667000000000003E-2</v>
      </c>
      <c r="G22">
        <v>4.1667000000000003E-2</v>
      </c>
      <c r="H22">
        <v>4.1667000000000003E-2</v>
      </c>
      <c r="I22">
        <v>4.1667000000000003E-2</v>
      </c>
      <c r="J22">
        <v>4.1667000000000003E-2</v>
      </c>
      <c r="K22">
        <v>4.1667000000000003E-2</v>
      </c>
      <c r="L22">
        <v>4.1667000000000003E-2</v>
      </c>
      <c r="M22">
        <v>4.1667000000000003E-2</v>
      </c>
      <c r="N22">
        <v>4.1667000000000003E-2</v>
      </c>
      <c r="O22">
        <v>4.1667000000000003E-2</v>
      </c>
      <c r="P22">
        <v>4.1667000000000003E-2</v>
      </c>
      <c r="Q22">
        <v>4.1667000000000003E-2</v>
      </c>
      <c r="R22">
        <v>4.1667000000000003E-2</v>
      </c>
      <c r="S22">
        <v>4.1667000000000003E-2</v>
      </c>
      <c r="T22">
        <v>4.1667000000000003E-2</v>
      </c>
      <c r="U22">
        <v>4.1667000000000003E-2</v>
      </c>
      <c r="V22">
        <v>4.1667000000000003E-2</v>
      </c>
      <c r="W22">
        <v>4.1667000000000003E-2</v>
      </c>
      <c r="X22">
        <v>4.1667000000000003E-2</v>
      </c>
      <c r="Y22" s="2">
        <f>1-SUM(B22:X22)</f>
        <v>4.1658999999999891E-2</v>
      </c>
    </row>
    <row r="24" spans="1:50" x14ac:dyDescent="0.25">
      <c r="A24" s="1" t="s">
        <v>63</v>
      </c>
      <c r="D24" t="s">
        <v>144</v>
      </c>
      <c r="E24" t="s">
        <v>191</v>
      </c>
    </row>
    <row r="25" spans="1:50" x14ac:dyDescent="0.25">
      <c r="A25" t="s">
        <v>64</v>
      </c>
      <c r="B25" t="s">
        <v>0</v>
      </c>
      <c r="C25" t="s">
        <v>156</v>
      </c>
      <c r="D25" t="s">
        <v>156</v>
      </c>
      <c r="E25" t="s">
        <v>156</v>
      </c>
      <c r="F25" t="s">
        <v>156</v>
      </c>
      <c r="G25" t="s">
        <v>156</v>
      </c>
      <c r="H25" t="s">
        <v>156</v>
      </c>
      <c r="I25" t="s">
        <v>156</v>
      </c>
      <c r="J25" t="s">
        <v>156</v>
      </c>
      <c r="K25" t="s">
        <v>156</v>
      </c>
      <c r="L25" t="s">
        <v>156</v>
      </c>
      <c r="M25" t="s">
        <v>156</v>
      </c>
      <c r="N25" t="s">
        <v>156</v>
      </c>
      <c r="O25" t="s">
        <v>156</v>
      </c>
      <c r="P25" t="s">
        <v>156</v>
      </c>
      <c r="Q25" t="s">
        <v>156</v>
      </c>
      <c r="R25" t="s">
        <v>156</v>
      </c>
      <c r="S25" t="s">
        <v>156</v>
      </c>
      <c r="T25" t="s">
        <v>156</v>
      </c>
      <c r="U25" t="s">
        <v>156</v>
      </c>
      <c r="V25" t="s">
        <v>156</v>
      </c>
      <c r="W25" t="s">
        <v>156</v>
      </c>
      <c r="X25" t="s">
        <v>156</v>
      </c>
      <c r="Y25" t="s">
        <v>156</v>
      </c>
      <c r="Z25" t="s">
        <v>156</v>
      </c>
      <c r="AA25" t="s">
        <v>157</v>
      </c>
      <c r="AB25" t="s">
        <v>157</v>
      </c>
      <c r="AC25" t="s">
        <v>157</v>
      </c>
      <c r="AD25" t="s">
        <v>157</v>
      </c>
      <c r="AE25" t="s">
        <v>157</v>
      </c>
      <c r="AF25" t="s">
        <v>157</v>
      </c>
      <c r="AG25" t="s">
        <v>157</v>
      </c>
      <c r="AH25" t="s">
        <v>157</v>
      </c>
      <c r="AI25" t="s">
        <v>157</v>
      </c>
      <c r="AJ25" t="s">
        <v>157</v>
      </c>
      <c r="AK25" t="s">
        <v>157</v>
      </c>
      <c r="AL25" t="s">
        <v>157</v>
      </c>
      <c r="AM25" t="s">
        <v>157</v>
      </c>
      <c r="AN25" t="s">
        <v>157</v>
      </c>
      <c r="AO25" t="s">
        <v>157</v>
      </c>
      <c r="AP25" t="s">
        <v>157</v>
      </c>
      <c r="AQ25" t="s">
        <v>157</v>
      </c>
      <c r="AR25" t="s">
        <v>157</v>
      </c>
      <c r="AS25" t="s">
        <v>157</v>
      </c>
      <c r="AT25" t="s">
        <v>157</v>
      </c>
      <c r="AU25" t="s">
        <v>157</v>
      </c>
      <c r="AV25" t="s">
        <v>157</v>
      </c>
      <c r="AW25" t="s">
        <v>157</v>
      </c>
      <c r="AX25" t="s">
        <v>157</v>
      </c>
    </row>
    <row r="26" spans="1:50" x14ac:dyDescent="0.25">
      <c r="A26" t="s">
        <v>65</v>
      </c>
      <c r="B26" t="s">
        <v>0</v>
      </c>
      <c r="C26" t="s">
        <v>69</v>
      </c>
      <c r="D26" t="s">
        <v>70</v>
      </c>
      <c r="E26" t="s">
        <v>71</v>
      </c>
      <c r="F26" t="s">
        <v>72</v>
      </c>
      <c r="G26" t="s">
        <v>73</v>
      </c>
      <c r="H26" t="s">
        <v>74</v>
      </c>
      <c r="I26" t="s">
        <v>75</v>
      </c>
      <c r="J26" t="s">
        <v>76</v>
      </c>
      <c r="K26" t="s">
        <v>77</v>
      </c>
      <c r="L26" t="s">
        <v>78</v>
      </c>
      <c r="M26" t="s">
        <v>79</v>
      </c>
      <c r="N26" t="s">
        <v>80</v>
      </c>
      <c r="O26" t="s">
        <v>81</v>
      </c>
      <c r="P26" t="s">
        <v>82</v>
      </c>
      <c r="Q26" t="s">
        <v>83</v>
      </c>
      <c r="R26" t="s">
        <v>84</v>
      </c>
      <c r="S26" t="s">
        <v>85</v>
      </c>
      <c r="T26" t="s">
        <v>86</v>
      </c>
      <c r="U26" t="s">
        <v>87</v>
      </c>
      <c r="V26" t="s">
        <v>88</v>
      </c>
      <c r="W26" t="s">
        <v>89</v>
      </c>
      <c r="X26" t="s">
        <v>90</v>
      </c>
      <c r="Y26" t="s">
        <v>91</v>
      </c>
      <c r="Z26" t="s">
        <v>92</v>
      </c>
      <c r="AA26" t="s">
        <v>69</v>
      </c>
      <c r="AB26" t="s">
        <v>70</v>
      </c>
      <c r="AC26" t="s">
        <v>71</v>
      </c>
      <c r="AD26" t="s">
        <v>72</v>
      </c>
      <c r="AE26" t="s">
        <v>73</v>
      </c>
      <c r="AF26" t="s">
        <v>74</v>
      </c>
      <c r="AG26" t="s">
        <v>75</v>
      </c>
      <c r="AH26" t="s">
        <v>76</v>
      </c>
      <c r="AI26" t="s">
        <v>77</v>
      </c>
      <c r="AJ26" t="s">
        <v>78</v>
      </c>
      <c r="AK26" t="s">
        <v>79</v>
      </c>
      <c r="AL26" t="s">
        <v>80</v>
      </c>
      <c r="AM26" t="s">
        <v>81</v>
      </c>
      <c r="AN26" t="s">
        <v>82</v>
      </c>
      <c r="AO26" t="s">
        <v>83</v>
      </c>
      <c r="AP26" t="s">
        <v>84</v>
      </c>
      <c r="AQ26" t="s">
        <v>85</v>
      </c>
      <c r="AR26" t="s">
        <v>86</v>
      </c>
      <c r="AS26" t="s">
        <v>87</v>
      </c>
      <c r="AT26" t="s">
        <v>88</v>
      </c>
      <c r="AU26" t="s">
        <v>89</v>
      </c>
      <c r="AV26" t="s">
        <v>90</v>
      </c>
      <c r="AW26" t="s">
        <v>91</v>
      </c>
      <c r="AX26" t="s">
        <v>92</v>
      </c>
    </row>
    <row r="27" spans="1:50" x14ac:dyDescent="0.25">
      <c r="A27" t="s">
        <v>206</v>
      </c>
      <c r="B27" s="2" t="s">
        <v>0</v>
      </c>
      <c r="C27">
        <v>2.0775999999999999E-2</v>
      </c>
      <c r="D27">
        <v>1.9875E-2</v>
      </c>
      <c r="E27">
        <v>1.9292000000000004E-2</v>
      </c>
      <c r="F27">
        <v>1.8921000000000004E-2</v>
      </c>
      <c r="G27">
        <v>1.8921000000000004E-2</v>
      </c>
      <c r="H27">
        <v>1.9557000000000001E-2</v>
      </c>
      <c r="I27">
        <v>2.0458000000000004E-2</v>
      </c>
      <c r="J27">
        <v>2.0405E-2</v>
      </c>
      <c r="K27">
        <v>2.1465000000000001E-2</v>
      </c>
      <c r="L27">
        <v>2.2313E-2</v>
      </c>
      <c r="M27">
        <v>2.2843000000000002E-2</v>
      </c>
      <c r="N27">
        <v>2.3267000000000003E-2</v>
      </c>
      <c r="O27">
        <v>2.332E-2</v>
      </c>
      <c r="P27">
        <v>2.3267000000000003E-2</v>
      </c>
      <c r="Q27">
        <v>2.3214000000000002E-2</v>
      </c>
      <c r="R27">
        <v>2.3161000000000001E-2</v>
      </c>
      <c r="S27">
        <v>2.3108E-2</v>
      </c>
      <c r="T27">
        <v>2.2843000000000002E-2</v>
      </c>
      <c r="U27">
        <v>2.385E-2</v>
      </c>
      <c r="V27">
        <v>2.4910000000000002E-2</v>
      </c>
      <c r="W27">
        <v>2.4591999999999999E-2</v>
      </c>
      <c r="X27">
        <v>2.4274E-2</v>
      </c>
      <c r="Y27">
        <v>2.332E-2</v>
      </c>
      <c r="Z27">
        <v>2.2047999999999984E-2</v>
      </c>
      <c r="AA27">
        <v>1.8423999999999999E-2</v>
      </c>
      <c r="AB27">
        <v>1.7624999999999998E-2</v>
      </c>
      <c r="AC27">
        <v>1.7107999999999998E-2</v>
      </c>
      <c r="AD27">
        <v>1.6778999999999999E-2</v>
      </c>
      <c r="AE27">
        <v>1.6778999999999999E-2</v>
      </c>
      <c r="AF27">
        <v>1.7343000000000001E-2</v>
      </c>
      <c r="AG27">
        <v>1.8141999999999998E-2</v>
      </c>
      <c r="AH27">
        <v>1.8095E-2</v>
      </c>
      <c r="AI27">
        <v>1.9035E-2</v>
      </c>
      <c r="AJ27">
        <v>1.9786999999999999E-2</v>
      </c>
      <c r="AK27">
        <v>2.0256999999999997E-2</v>
      </c>
      <c r="AL27">
        <v>2.0632999999999999E-2</v>
      </c>
      <c r="AM27">
        <v>2.0679999999999997E-2</v>
      </c>
      <c r="AN27">
        <v>2.0632999999999999E-2</v>
      </c>
      <c r="AO27">
        <v>2.0585999999999997E-2</v>
      </c>
      <c r="AP27">
        <v>2.0539000000000002E-2</v>
      </c>
      <c r="AQ27">
        <v>2.0492E-2</v>
      </c>
      <c r="AR27">
        <v>2.0256999999999997E-2</v>
      </c>
      <c r="AS27">
        <v>2.1149999999999999E-2</v>
      </c>
      <c r="AT27">
        <v>2.2089999999999999E-2</v>
      </c>
      <c r="AU27">
        <v>2.1807999999999998E-2</v>
      </c>
      <c r="AV27">
        <v>2.1526E-2</v>
      </c>
      <c r="AW27">
        <v>2.0679999999999997E-2</v>
      </c>
      <c r="AX27">
        <v>1.9551999999999986E-2</v>
      </c>
    </row>
    <row r="29" spans="1:50" x14ac:dyDescent="0.25">
      <c r="A29" s="37" t="s">
        <v>147</v>
      </c>
      <c r="D29" s="6"/>
    </row>
    <row r="30" spans="1:50" x14ac:dyDescent="0.25">
      <c r="A30" t="s">
        <v>20</v>
      </c>
      <c r="B30" s="2" t="s">
        <v>154</v>
      </c>
      <c r="D30" s="6"/>
    </row>
    <row r="31" spans="1:50" x14ac:dyDescent="0.25">
      <c r="A31" t="s">
        <v>21</v>
      </c>
      <c r="B31" s="2" t="s">
        <v>155</v>
      </c>
      <c r="D31" s="6"/>
    </row>
    <row r="32" spans="1:50" x14ac:dyDescent="0.25">
      <c r="A32" t="s">
        <v>22</v>
      </c>
      <c r="B32" t="s">
        <v>158</v>
      </c>
      <c r="D32" s="6"/>
    </row>
    <row r="33" spans="1:4" x14ac:dyDescent="0.25">
      <c r="A33" t="s">
        <v>66</v>
      </c>
      <c r="B33" t="s">
        <v>159</v>
      </c>
      <c r="D33" s="6"/>
    </row>
    <row r="34" spans="1:4" x14ac:dyDescent="0.25">
      <c r="A34" t="s">
        <v>118</v>
      </c>
      <c r="B34" t="s">
        <v>160</v>
      </c>
      <c r="D34" s="6"/>
    </row>
    <row r="35" spans="1:4" x14ac:dyDescent="0.25">
      <c r="A35" t="s">
        <v>119</v>
      </c>
      <c r="B35" t="s">
        <v>161</v>
      </c>
      <c r="D35" s="6"/>
    </row>
    <row r="36" spans="1:4" x14ac:dyDescent="0.25">
      <c r="D36" s="6"/>
    </row>
    <row r="37" spans="1:4" x14ac:dyDescent="0.25">
      <c r="D37" s="6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4:4" x14ac:dyDescent="0.25">
      <c r="D49" s="6"/>
    </row>
    <row r="50" spans="4:4" x14ac:dyDescent="0.25">
      <c r="D50" s="6"/>
    </row>
    <row r="51" spans="4:4" x14ac:dyDescent="0.25">
      <c r="D51" s="6"/>
    </row>
    <row r="52" spans="4:4" x14ac:dyDescent="0.25">
      <c r="D52" s="6"/>
    </row>
    <row r="53" spans="4:4" x14ac:dyDescent="0.25">
      <c r="D53" s="6"/>
    </row>
    <row r="54" spans="4:4" x14ac:dyDescent="0.25">
      <c r="D54" s="6"/>
    </row>
    <row r="55" spans="4:4" x14ac:dyDescent="0.25">
      <c r="D55" s="6"/>
    </row>
    <row r="56" spans="4:4" x14ac:dyDescent="0.25">
      <c r="D56" s="6"/>
    </row>
    <row r="57" spans="4:4" x14ac:dyDescent="0.25">
      <c r="D57" s="6"/>
    </row>
    <row r="58" spans="4:4" x14ac:dyDescent="0.25">
      <c r="D58" s="6"/>
    </row>
    <row r="59" spans="4:4" x14ac:dyDescent="0.25">
      <c r="D59" s="6"/>
    </row>
    <row r="60" spans="4:4" x14ac:dyDescent="0.25">
      <c r="D60" s="6"/>
    </row>
    <row r="61" spans="4:4" x14ac:dyDescent="0.25">
      <c r="D61" s="6"/>
    </row>
    <row r="62" spans="4:4" x14ac:dyDescent="0.25">
      <c r="D62" s="6"/>
    </row>
    <row r="63" spans="4:4" x14ac:dyDescent="0.25">
      <c r="D63" s="6"/>
    </row>
    <row r="64" spans="4:4" x14ac:dyDescent="0.25">
      <c r="D64" s="7"/>
    </row>
    <row r="65" spans="1:4" x14ac:dyDescent="0.25">
      <c r="D65" s="7"/>
    </row>
    <row r="66" spans="1:4" x14ac:dyDescent="0.25">
      <c r="D66" s="7"/>
    </row>
    <row r="67" spans="1:4" x14ac:dyDescent="0.25">
      <c r="D67" s="7"/>
    </row>
    <row r="68" spans="1:4" x14ac:dyDescent="0.25">
      <c r="D68" s="7"/>
    </row>
    <row r="69" spans="1:4" x14ac:dyDescent="0.25">
      <c r="D69" s="7"/>
    </row>
    <row r="70" spans="1:4" x14ac:dyDescent="0.25">
      <c r="D70" s="7"/>
    </row>
    <row r="71" spans="1:4" x14ac:dyDescent="0.25">
      <c r="D71" s="7"/>
    </row>
    <row r="72" spans="1:4" x14ac:dyDescent="0.25">
      <c r="D72" s="7"/>
    </row>
    <row r="73" spans="1:4" x14ac:dyDescent="0.25">
      <c r="D73" s="7"/>
    </row>
    <row r="74" spans="1:4" x14ac:dyDescent="0.25">
      <c r="B74" s="64"/>
    </row>
    <row r="76" spans="1:4" x14ac:dyDescent="0.25">
      <c r="A76" s="1"/>
      <c r="C7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5"/>
  <sheetViews>
    <sheetView topLeftCell="A16" workbookViewId="0">
      <selection activeCell="B42" sqref="B42"/>
    </sheetView>
  </sheetViews>
  <sheetFormatPr defaultRowHeight="15" x14ac:dyDescent="0.25"/>
  <cols>
    <col min="1" max="1" width="28.85546875" bestFit="1" customWidth="1"/>
    <col min="2" max="2" width="16.140625" customWidth="1"/>
    <col min="3" max="3" width="12.42578125" bestFit="1" customWidth="1"/>
  </cols>
  <sheetData>
    <row r="2" spans="1:12" x14ac:dyDescent="0.25">
      <c r="A2" s="88" t="s">
        <v>203</v>
      </c>
      <c r="B2" s="88" t="s">
        <v>200</v>
      </c>
      <c r="C2" s="88" t="s">
        <v>144</v>
      </c>
    </row>
    <row r="3" spans="1:12" x14ac:dyDescent="0.25">
      <c r="A3" s="81" t="s">
        <v>201</v>
      </c>
      <c r="B3" s="81">
        <v>34</v>
      </c>
      <c r="C3" s="81" t="s">
        <v>192</v>
      </c>
    </row>
    <row r="4" spans="1:12" x14ac:dyDescent="0.25">
      <c r="A4" s="38" t="s">
        <v>61</v>
      </c>
      <c r="B4" s="38">
        <v>2</v>
      </c>
      <c r="C4" s="38" t="s">
        <v>192</v>
      </c>
    </row>
    <row r="5" spans="1:12" x14ac:dyDescent="0.25">
      <c r="A5" s="38" t="s">
        <v>199</v>
      </c>
      <c r="B5" s="38">
        <v>24</v>
      </c>
      <c r="C5" s="38" t="s">
        <v>192</v>
      </c>
    </row>
    <row r="6" spans="1:12" x14ac:dyDescent="0.25">
      <c r="A6" s="85" t="s">
        <v>58</v>
      </c>
      <c r="B6" s="11">
        <v>0.09</v>
      </c>
      <c r="C6" s="38" t="s">
        <v>20</v>
      </c>
    </row>
    <row r="7" spans="1:12" x14ac:dyDescent="0.25">
      <c r="A7" s="86" t="s">
        <v>67</v>
      </c>
      <c r="B7" s="87">
        <v>6.2149999999999997E-2</v>
      </c>
      <c r="C7" s="82" t="s">
        <v>191</v>
      </c>
    </row>
    <row r="9" spans="1:12" x14ac:dyDescent="0.25">
      <c r="A9" s="173" t="s">
        <v>198</v>
      </c>
      <c r="B9" s="173"/>
      <c r="C9" s="5"/>
    </row>
    <row r="10" spans="1:12" x14ac:dyDescent="0.25">
      <c r="A10" s="84" t="s">
        <v>204</v>
      </c>
      <c r="B10" s="84" t="s">
        <v>205</v>
      </c>
    </row>
    <row r="11" spans="1:12" x14ac:dyDescent="0.25">
      <c r="A11" s="11" t="s">
        <v>156</v>
      </c>
      <c r="B11" s="11">
        <v>0.5</v>
      </c>
    </row>
    <row r="12" spans="1:12" x14ac:dyDescent="0.25">
      <c r="A12" s="83" t="s">
        <v>157</v>
      </c>
      <c r="B12" s="83">
        <v>0.5</v>
      </c>
    </row>
    <row r="14" spans="1:12" x14ac:dyDescent="0.25">
      <c r="A14" s="173" t="s">
        <v>197</v>
      </c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</row>
    <row r="15" spans="1:12" x14ac:dyDescent="0.25">
      <c r="A15" s="93" t="s">
        <v>188</v>
      </c>
      <c r="B15" s="81">
        <v>2016</v>
      </c>
      <c r="C15" s="81">
        <v>2020</v>
      </c>
      <c r="D15" s="81">
        <v>2025</v>
      </c>
      <c r="E15" s="81">
        <v>2030</v>
      </c>
      <c r="F15" s="81">
        <v>2035</v>
      </c>
      <c r="G15" s="81">
        <v>2040</v>
      </c>
      <c r="H15" s="81">
        <v>2045</v>
      </c>
      <c r="I15" s="81">
        <v>2050</v>
      </c>
      <c r="J15" s="81"/>
      <c r="K15" s="81"/>
      <c r="L15" s="81"/>
    </row>
    <row r="16" spans="1:12" x14ac:dyDescent="0.25">
      <c r="A16" s="95" t="s">
        <v>187</v>
      </c>
      <c r="B16" s="157">
        <v>75.239999999999995</v>
      </c>
      <c r="C16" s="157">
        <v>67.953599999999994</v>
      </c>
      <c r="D16" s="157">
        <v>66.175200000000004</v>
      </c>
      <c r="E16" s="157">
        <v>65.833200000000005</v>
      </c>
      <c r="F16" s="157">
        <v>65.527199999999993</v>
      </c>
      <c r="G16" s="157">
        <v>65.411999999999992</v>
      </c>
      <c r="H16" s="157">
        <v>65.411999999999992</v>
      </c>
      <c r="I16" s="157">
        <v>65.411999999999992</v>
      </c>
      <c r="J16" s="82"/>
      <c r="K16" s="82"/>
      <c r="L16" s="82"/>
    </row>
    <row r="19" spans="1:25" x14ac:dyDescent="0.25">
      <c r="A19" s="172" t="s">
        <v>196</v>
      </c>
      <c r="B19" s="172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</row>
    <row r="20" spans="1:25" x14ac:dyDescent="0.25">
      <c r="A20" s="93" t="s">
        <v>189</v>
      </c>
      <c r="B20" s="81" t="s">
        <v>69</v>
      </c>
      <c r="C20" s="81" t="s">
        <v>70</v>
      </c>
      <c r="D20" s="81" t="s">
        <v>71</v>
      </c>
      <c r="E20" s="81" t="s">
        <v>72</v>
      </c>
      <c r="F20" s="81" t="s">
        <v>73</v>
      </c>
      <c r="G20" s="81" t="s">
        <v>74</v>
      </c>
      <c r="H20" s="81" t="s">
        <v>75</v>
      </c>
      <c r="I20" s="81" t="s">
        <v>76</v>
      </c>
      <c r="J20" s="81" t="s">
        <v>77</v>
      </c>
      <c r="K20" s="81" t="s">
        <v>78</v>
      </c>
      <c r="L20" s="81" t="s">
        <v>79</v>
      </c>
      <c r="M20" s="81" t="s">
        <v>80</v>
      </c>
    </row>
    <row r="21" spans="1:25" x14ac:dyDescent="0.25">
      <c r="A21" s="95" t="s">
        <v>62</v>
      </c>
      <c r="B21" s="82">
        <v>4.1667000000000003E-2</v>
      </c>
      <c r="C21" s="82">
        <v>4.1667000000000003E-2</v>
      </c>
      <c r="D21" s="82">
        <v>4.1667000000000003E-2</v>
      </c>
      <c r="E21" s="82">
        <v>4.1667000000000003E-2</v>
      </c>
      <c r="F21" s="82">
        <v>4.1667000000000003E-2</v>
      </c>
      <c r="G21" s="82">
        <v>4.1667000000000003E-2</v>
      </c>
      <c r="H21" s="82">
        <v>4.1667000000000003E-2</v>
      </c>
      <c r="I21" s="82">
        <v>4.1667000000000003E-2</v>
      </c>
      <c r="J21" s="82">
        <v>4.1667000000000003E-2</v>
      </c>
      <c r="K21" s="82">
        <v>4.1667000000000003E-2</v>
      </c>
      <c r="L21" s="82">
        <v>4.1667000000000003E-2</v>
      </c>
      <c r="M21" s="82">
        <v>4.1667000000000003E-2</v>
      </c>
    </row>
    <row r="22" spans="1:25" x14ac:dyDescent="0.25">
      <c r="A22" s="93" t="s">
        <v>189</v>
      </c>
      <c r="B22" s="81" t="s">
        <v>81</v>
      </c>
      <c r="C22" s="81" t="s">
        <v>82</v>
      </c>
      <c r="D22" s="81" t="s">
        <v>83</v>
      </c>
      <c r="E22" s="81" t="s">
        <v>84</v>
      </c>
      <c r="F22" s="81" t="s">
        <v>85</v>
      </c>
      <c r="G22" s="81" t="s">
        <v>86</v>
      </c>
      <c r="H22" s="81" t="s">
        <v>87</v>
      </c>
      <c r="I22" s="81" t="s">
        <v>88</v>
      </c>
      <c r="J22" s="81" t="s">
        <v>89</v>
      </c>
      <c r="K22" s="81" t="s">
        <v>90</v>
      </c>
      <c r="L22" s="81" t="s">
        <v>91</v>
      </c>
      <c r="M22" s="81" t="s">
        <v>92</v>
      </c>
      <c r="Y22" s="2"/>
    </row>
    <row r="23" spans="1:25" x14ac:dyDescent="0.25">
      <c r="A23" s="95" t="s">
        <v>62</v>
      </c>
      <c r="B23" s="82">
        <v>4.1667000000000003E-2</v>
      </c>
      <c r="C23" s="82">
        <v>4.1667000000000003E-2</v>
      </c>
      <c r="D23" s="82">
        <v>4.1667000000000003E-2</v>
      </c>
      <c r="E23" s="82">
        <v>4.1667000000000003E-2</v>
      </c>
      <c r="F23" s="82">
        <v>4.1667000000000003E-2</v>
      </c>
      <c r="G23" s="82">
        <v>4.1667000000000003E-2</v>
      </c>
      <c r="H23" s="82">
        <v>4.1667000000000003E-2</v>
      </c>
      <c r="I23" s="82">
        <v>4.1667000000000003E-2</v>
      </c>
      <c r="J23" s="82">
        <v>4.1667000000000003E-2</v>
      </c>
      <c r="K23" s="82">
        <v>4.1667000000000003E-2</v>
      </c>
      <c r="L23" s="82">
        <v>4.1667000000000003E-2</v>
      </c>
      <c r="M23" s="83">
        <v>4.1658999999999891E-2</v>
      </c>
      <c r="Y23" s="2"/>
    </row>
    <row r="25" spans="1:25" x14ac:dyDescent="0.25">
      <c r="A25" s="171" t="s">
        <v>195</v>
      </c>
      <c r="B25" s="171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</row>
    <row r="26" spans="1:25" x14ac:dyDescent="0.25">
      <c r="A26" s="93" t="s">
        <v>64</v>
      </c>
      <c r="B26" s="81" t="s">
        <v>156</v>
      </c>
      <c r="C26" s="81" t="s">
        <v>156</v>
      </c>
      <c r="D26" s="81" t="s">
        <v>156</v>
      </c>
      <c r="E26" s="81" t="s">
        <v>156</v>
      </c>
      <c r="F26" s="81" t="s">
        <v>156</v>
      </c>
      <c r="G26" s="81" t="s">
        <v>156</v>
      </c>
      <c r="H26" s="81" t="s">
        <v>156</v>
      </c>
      <c r="I26" s="81" t="s">
        <v>156</v>
      </c>
      <c r="J26" s="81" t="s">
        <v>156</v>
      </c>
      <c r="K26" s="81" t="s">
        <v>156</v>
      </c>
      <c r="L26" s="81" t="s">
        <v>156</v>
      </c>
      <c r="M26" s="81" t="s">
        <v>156</v>
      </c>
    </row>
    <row r="27" spans="1:25" x14ac:dyDescent="0.25">
      <c r="A27" s="94" t="s">
        <v>65</v>
      </c>
      <c r="B27" s="38" t="s">
        <v>69</v>
      </c>
      <c r="C27" s="38" t="s">
        <v>70</v>
      </c>
      <c r="D27" s="38" t="s">
        <v>71</v>
      </c>
      <c r="E27" s="38" t="s">
        <v>72</v>
      </c>
      <c r="F27" s="38" t="s">
        <v>73</v>
      </c>
      <c r="G27" s="38" t="s">
        <v>74</v>
      </c>
      <c r="H27" s="38" t="s">
        <v>75</v>
      </c>
      <c r="I27" s="38" t="s">
        <v>76</v>
      </c>
      <c r="J27" s="38" t="s">
        <v>77</v>
      </c>
      <c r="K27" s="38" t="s">
        <v>78</v>
      </c>
      <c r="L27" s="38" t="s">
        <v>79</v>
      </c>
      <c r="M27" s="38" t="s">
        <v>80</v>
      </c>
    </row>
    <row r="28" spans="1:25" x14ac:dyDescent="0.25">
      <c r="A28" s="95" t="s">
        <v>206</v>
      </c>
      <c r="B28" s="82">
        <v>2.0775999999999999E-2</v>
      </c>
      <c r="C28" s="82">
        <v>1.9875E-2</v>
      </c>
      <c r="D28" s="82">
        <v>1.9292000000000004E-2</v>
      </c>
      <c r="E28" s="82">
        <v>1.8921000000000004E-2</v>
      </c>
      <c r="F28" s="82">
        <v>1.8921000000000004E-2</v>
      </c>
      <c r="G28" s="82">
        <v>1.9557000000000001E-2</v>
      </c>
      <c r="H28" s="82">
        <v>2.0458000000000004E-2</v>
      </c>
      <c r="I28" s="82">
        <v>2.0405E-2</v>
      </c>
      <c r="J28" s="82">
        <v>2.1465000000000001E-2</v>
      </c>
      <c r="K28" s="82">
        <v>2.2313E-2</v>
      </c>
      <c r="L28" s="82">
        <v>2.2843000000000002E-2</v>
      </c>
      <c r="M28" s="82">
        <v>2.3267000000000003E-2</v>
      </c>
    </row>
    <row r="29" spans="1:25" x14ac:dyDescent="0.25">
      <c r="A29" s="93" t="s">
        <v>64</v>
      </c>
      <c r="B29" s="81" t="s">
        <v>156</v>
      </c>
      <c r="C29" s="81" t="s">
        <v>156</v>
      </c>
      <c r="D29" s="81" t="s">
        <v>156</v>
      </c>
      <c r="E29" s="81" t="s">
        <v>156</v>
      </c>
      <c r="F29" s="81" t="s">
        <v>156</v>
      </c>
      <c r="G29" s="81" t="s">
        <v>156</v>
      </c>
      <c r="H29" s="81" t="s">
        <v>156</v>
      </c>
      <c r="I29" s="81" t="s">
        <v>156</v>
      </c>
      <c r="J29" s="81" t="s">
        <v>156</v>
      </c>
      <c r="K29" s="81" t="s">
        <v>156</v>
      </c>
      <c r="L29" s="81" t="s">
        <v>156</v>
      </c>
      <c r="M29" s="81" t="s">
        <v>156</v>
      </c>
    </row>
    <row r="30" spans="1:25" x14ac:dyDescent="0.25">
      <c r="A30" s="94" t="s">
        <v>65</v>
      </c>
      <c r="B30" s="38" t="s">
        <v>81</v>
      </c>
      <c r="C30" s="38" t="s">
        <v>82</v>
      </c>
      <c r="D30" s="38" t="s">
        <v>83</v>
      </c>
      <c r="E30" s="38" t="s">
        <v>84</v>
      </c>
      <c r="F30" s="38" t="s">
        <v>85</v>
      </c>
      <c r="G30" s="38" t="s">
        <v>86</v>
      </c>
      <c r="H30" s="38" t="s">
        <v>87</v>
      </c>
      <c r="I30" s="38" t="s">
        <v>88</v>
      </c>
      <c r="J30" s="38" t="s">
        <v>89</v>
      </c>
      <c r="K30" s="38" t="s">
        <v>90</v>
      </c>
      <c r="L30" s="38" t="s">
        <v>91</v>
      </c>
      <c r="M30" s="38" t="s">
        <v>92</v>
      </c>
    </row>
    <row r="31" spans="1:25" x14ac:dyDescent="0.25">
      <c r="A31" s="95" t="s">
        <v>206</v>
      </c>
      <c r="B31" s="82">
        <v>2.332E-2</v>
      </c>
      <c r="C31" s="82">
        <v>2.3267000000000003E-2</v>
      </c>
      <c r="D31" s="82">
        <v>2.3214000000000002E-2</v>
      </c>
      <c r="E31" s="82">
        <v>2.3161000000000001E-2</v>
      </c>
      <c r="F31" s="82">
        <v>2.3108E-2</v>
      </c>
      <c r="G31" s="82">
        <v>2.2843000000000002E-2</v>
      </c>
      <c r="H31" s="82">
        <v>2.385E-2</v>
      </c>
      <c r="I31" s="82">
        <v>2.4910000000000002E-2</v>
      </c>
      <c r="J31" s="82">
        <v>2.4591999999999999E-2</v>
      </c>
      <c r="K31" s="82">
        <v>2.4274E-2</v>
      </c>
      <c r="L31" s="82">
        <v>2.332E-2</v>
      </c>
      <c r="M31" s="82">
        <v>2.2047999999999984E-2</v>
      </c>
    </row>
    <row r="32" spans="1:25" x14ac:dyDescent="0.25">
      <c r="A32" s="93" t="s">
        <v>64</v>
      </c>
      <c r="B32" s="81" t="s">
        <v>157</v>
      </c>
      <c r="C32" s="81" t="s">
        <v>157</v>
      </c>
      <c r="D32" s="81" t="s">
        <v>157</v>
      </c>
      <c r="E32" s="81" t="s">
        <v>157</v>
      </c>
      <c r="F32" s="81" t="s">
        <v>157</v>
      </c>
      <c r="G32" s="81" t="s">
        <v>157</v>
      </c>
      <c r="H32" s="81" t="s">
        <v>157</v>
      </c>
      <c r="I32" s="81" t="s">
        <v>157</v>
      </c>
      <c r="J32" s="81" t="s">
        <v>157</v>
      </c>
      <c r="K32" s="81" t="s">
        <v>157</v>
      </c>
      <c r="L32" s="81" t="s">
        <v>157</v>
      </c>
      <c r="M32" s="81" t="s">
        <v>157</v>
      </c>
    </row>
    <row r="33" spans="1:13" x14ac:dyDescent="0.25">
      <c r="A33" s="94" t="s">
        <v>65</v>
      </c>
      <c r="B33" s="38" t="s">
        <v>69</v>
      </c>
      <c r="C33" s="38" t="s">
        <v>70</v>
      </c>
      <c r="D33" s="38" t="s">
        <v>71</v>
      </c>
      <c r="E33" s="38" t="s">
        <v>72</v>
      </c>
      <c r="F33" s="38" t="s">
        <v>73</v>
      </c>
      <c r="G33" s="38" t="s">
        <v>74</v>
      </c>
      <c r="H33" s="38" t="s">
        <v>75</v>
      </c>
      <c r="I33" s="38" t="s">
        <v>76</v>
      </c>
      <c r="J33" s="38" t="s">
        <v>77</v>
      </c>
      <c r="K33" s="38" t="s">
        <v>78</v>
      </c>
      <c r="L33" s="38" t="s">
        <v>79</v>
      </c>
      <c r="M33" s="38" t="s">
        <v>80</v>
      </c>
    </row>
    <row r="34" spans="1:13" x14ac:dyDescent="0.25">
      <c r="A34" s="95" t="s">
        <v>206</v>
      </c>
      <c r="B34" s="82">
        <v>1.8423999999999999E-2</v>
      </c>
      <c r="C34" s="82">
        <v>1.7624999999999998E-2</v>
      </c>
      <c r="D34" s="82">
        <v>1.7107999999999998E-2</v>
      </c>
      <c r="E34" s="82">
        <v>1.6778999999999999E-2</v>
      </c>
      <c r="F34" s="82">
        <v>1.6778999999999999E-2</v>
      </c>
      <c r="G34" s="82">
        <v>1.7343000000000001E-2</v>
      </c>
      <c r="H34" s="82">
        <v>1.8141999999999998E-2</v>
      </c>
      <c r="I34" s="82">
        <v>1.8095E-2</v>
      </c>
      <c r="J34" s="82">
        <v>1.9035E-2</v>
      </c>
      <c r="K34" s="82">
        <v>1.9786999999999999E-2</v>
      </c>
      <c r="L34" s="82">
        <v>2.0256999999999997E-2</v>
      </c>
      <c r="M34" s="82">
        <v>2.0632999999999999E-2</v>
      </c>
    </row>
    <row r="35" spans="1:13" x14ac:dyDescent="0.25">
      <c r="A35" s="93" t="s">
        <v>64</v>
      </c>
      <c r="B35" s="81" t="s">
        <v>157</v>
      </c>
      <c r="C35" s="81" t="s">
        <v>157</v>
      </c>
      <c r="D35" s="81" t="s">
        <v>157</v>
      </c>
      <c r="E35" s="81" t="s">
        <v>157</v>
      </c>
      <c r="F35" s="81" t="s">
        <v>157</v>
      </c>
      <c r="G35" s="81" t="s">
        <v>157</v>
      </c>
      <c r="H35" s="81" t="s">
        <v>157</v>
      </c>
      <c r="I35" s="81" t="s">
        <v>157</v>
      </c>
      <c r="J35" s="81" t="s">
        <v>157</v>
      </c>
      <c r="K35" s="81" t="s">
        <v>157</v>
      </c>
      <c r="L35" s="81" t="s">
        <v>157</v>
      </c>
      <c r="M35" s="81" t="s">
        <v>157</v>
      </c>
    </row>
    <row r="36" spans="1:13" x14ac:dyDescent="0.25">
      <c r="A36" s="94" t="s">
        <v>65</v>
      </c>
      <c r="B36" s="38" t="s">
        <v>81</v>
      </c>
      <c r="C36" s="38" t="s">
        <v>82</v>
      </c>
      <c r="D36" s="38" t="s">
        <v>83</v>
      </c>
      <c r="E36" s="38" t="s">
        <v>84</v>
      </c>
      <c r="F36" s="38" t="s">
        <v>85</v>
      </c>
      <c r="G36" s="38" t="s">
        <v>86</v>
      </c>
      <c r="H36" s="38" t="s">
        <v>87</v>
      </c>
      <c r="I36" s="38" t="s">
        <v>88</v>
      </c>
      <c r="J36" s="38" t="s">
        <v>89</v>
      </c>
      <c r="K36" s="38" t="s">
        <v>90</v>
      </c>
      <c r="L36" s="38" t="s">
        <v>91</v>
      </c>
      <c r="M36" s="38" t="s">
        <v>92</v>
      </c>
    </row>
    <row r="37" spans="1:13" x14ac:dyDescent="0.25">
      <c r="A37" s="95" t="s">
        <v>206</v>
      </c>
      <c r="B37" s="82">
        <v>2.0679999999999997E-2</v>
      </c>
      <c r="C37" s="82">
        <v>2.0632999999999999E-2</v>
      </c>
      <c r="D37" s="82">
        <v>2.0585999999999997E-2</v>
      </c>
      <c r="E37" s="82">
        <v>2.0539000000000002E-2</v>
      </c>
      <c r="F37" s="82">
        <v>2.0492E-2</v>
      </c>
      <c r="G37" s="82">
        <v>2.0256999999999997E-2</v>
      </c>
      <c r="H37" s="82">
        <v>2.1149999999999999E-2</v>
      </c>
      <c r="I37" s="82">
        <v>2.2089999999999999E-2</v>
      </c>
      <c r="J37" s="82">
        <v>2.1807999999999998E-2</v>
      </c>
      <c r="K37" s="82">
        <v>2.1526E-2</v>
      </c>
      <c r="L37" s="82">
        <v>2.0679999999999997E-2</v>
      </c>
      <c r="M37" s="82">
        <v>1.9551999999999986E-2</v>
      </c>
    </row>
    <row r="38" spans="1:13" x14ac:dyDescent="0.25">
      <c r="D38" s="6"/>
    </row>
    <row r="39" spans="1:13" x14ac:dyDescent="0.25">
      <c r="A39" s="37" t="s">
        <v>147</v>
      </c>
      <c r="D39" s="6"/>
    </row>
    <row r="40" spans="1:13" x14ac:dyDescent="0.25">
      <c r="A40" t="s">
        <v>20</v>
      </c>
      <c r="B40" s="2" t="s">
        <v>154</v>
      </c>
      <c r="D40" s="6"/>
    </row>
    <row r="41" spans="1:13" x14ac:dyDescent="0.25">
      <c r="A41" t="s">
        <v>21</v>
      </c>
      <c r="B41" s="2" t="s">
        <v>155</v>
      </c>
      <c r="D41" s="6"/>
    </row>
    <row r="42" spans="1:13" x14ac:dyDescent="0.25">
      <c r="A42" t="s">
        <v>22</v>
      </c>
      <c r="B42" t="s">
        <v>158</v>
      </c>
    </row>
    <row r="43" spans="1:13" x14ac:dyDescent="0.25">
      <c r="A43" t="s">
        <v>66</v>
      </c>
      <c r="B43" t="s">
        <v>159</v>
      </c>
    </row>
    <row r="44" spans="1:13" x14ac:dyDescent="0.25">
      <c r="A44" t="s">
        <v>118</v>
      </c>
      <c r="B44" t="s">
        <v>160</v>
      </c>
    </row>
    <row r="45" spans="1:13" x14ac:dyDescent="0.25">
      <c r="A45" t="s">
        <v>119</v>
      </c>
      <c r="B45" t="s">
        <v>161</v>
      </c>
    </row>
  </sheetData>
  <mergeCells count="4">
    <mergeCell ref="A25:N25"/>
    <mergeCell ref="A19:M19"/>
    <mergeCell ref="A14:L14"/>
    <mergeCell ref="A9:B9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0"/>
  <sheetViews>
    <sheetView tabSelected="1" zoomScaleNormal="100" workbookViewId="0">
      <pane xSplit="3" ySplit="12" topLeftCell="O19" activePane="bottomRight" state="frozen"/>
      <selection pane="topRight" activeCell="C1" sqref="C1"/>
      <selection pane="bottomLeft" activeCell="A11" sqref="A11"/>
      <selection pane="bottomRight" activeCell="U3" sqref="U3"/>
    </sheetView>
  </sheetViews>
  <sheetFormatPr defaultRowHeight="15" x14ac:dyDescent="0.25"/>
  <cols>
    <col min="2" max="2" width="43.5703125" customWidth="1"/>
    <col min="3" max="3" width="13.140625" customWidth="1"/>
    <col min="4" max="4" width="11.28515625" bestFit="1" customWidth="1"/>
    <col min="5" max="5" width="13.85546875" bestFit="1" customWidth="1"/>
    <col min="6" max="6" width="10" bestFit="1" customWidth="1"/>
    <col min="8" max="8" width="12" bestFit="1" customWidth="1"/>
    <col min="9" max="15" width="12" customWidth="1"/>
    <col min="16" max="16" width="10.28515625" bestFit="1" customWidth="1"/>
    <col min="17" max="17" width="9.85546875" customWidth="1"/>
    <col min="21" max="22" width="10.140625" customWidth="1"/>
    <col min="23" max="23" width="9.5703125" bestFit="1" customWidth="1"/>
    <col min="32" max="32" width="28.42578125" bestFit="1" customWidth="1"/>
    <col min="33" max="33" width="22.28515625" bestFit="1" customWidth="1"/>
    <col min="50" max="50" width="10.42578125" bestFit="1" customWidth="1"/>
    <col min="51" max="51" width="10.42578125" customWidth="1"/>
    <col min="52" max="52" width="12.5703125" bestFit="1" customWidth="1"/>
    <col min="53" max="53" width="12.140625" bestFit="1" customWidth="1"/>
  </cols>
  <sheetData>
    <row r="1" spans="1:53" x14ac:dyDescent="0.25">
      <c r="B1" s="37" t="s">
        <v>149</v>
      </c>
    </row>
    <row r="2" spans="1:53" x14ac:dyDescent="0.25">
      <c r="B2" s="17" t="s">
        <v>151</v>
      </c>
      <c r="C2" s="50" t="s">
        <v>152</v>
      </c>
      <c r="D2" s="12" t="s">
        <v>150</v>
      </c>
      <c r="Y2" t="s">
        <v>309</v>
      </c>
      <c r="Z2" t="s">
        <v>314</v>
      </c>
      <c r="AC2" t="s">
        <v>346</v>
      </c>
      <c r="AD2" t="s">
        <v>355</v>
      </c>
    </row>
    <row r="3" spans="1:53" x14ac:dyDescent="0.25">
      <c r="Y3" t="s">
        <v>310</v>
      </c>
      <c r="Z3">
        <v>1000</v>
      </c>
      <c r="AC3" t="s">
        <v>347</v>
      </c>
      <c r="AD3" t="s">
        <v>350</v>
      </c>
      <c r="AE3" t="s">
        <v>354</v>
      </c>
    </row>
    <row r="4" spans="1:53" x14ac:dyDescent="0.25">
      <c r="B4" s="37" t="s">
        <v>51</v>
      </c>
      <c r="Y4" t="s">
        <v>311</v>
      </c>
      <c r="Z4">
        <v>500</v>
      </c>
      <c r="AC4" t="s">
        <v>348</v>
      </c>
      <c r="AD4" t="s">
        <v>352</v>
      </c>
      <c r="AE4" t="s">
        <v>351</v>
      </c>
    </row>
    <row r="5" spans="1:53" x14ac:dyDescent="0.25">
      <c r="B5" t="s">
        <v>52</v>
      </c>
      <c r="C5">
        <f>1/(3.6*10^-6)</f>
        <v>277777.77777777781</v>
      </c>
      <c r="Y5" t="s">
        <v>312</v>
      </c>
      <c r="Z5">
        <v>200</v>
      </c>
      <c r="AC5" t="s">
        <v>349</v>
      </c>
      <c r="AD5" t="s">
        <v>353</v>
      </c>
      <c r="AE5" t="s">
        <v>351</v>
      </c>
    </row>
    <row r="6" spans="1:53" x14ac:dyDescent="0.25">
      <c r="B6" t="s">
        <v>50</v>
      </c>
      <c r="C6">
        <f>0.000001</f>
        <v>9.9999999999999995E-7</v>
      </c>
      <c r="Y6" t="s">
        <v>313</v>
      </c>
      <c r="Z6">
        <v>100</v>
      </c>
    </row>
    <row r="7" spans="1:53" x14ac:dyDescent="0.25">
      <c r="B7" t="s">
        <v>55</v>
      </c>
      <c r="C7">
        <f>1/3412.1416416</f>
        <v>2.9307106944455162E-4</v>
      </c>
      <c r="D7" t="s">
        <v>56</v>
      </c>
    </row>
    <row r="8" spans="1:53" x14ac:dyDescent="0.25">
      <c r="B8" t="s">
        <v>124</v>
      </c>
      <c r="C8">
        <v>3.6</v>
      </c>
      <c r="D8" t="s">
        <v>126</v>
      </c>
    </row>
    <row r="10" spans="1:53" x14ac:dyDescent="0.25">
      <c r="B10" s="174" t="s">
        <v>127</v>
      </c>
      <c r="C10" s="178" t="s">
        <v>139</v>
      </c>
      <c r="D10" s="179"/>
      <c r="E10" s="179"/>
      <c r="F10" s="179"/>
      <c r="G10" s="179"/>
      <c r="H10" s="179"/>
      <c r="I10" s="175" t="s">
        <v>241</v>
      </c>
      <c r="J10" s="175"/>
      <c r="K10" s="175"/>
      <c r="L10" s="175"/>
      <c r="M10" s="175" t="s">
        <v>242</v>
      </c>
      <c r="N10" s="175"/>
      <c r="O10" s="175"/>
      <c r="P10" s="180" t="s">
        <v>6</v>
      </c>
      <c r="Q10" s="177"/>
      <c r="R10" s="177"/>
      <c r="S10" s="177"/>
      <c r="T10" s="177"/>
      <c r="U10" s="177"/>
      <c r="V10" s="177"/>
      <c r="W10" s="177"/>
      <c r="X10" s="177"/>
      <c r="Y10" s="175" t="s">
        <v>11</v>
      </c>
      <c r="Z10" s="175"/>
      <c r="AA10" s="175"/>
      <c r="AB10" s="175"/>
      <c r="AC10" s="175"/>
      <c r="AD10" s="175"/>
      <c r="AE10" s="175"/>
      <c r="AF10" s="181" t="s">
        <v>135</v>
      </c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183"/>
      <c r="AT10" s="176" t="s">
        <v>16</v>
      </c>
      <c r="AU10" s="176"/>
      <c r="AV10" s="176"/>
      <c r="AW10" s="176"/>
      <c r="AX10" s="176"/>
      <c r="AY10" s="176"/>
      <c r="AZ10" s="176"/>
      <c r="BA10" s="176"/>
    </row>
    <row r="11" spans="1:53" x14ac:dyDescent="0.25">
      <c r="B11" s="174"/>
      <c r="C11" s="59" t="s">
        <v>204</v>
      </c>
      <c r="D11" s="19" t="s">
        <v>137</v>
      </c>
      <c r="E11" s="19" t="s">
        <v>138</v>
      </c>
      <c r="F11" s="19" t="s">
        <v>123</v>
      </c>
      <c r="G11" s="19" t="s">
        <v>98</v>
      </c>
      <c r="H11" s="19" t="s">
        <v>5</v>
      </c>
      <c r="I11" s="21" t="s">
        <v>238</v>
      </c>
      <c r="J11" s="21" t="s">
        <v>239</v>
      </c>
      <c r="K11" s="21" t="s">
        <v>240</v>
      </c>
      <c r="L11" s="21" t="s">
        <v>307</v>
      </c>
      <c r="M11" s="21" t="s">
        <v>243</v>
      </c>
      <c r="N11" s="21" t="s">
        <v>244</v>
      </c>
      <c r="O11" s="21" t="s">
        <v>245</v>
      </c>
      <c r="P11" s="20" t="s">
        <v>53</v>
      </c>
      <c r="Q11" s="20" t="s">
        <v>7</v>
      </c>
      <c r="R11" s="20"/>
      <c r="S11" s="177" t="s">
        <v>131</v>
      </c>
      <c r="T11" s="177"/>
      <c r="U11" s="20" t="s">
        <v>8</v>
      </c>
      <c r="V11" s="20"/>
      <c r="W11" s="20" t="s">
        <v>10</v>
      </c>
      <c r="X11" s="20"/>
      <c r="Y11" s="21" t="s">
        <v>129</v>
      </c>
      <c r="Z11" s="21"/>
      <c r="AA11" s="21" t="s">
        <v>128</v>
      </c>
      <c r="AB11" s="21"/>
      <c r="AC11" s="175" t="s">
        <v>130</v>
      </c>
      <c r="AD11" s="175"/>
      <c r="AE11" s="175"/>
      <c r="AF11" s="186" t="s">
        <v>179</v>
      </c>
      <c r="AG11" s="186"/>
      <c r="AH11" s="184" t="s">
        <v>180</v>
      </c>
      <c r="AI11" s="184"/>
      <c r="AJ11" s="184"/>
      <c r="AK11" s="184"/>
      <c r="AL11" s="184"/>
      <c r="AM11" s="184"/>
      <c r="AN11" s="184"/>
      <c r="AO11" s="184"/>
      <c r="AP11" s="184"/>
      <c r="AQ11" s="184"/>
      <c r="AR11" s="185"/>
      <c r="AS11" s="22"/>
      <c r="AT11" s="176" t="s">
        <v>18</v>
      </c>
      <c r="AU11" s="176"/>
      <c r="AV11" s="176" t="s">
        <v>17</v>
      </c>
      <c r="AW11" s="176"/>
      <c r="AX11" s="18" t="s">
        <v>93</v>
      </c>
      <c r="AY11" s="18"/>
      <c r="AZ11" s="18" t="s">
        <v>94</v>
      </c>
      <c r="BA11" s="18" t="s">
        <v>95</v>
      </c>
    </row>
    <row r="12" spans="1:53" x14ac:dyDescent="0.25">
      <c r="B12" s="23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21" t="s">
        <v>0</v>
      </c>
      <c r="J12" s="21" t="s">
        <v>0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0" t="s">
        <v>54</v>
      </c>
      <c r="Q12" s="20" t="s">
        <v>133</v>
      </c>
      <c r="R12" s="20" t="s">
        <v>144</v>
      </c>
      <c r="S12" s="20" t="s">
        <v>134</v>
      </c>
      <c r="T12" s="20" t="s">
        <v>144</v>
      </c>
      <c r="U12" s="24" t="s">
        <v>9</v>
      </c>
      <c r="V12" s="24" t="s">
        <v>144</v>
      </c>
      <c r="W12" s="20" t="s">
        <v>133</v>
      </c>
      <c r="X12" s="20" t="s">
        <v>144</v>
      </c>
      <c r="Y12" s="21" t="s">
        <v>132</v>
      </c>
      <c r="Z12" s="21" t="s">
        <v>144</v>
      </c>
      <c r="AA12" s="21" t="s">
        <v>132</v>
      </c>
      <c r="AB12" s="21" t="s">
        <v>144</v>
      </c>
      <c r="AC12" s="25" t="s">
        <v>12</v>
      </c>
      <c r="AD12" s="25" t="s">
        <v>45</v>
      </c>
      <c r="AE12" s="21" t="s">
        <v>144</v>
      </c>
      <c r="AF12" s="22" t="s">
        <v>13</v>
      </c>
      <c r="AG12" s="22" t="s">
        <v>14</v>
      </c>
      <c r="AH12" s="107" t="s">
        <v>249</v>
      </c>
      <c r="AI12" s="22" t="s">
        <v>250</v>
      </c>
      <c r="AJ12" s="22" t="s">
        <v>251</v>
      </c>
      <c r="AK12" s="22" t="s">
        <v>252</v>
      </c>
      <c r="AL12" s="22" t="s">
        <v>253</v>
      </c>
      <c r="AM12" s="22" t="s">
        <v>254</v>
      </c>
      <c r="AN12" s="22" t="s">
        <v>255</v>
      </c>
      <c r="AO12" s="22" t="s">
        <v>256</v>
      </c>
      <c r="AP12" s="101" t="s">
        <v>258</v>
      </c>
      <c r="AQ12" s="100" t="s">
        <v>257</v>
      </c>
      <c r="AR12" s="100" t="s">
        <v>259</v>
      </c>
      <c r="AS12" s="22" t="s">
        <v>144</v>
      </c>
      <c r="AT12" s="18" t="s">
        <v>125</v>
      </c>
      <c r="AU12" s="18" t="s">
        <v>144</v>
      </c>
      <c r="AV12" s="18" t="s">
        <v>15</v>
      </c>
      <c r="AW12" s="18" t="s">
        <v>144</v>
      </c>
      <c r="AX12" s="18" t="s">
        <v>99</v>
      </c>
      <c r="AY12" s="18" t="s">
        <v>144</v>
      </c>
      <c r="AZ12" s="18" t="s">
        <v>97</v>
      </c>
      <c r="BA12" s="18" t="s">
        <v>96</v>
      </c>
    </row>
    <row r="13" spans="1:53" x14ac:dyDescent="0.25">
      <c r="A13" t="s">
        <v>278</v>
      </c>
      <c r="B13" s="120" t="s">
        <v>213</v>
      </c>
      <c r="C13" s="140" t="s">
        <v>217</v>
      </c>
      <c r="D13" s="113"/>
      <c r="E13" s="113"/>
      <c r="F13" s="113"/>
      <c r="G13" s="113"/>
      <c r="H13" s="114"/>
      <c r="I13" s="114"/>
      <c r="J13" s="114"/>
      <c r="K13" s="114"/>
      <c r="L13" s="114"/>
      <c r="M13" s="114"/>
      <c r="N13" s="114"/>
      <c r="O13" s="114"/>
      <c r="P13" s="113"/>
      <c r="Q13" s="115"/>
      <c r="R13" s="115"/>
      <c r="S13" s="116"/>
      <c r="T13" s="114"/>
      <c r="U13" s="117"/>
      <c r="V13" s="117"/>
      <c r="W13" s="113"/>
      <c r="X13" s="113"/>
      <c r="Y13" s="113"/>
      <c r="Z13" s="115"/>
      <c r="AA13" s="113"/>
      <c r="AB13" s="113"/>
      <c r="AC13" s="113"/>
      <c r="AD13" s="113"/>
      <c r="AE13" s="115"/>
      <c r="AF13" s="115"/>
      <c r="AG13" s="115"/>
      <c r="AH13" s="118"/>
      <c r="AI13" s="115"/>
      <c r="AJ13" s="115"/>
      <c r="AK13" s="115"/>
      <c r="AL13" s="113"/>
      <c r="AM13" s="119"/>
      <c r="AN13" s="119"/>
      <c r="AO13" s="119"/>
      <c r="AP13" s="119"/>
      <c r="AQ13" s="119"/>
      <c r="AR13" s="119"/>
      <c r="AS13" s="113"/>
      <c r="AT13" s="113"/>
      <c r="AU13" s="113"/>
      <c r="AV13" s="113"/>
      <c r="AW13" s="113"/>
      <c r="AX13" s="113"/>
      <c r="AY13" s="113"/>
      <c r="AZ13" s="113"/>
      <c r="BA13" s="113"/>
    </row>
    <row r="14" spans="1:53" x14ac:dyDescent="0.25">
      <c r="A14">
        <v>1</v>
      </c>
      <c r="B14" s="26" t="s">
        <v>23</v>
      </c>
      <c r="C14" s="27" t="s">
        <v>219</v>
      </c>
      <c r="D14" s="27" t="s">
        <v>2</v>
      </c>
      <c r="E14" s="27" t="s">
        <v>104</v>
      </c>
      <c r="F14" s="27" t="s">
        <v>168</v>
      </c>
      <c r="G14" s="27" t="str">
        <f>M14</f>
        <v>Y</v>
      </c>
      <c r="H14" s="90" t="s">
        <v>117</v>
      </c>
      <c r="I14" s="97" t="s">
        <v>116</v>
      </c>
      <c r="J14" s="97" t="s">
        <v>116</v>
      </c>
      <c r="K14" s="97" t="s">
        <v>116</v>
      </c>
      <c r="L14" s="97" t="s">
        <v>116</v>
      </c>
      <c r="M14" s="97" t="s">
        <v>116</v>
      </c>
      <c r="N14" s="96"/>
      <c r="O14" s="97" t="s">
        <v>116</v>
      </c>
      <c r="P14" s="26"/>
      <c r="Q14" s="67">
        <v>34.799999999999997</v>
      </c>
      <c r="R14" s="67" t="s">
        <v>20</v>
      </c>
      <c r="S14" s="26">
        <v>40</v>
      </c>
      <c r="T14" s="26" t="s">
        <v>119</v>
      </c>
      <c r="U14" s="28"/>
      <c r="V14" s="28"/>
      <c r="W14" s="26">
        <v>91.4</v>
      </c>
      <c r="X14" s="26" t="s">
        <v>21</v>
      </c>
      <c r="Y14" s="26">
        <v>75.97</v>
      </c>
      <c r="Z14" s="67" t="s">
        <v>20</v>
      </c>
      <c r="AA14" s="26" t="s">
        <v>19</v>
      </c>
      <c r="AB14" s="26"/>
      <c r="AC14" s="26">
        <v>6.91</v>
      </c>
      <c r="AD14" s="58">
        <f t="shared" ref="AD14:AD24" si="0">ROUND(AC14*$C$5*$C$6,3)</f>
        <v>1.919</v>
      </c>
      <c r="AE14" s="67" t="s">
        <v>20</v>
      </c>
      <c r="AF14" s="121">
        <v>2002</v>
      </c>
      <c r="AG14" s="121">
        <v>454</v>
      </c>
      <c r="AH14" s="108"/>
      <c r="AI14" s="69"/>
      <c r="AJ14" s="69"/>
      <c r="AK14" s="69"/>
      <c r="AL14" s="29"/>
      <c r="AM14" s="30"/>
      <c r="AN14" s="30"/>
      <c r="AO14" s="30">
        <v>454</v>
      </c>
      <c r="AP14" s="30"/>
      <c r="AQ14" s="30"/>
      <c r="AR14" s="30"/>
      <c r="AS14" s="30" t="s">
        <v>22</v>
      </c>
      <c r="AT14" s="31" t="s">
        <v>19</v>
      </c>
      <c r="AU14" s="31" t="s">
        <v>143</v>
      </c>
      <c r="AV14" s="31" t="s">
        <v>19</v>
      </c>
      <c r="AW14" s="31" t="s">
        <v>143</v>
      </c>
      <c r="AX14" s="31">
        <v>0.01</v>
      </c>
      <c r="AY14" s="31" t="s">
        <v>275</v>
      </c>
      <c r="AZ14" s="31" t="s">
        <v>19</v>
      </c>
      <c r="BA14" s="31" t="s">
        <v>19</v>
      </c>
    </row>
    <row r="15" spans="1:53" x14ac:dyDescent="0.25">
      <c r="A15">
        <v>2</v>
      </c>
      <c r="B15" s="26" t="s">
        <v>24</v>
      </c>
      <c r="C15" s="27" t="s">
        <v>220</v>
      </c>
      <c r="D15" s="27" t="s">
        <v>3</v>
      </c>
      <c r="E15" s="27" t="s">
        <v>104</v>
      </c>
      <c r="F15" s="27" t="s">
        <v>168</v>
      </c>
      <c r="G15" s="27" t="str">
        <f t="shared" ref="G15:G24" si="1">M15</f>
        <v>Y</v>
      </c>
      <c r="H15" s="90" t="s">
        <v>117</v>
      </c>
      <c r="I15" s="97" t="s">
        <v>116</v>
      </c>
      <c r="J15" s="97" t="s">
        <v>116</v>
      </c>
      <c r="K15" s="97" t="s">
        <v>116</v>
      </c>
      <c r="L15" s="97" t="s">
        <v>116</v>
      </c>
      <c r="M15" s="97" t="s">
        <v>116</v>
      </c>
      <c r="N15" s="96"/>
      <c r="O15" s="97" t="s">
        <v>116</v>
      </c>
      <c r="P15" s="26"/>
      <c r="Q15" s="67">
        <v>29.9</v>
      </c>
      <c r="R15" s="67" t="s">
        <v>20</v>
      </c>
      <c r="S15" s="111">
        <v>50</v>
      </c>
      <c r="T15" s="111" t="s">
        <v>176</v>
      </c>
      <c r="U15" s="28"/>
      <c r="V15" s="28"/>
      <c r="W15" s="112">
        <v>76</v>
      </c>
      <c r="X15" s="26" t="s">
        <v>21</v>
      </c>
      <c r="Y15" s="68">
        <v>19.599999999999998</v>
      </c>
      <c r="Z15" s="67" t="s">
        <v>20</v>
      </c>
      <c r="AA15" s="68" t="s">
        <v>19</v>
      </c>
      <c r="AB15" s="68"/>
      <c r="AC15" s="68">
        <v>10.216666666666667</v>
      </c>
      <c r="AD15" s="58">
        <f t="shared" si="0"/>
        <v>2.8380000000000001</v>
      </c>
      <c r="AE15" s="67" t="s">
        <v>20</v>
      </c>
      <c r="AF15" s="122" t="s">
        <v>261</v>
      </c>
      <c r="AG15" s="121" t="s">
        <v>262</v>
      </c>
      <c r="AH15" s="108"/>
      <c r="AI15" s="69"/>
      <c r="AJ15" s="69"/>
      <c r="AK15" s="69"/>
      <c r="AL15" s="30">
        <v>378</v>
      </c>
      <c r="AM15" s="30"/>
      <c r="AN15" s="30">
        <v>247.5</v>
      </c>
      <c r="AO15" s="30"/>
      <c r="AP15" s="29">
        <v>220</v>
      </c>
      <c r="AQ15" s="29"/>
      <c r="AR15" s="29"/>
      <c r="AS15" s="30" t="s">
        <v>21</v>
      </c>
      <c r="AT15" s="31" t="s">
        <v>19</v>
      </c>
      <c r="AU15" s="31" t="s">
        <v>143</v>
      </c>
      <c r="AV15" s="31" t="s">
        <v>19</v>
      </c>
      <c r="AW15" s="31" t="s">
        <v>143</v>
      </c>
      <c r="AX15" s="31">
        <v>1</v>
      </c>
      <c r="AY15" s="31" t="s">
        <v>275</v>
      </c>
      <c r="AZ15" s="31" t="s">
        <v>19</v>
      </c>
      <c r="BA15" s="31" t="s">
        <v>19</v>
      </c>
    </row>
    <row r="16" spans="1:53" x14ac:dyDescent="0.25">
      <c r="A16">
        <v>3</v>
      </c>
      <c r="B16" s="26" t="s">
        <v>170</v>
      </c>
      <c r="C16" s="27" t="s">
        <v>221</v>
      </c>
      <c r="D16" s="27" t="s">
        <v>3</v>
      </c>
      <c r="E16" s="27" t="s">
        <v>104</v>
      </c>
      <c r="F16" s="27" t="s">
        <v>168</v>
      </c>
      <c r="G16" s="27" t="str">
        <f t="shared" si="1"/>
        <v>Y</v>
      </c>
      <c r="H16" s="90" t="s">
        <v>117</v>
      </c>
      <c r="I16" s="97" t="s">
        <v>116</v>
      </c>
      <c r="J16" s="97" t="s">
        <v>116</v>
      </c>
      <c r="K16" s="97" t="s">
        <v>116</v>
      </c>
      <c r="L16" s="97" t="s">
        <v>116</v>
      </c>
      <c r="M16" s="97" t="s">
        <v>116</v>
      </c>
      <c r="N16" s="96"/>
      <c r="O16" s="97" t="s">
        <v>116</v>
      </c>
      <c r="P16" s="26"/>
      <c r="Q16" s="67">
        <v>40</v>
      </c>
      <c r="R16" s="67" t="s">
        <v>20</v>
      </c>
      <c r="S16" s="111">
        <v>50</v>
      </c>
      <c r="T16" s="111" t="s">
        <v>176</v>
      </c>
      <c r="U16" s="28"/>
      <c r="V16" s="28"/>
      <c r="W16" s="112">
        <v>80</v>
      </c>
      <c r="X16" s="26" t="s">
        <v>21</v>
      </c>
      <c r="Y16" s="68">
        <v>24.633333333333336</v>
      </c>
      <c r="Z16" s="67" t="s">
        <v>20</v>
      </c>
      <c r="AA16" s="68" t="s">
        <v>19</v>
      </c>
      <c r="AB16" s="68"/>
      <c r="AC16" s="68">
        <v>3.5733333333333341</v>
      </c>
      <c r="AD16" s="58">
        <f t="shared" si="0"/>
        <v>0.99299999999999999</v>
      </c>
      <c r="AE16" s="67" t="s">
        <v>20</v>
      </c>
      <c r="AF16" s="122" t="s">
        <v>263</v>
      </c>
      <c r="AG16" s="122">
        <v>296296440</v>
      </c>
      <c r="AH16" s="108"/>
      <c r="AI16" s="69"/>
      <c r="AJ16" s="69"/>
      <c r="AK16" s="69"/>
      <c r="AL16" s="30"/>
      <c r="AM16" s="36">
        <f>296*2</f>
        <v>592</v>
      </c>
      <c r="AN16" s="36"/>
      <c r="AO16" s="36"/>
      <c r="AP16" s="36">
        <v>440</v>
      </c>
      <c r="AQ16" s="36"/>
      <c r="AR16" s="36"/>
      <c r="AS16" s="30" t="s">
        <v>21</v>
      </c>
      <c r="AT16" s="31" t="s">
        <v>19</v>
      </c>
      <c r="AU16" s="31" t="s">
        <v>143</v>
      </c>
      <c r="AV16" s="31" t="s">
        <v>19</v>
      </c>
      <c r="AW16" s="31" t="s">
        <v>143</v>
      </c>
      <c r="AX16" s="31">
        <v>0.93</v>
      </c>
      <c r="AY16" s="31" t="s">
        <v>275</v>
      </c>
      <c r="AZ16" s="31" t="s">
        <v>19</v>
      </c>
      <c r="BA16" s="31" t="s">
        <v>19</v>
      </c>
    </row>
    <row r="17" spans="1:53" x14ac:dyDescent="0.25">
      <c r="A17">
        <v>4</v>
      </c>
      <c r="B17" s="26" t="s">
        <v>207</v>
      </c>
      <c r="C17" s="27" t="s">
        <v>222</v>
      </c>
      <c r="D17" s="27" t="s">
        <v>4</v>
      </c>
      <c r="E17" s="27" t="s">
        <v>104</v>
      </c>
      <c r="F17" s="27" t="s">
        <v>168</v>
      </c>
      <c r="G17" s="27" t="str">
        <f t="shared" si="1"/>
        <v>Y</v>
      </c>
      <c r="H17" s="90" t="s">
        <v>117</v>
      </c>
      <c r="I17" s="97" t="s">
        <v>116</v>
      </c>
      <c r="J17" s="97" t="s">
        <v>116</v>
      </c>
      <c r="K17" s="97" t="s">
        <v>116</v>
      </c>
      <c r="L17" s="97" t="s">
        <v>116</v>
      </c>
      <c r="M17" s="97" t="s">
        <v>116</v>
      </c>
      <c r="N17" s="96"/>
      <c r="O17" s="97" t="s">
        <v>116</v>
      </c>
      <c r="P17" s="26"/>
      <c r="Q17" s="67">
        <v>35.299999999999997</v>
      </c>
      <c r="R17" s="67" t="s">
        <v>20</v>
      </c>
      <c r="S17" s="111">
        <v>55</v>
      </c>
      <c r="T17" s="111" t="s">
        <v>177</v>
      </c>
      <c r="U17" s="28"/>
      <c r="V17" s="28"/>
      <c r="W17" s="26">
        <v>89</v>
      </c>
      <c r="X17" s="26" t="s">
        <v>21</v>
      </c>
      <c r="Y17" s="26">
        <v>30.57</v>
      </c>
      <c r="Z17" s="67" t="s">
        <v>20</v>
      </c>
      <c r="AA17" s="26" t="s">
        <v>19</v>
      </c>
      <c r="AB17" s="26"/>
      <c r="AC17" s="26">
        <v>2.15</v>
      </c>
      <c r="AD17" s="58">
        <f t="shared" si="0"/>
        <v>0.59699999999999998</v>
      </c>
      <c r="AE17" s="67" t="s">
        <v>20</v>
      </c>
      <c r="AF17" s="121">
        <v>1971</v>
      </c>
      <c r="AG17" s="121">
        <v>900</v>
      </c>
      <c r="AH17" s="108"/>
      <c r="AI17" s="69"/>
      <c r="AJ17" s="69">
        <f>85*2</f>
        <v>170</v>
      </c>
      <c r="AK17" s="69">
        <v>410</v>
      </c>
      <c r="AL17" s="29">
        <v>410</v>
      </c>
      <c r="AM17" s="29"/>
      <c r="AN17" s="29"/>
      <c r="AO17" s="29"/>
      <c r="AP17" s="29"/>
      <c r="AQ17" s="29"/>
      <c r="AR17" s="29"/>
      <c r="AS17" s="30" t="s">
        <v>21</v>
      </c>
      <c r="AT17" s="31" t="s">
        <v>19</v>
      </c>
      <c r="AU17" s="31" t="s">
        <v>143</v>
      </c>
      <c r="AV17" s="31" t="s">
        <v>19</v>
      </c>
      <c r="AW17" s="31" t="s">
        <v>143</v>
      </c>
      <c r="AX17" s="31">
        <v>0.67</v>
      </c>
      <c r="AY17" s="31" t="s">
        <v>275</v>
      </c>
      <c r="AZ17" s="31" t="s">
        <v>19</v>
      </c>
      <c r="BA17" s="31" t="s">
        <v>19</v>
      </c>
    </row>
    <row r="18" spans="1:53" x14ac:dyDescent="0.25">
      <c r="A18">
        <v>5</v>
      </c>
      <c r="B18" s="26" t="s">
        <v>208</v>
      </c>
      <c r="C18" s="27" t="s">
        <v>223</v>
      </c>
      <c r="D18" s="27" t="s">
        <v>4</v>
      </c>
      <c r="E18" s="27" t="s">
        <v>104</v>
      </c>
      <c r="F18" s="27" t="s">
        <v>168</v>
      </c>
      <c r="G18" s="27" t="str">
        <f t="shared" si="1"/>
        <v>Y</v>
      </c>
      <c r="H18" s="90" t="s">
        <v>117</v>
      </c>
      <c r="I18" s="97" t="s">
        <v>116</v>
      </c>
      <c r="J18" s="97" t="s">
        <v>116</v>
      </c>
      <c r="K18" s="97" t="s">
        <v>116</v>
      </c>
      <c r="L18" s="97" t="s">
        <v>116</v>
      </c>
      <c r="M18" s="97" t="s">
        <v>116</v>
      </c>
      <c r="N18" s="96"/>
      <c r="O18" s="97" t="s">
        <v>116</v>
      </c>
      <c r="P18" s="26"/>
      <c r="Q18" s="67">
        <v>34.6</v>
      </c>
      <c r="R18" s="67" t="s">
        <v>20</v>
      </c>
      <c r="S18" s="111">
        <v>65</v>
      </c>
      <c r="T18" s="111" t="s">
        <v>177</v>
      </c>
      <c r="U18" s="28"/>
      <c r="V18" s="28"/>
      <c r="W18" s="26">
        <v>58</v>
      </c>
      <c r="X18" s="26" t="s">
        <v>21</v>
      </c>
      <c r="Y18" s="26">
        <v>34.31</v>
      </c>
      <c r="Z18" s="67" t="s">
        <v>20</v>
      </c>
      <c r="AA18" s="26" t="s">
        <v>19</v>
      </c>
      <c r="AB18" s="26"/>
      <c r="AC18" s="26">
        <v>2.6</v>
      </c>
      <c r="AD18" s="58">
        <f t="shared" si="0"/>
        <v>0.72199999999999998</v>
      </c>
      <c r="AE18" s="67" t="s">
        <v>20</v>
      </c>
      <c r="AF18" s="122" t="s">
        <v>264</v>
      </c>
      <c r="AG18" s="121" t="s">
        <v>265</v>
      </c>
      <c r="AH18" s="108"/>
      <c r="AI18" s="69">
        <v>170</v>
      </c>
      <c r="AJ18" s="69">
        <v>200</v>
      </c>
      <c r="AK18" s="69">
        <f>100+100+216+216</f>
        <v>632</v>
      </c>
      <c r="AL18" s="30"/>
      <c r="AM18" s="30"/>
      <c r="AN18" s="30"/>
      <c r="AO18" s="30"/>
      <c r="AP18" s="29"/>
      <c r="AQ18" s="29"/>
      <c r="AR18" s="29"/>
      <c r="AS18" s="30" t="s">
        <v>21</v>
      </c>
      <c r="AT18" s="31" t="s">
        <v>19</v>
      </c>
      <c r="AU18" s="31" t="s">
        <v>143</v>
      </c>
      <c r="AV18" s="31" t="s">
        <v>19</v>
      </c>
      <c r="AW18" s="31" t="s">
        <v>143</v>
      </c>
      <c r="AX18" s="31">
        <v>0.73</v>
      </c>
      <c r="AY18" s="31" t="s">
        <v>275</v>
      </c>
      <c r="AZ18" s="31" t="s">
        <v>19</v>
      </c>
      <c r="BA18" s="31" t="s">
        <v>19</v>
      </c>
    </row>
    <row r="19" spans="1:53" x14ac:dyDescent="0.25">
      <c r="A19">
        <v>6</v>
      </c>
      <c r="B19" s="26" t="s">
        <v>209</v>
      </c>
      <c r="C19" s="27" t="s">
        <v>224</v>
      </c>
      <c r="D19" s="27" t="s">
        <v>4</v>
      </c>
      <c r="E19" s="27" t="s">
        <v>104</v>
      </c>
      <c r="F19" s="27" t="s">
        <v>168</v>
      </c>
      <c r="G19" s="27" t="str">
        <f t="shared" si="1"/>
        <v>Y</v>
      </c>
      <c r="H19" s="90" t="s">
        <v>117</v>
      </c>
      <c r="I19" s="97" t="s">
        <v>116</v>
      </c>
      <c r="J19" s="97" t="s">
        <v>116</v>
      </c>
      <c r="K19" s="97" t="s">
        <v>116</v>
      </c>
      <c r="L19" s="97" t="s">
        <v>116</v>
      </c>
      <c r="M19" s="97" t="s">
        <v>116</v>
      </c>
      <c r="N19" s="96"/>
      <c r="O19" s="97" t="s">
        <v>116</v>
      </c>
      <c r="P19" s="26"/>
      <c r="Q19" s="67">
        <v>34.1</v>
      </c>
      <c r="R19" s="67" t="s">
        <v>20</v>
      </c>
      <c r="S19" s="111">
        <v>65</v>
      </c>
      <c r="T19" s="111" t="s">
        <v>177</v>
      </c>
      <c r="U19" s="28"/>
      <c r="V19" s="28"/>
      <c r="W19" s="26">
        <v>78.5</v>
      </c>
      <c r="X19" s="26" t="s">
        <v>21</v>
      </c>
      <c r="Y19" s="26">
        <v>45.56</v>
      </c>
      <c r="Z19" s="67" t="s">
        <v>20</v>
      </c>
      <c r="AA19" s="26" t="s">
        <v>19</v>
      </c>
      <c r="AB19" s="26"/>
      <c r="AC19" s="26">
        <v>3.7049999999999996</v>
      </c>
      <c r="AD19" s="58">
        <f t="shared" si="0"/>
        <v>1.0289999999999999</v>
      </c>
      <c r="AE19" s="67" t="s">
        <v>20</v>
      </c>
      <c r="AF19" s="122" t="s">
        <v>266</v>
      </c>
      <c r="AG19" s="122" t="s">
        <v>267</v>
      </c>
      <c r="AH19" s="108"/>
      <c r="AI19" s="69"/>
      <c r="AJ19" s="69"/>
      <c r="AK19" s="69"/>
      <c r="AL19" s="30"/>
      <c r="AM19" s="36"/>
      <c r="AN19" s="36"/>
      <c r="AO19" s="36"/>
      <c r="AP19" s="36"/>
      <c r="AQ19" s="36"/>
      <c r="AR19" s="36"/>
      <c r="AS19" s="30" t="s">
        <v>21</v>
      </c>
      <c r="AT19" s="31" t="s">
        <v>19</v>
      </c>
      <c r="AU19" s="31" t="s">
        <v>143</v>
      </c>
      <c r="AV19" s="31" t="s">
        <v>19</v>
      </c>
      <c r="AW19" s="31" t="s">
        <v>143</v>
      </c>
      <c r="AX19" s="31">
        <v>0.92</v>
      </c>
      <c r="AY19" s="31" t="s">
        <v>275</v>
      </c>
      <c r="AZ19" s="31" t="s">
        <v>19</v>
      </c>
      <c r="BA19" s="31" t="s">
        <v>19</v>
      </c>
    </row>
    <row r="20" spans="1:53" x14ac:dyDescent="0.25">
      <c r="A20">
        <v>7</v>
      </c>
      <c r="B20" s="26" t="s">
        <v>171</v>
      </c>
      <c r="C20" s="27" t="s">
        <v>225</v>
      </c>
      <c r="D20" s="27" t="s">
        <v>41</v>
      </c>
      <c r="E20" s="27" t="s">
        <v>104</v>
      </c>
      <c r="F20" s="27" t="s">
        <v>168</v>
      </c>
      <c r="G20" s="27" t="str">
        <f t="shared" si="1"/>
        <v>Y</v>
      </c>
      <c r="H20" s="90" t="s">
        <v>117</v>
      </c>
      <c r="I20" s="97" t="s">
        <v>116</v>
      </c>
      <c r="J20" s="97" t="s">
        <v>116</v>
      </c>
      <c r="K20" s="97" t="s">
        <v>116</v>
      </c>
      <c r="L20" s="97" t="s">
        <v>116</v>
      </c>
      <c r="M20" s="97" t="s">
        <v>116</v>
      </c>
      <c r="N20" s="97" t="s">
        <v>116</v>
      </c>
      <c r="O20" s="96"/>
      <c r="P20" s="26"/>
      <c r="Q20" s="67">
        <v>92</v>
      </c>
      <c r="R20" s="67" t="s">
        <v>118</v>
      </c>
      <c r="S20" s="26">
        <v>100</v>
      </c>
      <c r="T20" s="26" t="s">
        <v>118</v>
      </c>
      <c r="U20" s="28"/>
      <c r="V20" s="28"/>
      <c r="W20" s="26">
        <v>63</v>
      </c>
      <c r="X20" s="26" t="s">
        <v>20</v>
      </c>
      <c r="Y20" s="166">
        <v>41</v>
      </c>
      <c r="Z20" s="166" t="s">
        <v>317</v>
      </c>
      <c r="AA20" s="163">
        <v>3885</v>
      </c>
      <c r="AB20" s="166" t="s">
        <v>317</v>
      </c>
      <c r="AC20" s="166">
        <v>0</v>
      </c>
      <c r="AD20" s="58">
        <f t="shared" si="0"/>
        <v>0</v>
      </c>
      <c r="AE20" s="166" t="s">
        <v>317</v>
      </c>
      <c r="AF20" s="121">
        <v>1953</v>
      </c>
      <c r="AG20" s="121">
        <v>100</v>
      </c>
      <c r="AH20" s="109">
        <v>100</v>
      </c>
      <c r="AI20" s="70"/>
      <c r="AJ20" s="70"/>
      <c r="AK20" s="70"/>
      <c r="AL20" s="29"/>
      <c r="AM20" s="29"/>
      <c r="AN20" s="29"/>
      <c r="AO20" s="29"/>
      <c r="AP20" s="29"/>
      <c r="AQ20" s="29"/>
      <c r="AR20" s="29"/>
      <c r="AS20" s="30" t="s">
        <v>21</v>
      </c>
      <c r="AT20" s="31" t="s">
        <v>19</v>
      </c>
      <c r="AU20" s="31" t="s">
        <v>143</v>
      </c>
      <c r="AV20" s="31">
        <v>102.7</v>
      </c>
      <c r="AW20" s="31" t="s">
        <v>271</v>
      </c>
      <c r="AX20" s="31" t="s">
        <v>19</v>
      </c>
      <c r="AY20" s="31"/>
      <c r="AZ20" s="31" t="s">
        <v>19</v>
      </c>
      <c r="BA20" s="31" t="s">
        <v>19</v>
      </c>
    </row>
    <row r="21" spans="1:53" x14ac:dyDescent="0.25">
      <c r="A21">
        <v>8</v>
      </c>
      <c r="B21" s="26" t="s">
        <v>172</v>
      </c>
      <c r="C21" s="27" t="s">
        <v>226</v>
      </c>
      <c r="D21" s="27" t="s">
        <v>57</v>
      </c>
      <c r="E21" s="27" t="s">
        <v>104</v>
      </c>
      <c r="F21" s="27" t="s">
        <v>168</v>
      </c>
      <c r="G21" s="27" t="str">
        <f t="shared" si="1"/>
        <v>Y</v>
      </c>
      <c r="H21" s="90" t="s">
        <v>117</v>
      </c>
      <c r="I21" s="97" t="s">
        <v>116</v>
      </c>
      <c r="J21" s="97" t="s">
        <v>116</v>
      </c>
      <c r="K21" s="97" t="s">
        <v>116</v>
      </c>
      <c r="L21" s="97" t="s">
        <v>116</v>
      </c>
      <c r="M21" s="97" t="s">
        <v>116</v>
      </c>
      <c r="N21" s="97" t="s">
        <v>116</v>
      </c>
      <c r="O21" s="96"/>
      <c r="P21" s="26">
        <v>18000</v>
      </c>
      <c r="Q21" s="58">
        <f t="shared" ref="Q21" si="2">ROUND(1/(P21*$C$7),3)*100</f>
        <v>19</v>
      </c>
      <c r="R21" s="26" t="s">
        <v>270</v>
      </c>
      <c r="S21" s="26">
        <v>40</v>
      </c>
      <c r="T21" s="26" t="s">
        <v>119</v>
      </c>
      <c r="U21" s="28"/>
      <c r="V21" s="28"/>
      <c r="W21" s="26">
        <v>84</v>
      </c>
      <c r="X21" s="26" t="s">
        <v>119</v>
      </c>
      <c r="Y21" s="161">
        <v>425.38</v>
      </c>
      <c r="Z21" s="161" t="s">
        <v>270</v>
      </c>
      <c r="AA21" s="26" t="s">
        <v>19</v>
      </c>
      <c r="AB21" s="68"/>
      <c r="AC21" s="160">
        <v>9.4700000000000006</v>
      </c>
      <c r="AD21" s="58">
        <f t="shared" si="0"/>
        <v>2.6309999999999998</v>
      </c>
      <c r="AE21" s="161" t="s">
        <v>270</v>
      </c>
      <c r="AF21" s="121">
        <v>2016</v>
      </c>
      <c r="AG21" s="121">
        <v>2.4</v>
      </c>
      <c r="AH21" s="109"/>
      <c r="AI21" s="70"/>
      <c r="AJ21" s="70"/>
      <c r="AK21" s="70"/>
      <c r="AL21" s="30"/>
      <c r="AM21" s="30"/>
      <c r="AN21" s="30"/>
      <c r="AO21" s="30"/>
      <c r="AP21" s="30"/>
      <c r="AQ21" s="30"/>
      <c r="AR21" s="30">
        <v>2.4</v>
      </c>
      <c r="AS21" s="30" t="s">
        <v>66</v>
      </c>
      <c r="AT21" s="31" t="s">
        <v>19</v>
      </c>
      <c r="AU21" s="31" t="s">
        <v>143</v>
      </c>
      <c r="AV21" s="31" t="s">
        <v>19</v>
      </c>
      <c r="AW21" s="31" t="s">
        <v>143</v>
      </c>
      <c r="AX21" s="31" t="s">
        <v>19</v>
      </c>
      <c r="AY21" s="31"/>
      <c r="AZ21" s="31" t="s">
        <v>19</v>
      </c>
      <c r="BA21" s="31" t="s">
        <v>19</v>
      </c>
    </row>
    <row r="22" spans="1:53" x14ac:dyDescent="0.25">
      <c r="A22">
        <v>9</v>
      </c>
      <c r="B22" s="26" t="s">
        <v>173</v>
      </c>
      <c r="C22" s="27" t="s">
        <v>227</v>
      </c>
      <c r="D22" s="72" t="s">
        <v>42</v>
      </c>
      <c r="E22" s="27" t="s">
        <v>104</v>
      </c>
      <c r="F22" s="27" t="s">
        <v>168</v>
      </c>
      <c r="G22" s="27" t="str">
        <f t="shared" si="1"/>
        <v>Y</v>
      </c>
      <c r="H22" s="90" t="s">
        <v>117</v>
      </c>
      <c r="I22" s="97" t="s">
        <v>116</v>
      </c>
      <c r="J22" s="97" t="s">
        <v>116</v>
      </c>
      <c r="K22" s="97" t="s">
        <v>116</v>
      </c>
      <c r="L22" s="97" t="s">
        <v>116</v>
      </c>
      <c r="M22" s="97" t="s">
        <v>116</v>
      </c>
      <c r="N22" s="96"/>
      <c r="O22" s="97" t="s">
        <v>116</v>
      </c>
      <c r="P22" s="26"/>
      <c r="Q22" s="67">
        <v>45.5</v>
      </c>
      <c r="R22" s="67" t="s">
        <v>20</v>
      </c>
      <c r="S22" s="26">
        <v>35</v>
      </c>
      <c r="T22" s="26" t="s">
        <v>119</v>
      </c>
      <c r="U22" s="28"/>
      <c r="V22" s="28"/>
      <c r="W22" s="112">
        <v>93</v>
      </c>
      <c r="X22" s="26" t="s">
        <v>21</v>
      </c>
      <c r="Y22" s="112">
        <v>18.100000000000001</v>
      </c>
      <c r="Z22" s="67" t="s">
        <v>20</v>
      </c>
      <c r="AA22" s="26" t="s">
        <v>19</v>
      </c>
      <c r="AB22" s="26"/>
      <c r="AC22" s="112">
        <v>0</v>
      </c>
      <c r="AD22" s="58">
        <f t="shared" si="0"/>
        <v>0</v>
      </c>
      <c r="AE22" s="67" t="s">
        <v>20</v>
      </c>
      <c r="AF22" s="121">
        <v>2000</v>
      </c>
      <c r="AG22" s="121">
        <v>507</v>
      </c>
      <c r="AH22" s="108"/>
      <c r="AI22" s="69"/>
      <c r="AJ22" s="69"/>
      <c r="AK22" s="69"/>
      <c r="AL22" s="30"/>
      <c r="AM22" s="30"/>
      <c r="AN22" s="30"/>
      <c r="AO22" s="30">
        <v>507</v>
      </c>
      <c r="AP22" s="30"/>
      <c r="AQ22" s="30"/>
      <c r="AR22" s="30"/>
      <c r="AS22" s="30" t="s">
        <v>22</v>
      </c>
      <c r="AT22" s="31" t="s">
        <v>19</v>
      </c>
      <c r="AU22" s="31" t="s">
        <v>143</v>
      </c>
      <c r="AV22" s="31" t="s">
        <v>19</v>
      </c>
      <c r="AW22" s="31" t="s">
        <v>143</v>
      </c>
      <c r="AX22" s="31" t="s">
        <v>19</v>
      </c>
      <c r="AY22" s="31"/>
      <c r="AZ22" s="31" t="s">
        <v>19</v>
      </c>
      <c r="BA22" s="31" t="s">
        <v>19</v>
      </c>
    </row>
    <row r="23" spans="1:53" x14ac:dyDescent="0.25">
      <c r="A23">
        <v>10</v>
      </c>
      <c r="B23" s="26" t="s">
        <v>211</v>
      </c>
      <c r="C23" s="27" t="s">
        <v>228</v>
      </c>
      <c r="D23" s="27" t="s">
        <v>43</v>
      </c>
      <c r="E23" s="27" t="s">
        <v>104</v>
      </c>
      <c r="F23" s="27" t="s">
        <v>168</v>
      </c>
      <c r="G23" s="27">
        <f t="shared" si="1"/>
        <v>0</v>
      </c>
      <c r="H23" s="90" t="s">
        <v>117</v>
      </c>
      <c r="I23" s="97" t="s">
        <v>116</v>
      </c>
      <c r="J23" s="97" t="s">
        <v>116</v>
      </c>
      <c r="K23" s="97" t="s">
        <v>116</v>
      </c>
      <c r="L23" s="97" t="s">
        <v>116</v>
      </c>
      <c r="M23" s="96"/>
      <c r="N23" s="97" t="s">
        <v>116</v>
      </c>
      <c r="O23" s="96"/>
      <c r="P23" s="26">
        <v>9271</v>
      </c>
      <c r="Q23" s="58">
        <f>ROUND(1/(P23*$C$7),3)*100</f>
        <v>36.799999999999997</v>
      </c>
      <c r="R23" s="26" t="s">
        <v>315</v>
      </c>
      <c r="S23" s="163">
        <v>30</v>
      </c>
      <c r="T23" s="163" t="s">
        <v>317</v>
      </c>
      <c r="U23" s="28"/>
      <c r="V23" s="28"/>
      <c r="W23" s="163">
        <v>22</v>
      </c>
      <c r="X23" s="163" t="s">
        <v>317</v>
      </c>
      <c r="Y23" s="163">
        <v>8</v>
      </c>
      <c r="Z23" s="163" t="s">
        <v>317</v>
      </c>
      <c r="AA23" s="26" t="s">
        <v>19</v>
      </c>
      <c r="AB23" s="26"/>
      <c r="AC23" s="26">
        <v>0</v>
      </c>
      <c r="AD23" s="58">
        <f t="shared" si="0"/>
        <v>0</v>
      </c>
      <c r="AE23" s="163" t="s">
        <v>317</v>
      </c>
      <c r="AF23" s="123" t="s">
        <v>268</v>
      </c>
      <c r="AG23" s="123" t="s">
        <v>269</v>
      </c>
      <c r="AH23" s="110"/>
      <c r="AI23" s="30"/>
      <c r="AJ23" s="30"/>
      <c r="AK23" s="30"/>
      <c r="AL23" s="29"/>
      <c r="AM23" s="29"/>
      <c r="AN23" s="29"/>
      <c r="AO23" s="29"/>
      <c r="AP23" s="29"/>
      <c r="AQ23" s="29">
        <v>22.1</v>
      </c>
      <c r="AR23" s="29">
        <v>30</v>
      </c>
      <c r="AS23" s="30" t="s">
        <v>178</v>
      </c>
      <c r="AT23" s="31" t="s">
        <v>19</v>
      </c>
      <c r="AU23" s="31" t="s">
        <v>143</v>
      </c>
      <c r="AV23" s="31" t="s">
        <v>19</v>
      </c>
      <c r="AW23" s="31" t="s">
        <v>143</v>
      </c>
      <c r="AX23" s="31" t="s">
        <v>19</v>
      </c>
      <c r="AY23" s="31"/>
      <c r="AZ23" s="31" t="s">
        <v>19</v>
      </c>
      <c r="BA23" s="31" t="s">
        <v>19</v>
      </c>
    </row>
    <row r="24" spans="1:53" x14ac:dyDescent="0.25">
      <c r="A24">
        <v>11</v>
      </c>
      <c r="B24" s="26" t="s">
        <v>174</v>
      </c>
      <c r="C24" s="27" t="s">
        <v>229</v>
      </c>
      <c r="D24" s="27" t="s">
        <v>44</v>
      </c>
      <c r="E24" s="27" t="s">
        <v>104</v>
      </c>
      <c r="F24" s="27" t="s">
        <v>168</v>
      </c>
      <c r="G24" s="27">
        <f t="shared" si="1"/>
        <v>0</v>
      </c>
      <c r="H24" s="90" t="s">
        <v>117</v>
      </c>
      <c r="I24" s="97" t="s">
        <v>116</v>
      </c>
      <c r="J24" s="97" t="s">
        <v>116</v>
      </c>
      <c r="K24" s="97" t="s">
        <v>116</v>
      </c>
      <c r="L24" s="97" t="s">
        <v>116</v>
      </c>
      <c r="M24" s="96"/>
      <c r="N24" s="97" t="s">
        <v>116</v>
      </c>
      <c r="O24" s="96"/>
      <c r="P24" s="26">
        <v>9271</v>
      </c>
      <c r="Q24" s="58">
        <f t="shared" ref="Q24" si="3">ROUND(1/(P24*$C$7),3)*100</f>
        <v>36.799999999999997</v>
      </c>
      <c r="R24" s="26" t="s">
        <v>315</v>
      </c>
      <c r="S24" s="163">
        <f>AVERAGE(20,20,30,30)</f>
        <v>25</v>
      </c>
      <c r="T24" s="163" t="s">
        <v>317</v>
      </c>
      <c r="U24" s="28"/>
      <c r="V24" s="28"/>
      <c r="W24" s="163">
        <v>33.4</v>
      </c>
      <c r="X24" s="163" t="s">
        <v>317</v>
      </c>
      <c r="Y24" s="163">
        <v>50</v>
      </c>
      <c r="Z24" s="163" t="s">
        <v>317</v>
      </c>
      <c r="AA24" s="26" t="s">
        <v>19</v>
      </c>
      <c r="AB24" s="26"/>
      <c r="AC24" s="26">
        <v>0</v>
      </c>
      <c r="AD24" s="58">
        <f t="shared" si="0"/>
        <v>0</v>
      </c>
      <c r="AE24" s="163" t="s">
        <v>317</v>
      </c>
      <c r="AF24" s="121">
        <v>2012</v>
      </c>
      <c r="AG24" s="121">
        <v>102</v>
      </c>
      <c r="AH24" s="110"/>
      <c r="AI24" s="30"/>
      <c r="AJ24" s="30"/>
      <c r="AK24" s="30"/>
      <c r="AL24" s="30"/>
      <c r="AM24" s="30"/>
      <c r="AN24" s="30"/>
      <c r="AO24" s="30"/>
      <c r="AP24" s="30"/>
      <c r="AQ24" s="30">
        <v>102</v>
      </c>
      <c r="AR24" s="30"/>
      <c r="AS24" s="30" t="s">
        <v>271</v>
      </c>
      <c r="AT24" s="31" t="s">
        <v>19</v>
      </c>
      <c r="AU24" s="31" t="s">
        <v>143</v>
      </c>
      <c r="AV24" s="31" t="s">
        <v>19</v>
      </c>
      <c r="AW24" s="31" t="s">
        <v>143</v>
      </c>
      <c r="AX24" s="31" t="s">
        <v>19</v>
      </c>
      <c r="AY24" s="31"/>
      <c r="AZ24" s="31" t="s">
        <v>19</v>
      </c>
      <c r="BA24" s="31" t="s">
        <v>19</v>
      </c>
    </row>
    <row r="25" spans="1:53" x14ac:dyDescent="0.25">
      <c r="B25" s="120" t="s">
        <v>215</v>
      </c>
      <c r="C25" s="71" t="s">
        <v>216</v>
      </c>
      <c r="D25" s="113"/>
      <c r="E25" s="113"/>
      <c r="F25" s="113"/>
      <c r="G25" s="113"/>
      <c r="H25" s="114"/>
      <c r="I25" s="114"/>
      <c r="J25" s="114"/>
      <c r="K25" s="114"/>
      <c r="L25" s="114"/>
      <c r="M25" s="114"/>
      <c r="N25" s="114"/>
      <c r="O25" s="114"/>
      <c r="P25" s="113"/>
      <c r="Q25" s="115"/>
      <c r="R25" s="115"/>
      <c r="S25" s="116"/>
      <c r="T25" s="114"/>
      <c r="U25" s="117"/>
      <c r="V25" s="117"/>
      <c r="W25" s="113"/>
      <c r="X25" s="113"/>
      <c r="Y25" s="113"/>
      <c r="Z25" s="115"/>
      <c r="AA25" s="113"/>
      <c r="AB25" s="113"/>
      <c r="AC25" s="113"/>
      <c r="AD25" s="113"/>
      <c r="AE25" s="115"/>
      <c r="AF25" s="115"/>
      <c r="AG25" s="115"/>
      <c r="AH25" s="118"/>
      <c r="AI25" s="115"/>
      <c r="AJ25" s="115"/>
      <c r="AK25" s="115"/>
      <c r="AL25" s="113"/>
      <c r="AM25" s="119"/>
      <c r="AN25" s="119"/>
      <c r="AO25" s="119"/>
      <c r="AP25" s="119"/>
      <c r="AQ25" s="119"/>
      <c r="AR25" s="119"/>
      <c r="AS25" s="113"/>
      <c r="AT25" s="113"/>
      <c r="AU25" s="113"/>
      <c r="AV25" s="113"/>
      <c r="AW25" s="113"/>
      <c r="AX25" s="113"/>
      <c r="AY25" s="113"/>
      <c r="AZ25" s="113"/>
      <c r="BA25" s="113"/>
    </row>
    <row r="26" spans="1:53" x14ac:dyDescent="0.25">
      <c r="A26">
        <v>12</v>
      </c>
      <c r="B26" s="151" t="s">
        <v>212</v>
      </c>
      <c r="C26" s="26" t="s">
        <v>284</v>
      </c>
      <c r="D26" s="27" t="s">
        <v>104</v>
      </c>
      <c r="E26" s="27" t="s">
        <v>104</v>
      </c>
      <c r="F26" s="27" t="s">
        <v>168</v>
      </c>
      <c r="G26" s="27" t="s">
        <v>116</v>
      </c>
      <c r="H26" s="27" t="s">
        <v>248</v>
      </c>
      <c r="I26" s="97" t="s">
        <v>116</v>
      </c>
      <c r="J26" s="97" t="s">
        <v>116</v>
      </c>
      <c r="K26" s="96"/>
      <c r="L26" s="96"/>
      <c r="M26" s="10" t="s">
        <v>116</v>
      </c>
      <c r="N26" s="10"/>
      <c r="O26" s="10"/>
      <c r="P26" s="26"/>
      <c r="Q26" s="163">
        <v>90</v>
      </c>
      <c r="R26" s="163" t="s">
        <v>317</v>
      </c>
      <c r="S26" s="163">
        <v>15</v>
      </c>
      <c r="T26" s="163" t="s">
        <v>317</v>
      </c>
      <c r="U26" s="28"/>
      <c r="V26" s="28"/>
      <c r="W26" s="26">
        <v>50</v>
      </c>
      <c r="X26" s="26" t="s">
        <v>19</v>
      </c>
      <c r="Y26" s="163">
        <v>36.32</v>
      </c>
      <c r="Z26" s="163" t="s">
        <v>270</v>
      </c>
      <c r="AA26" s="163">
        <v>1950</v>
      </c>
      <c r="AB26" s="163" t="s">
        <v>270</v>
      </c>
      <c r="AC26" s="163">
        <v>7.26</v>
      </c>
      <c r="AD26" s="58">
        <f>ROUND(AC26*$C$5*$C$6,3)</f>
        <v>2.0169999999999999</v>
      </c>
      <c r="AE26" s="163" t="s">
        <v>270</v>
      </c>
      <c r="AF26" s="69" t="s">
        <v>19</v>
      </c>
      <c r="AG26" s="69" t="s">
        <v>19</v>
      </c>
      <c r="AH26" s="69" t="s">
        <v>19</v>
      </c>
      <c r="AI26" s="69" t="s">
        <v>19</v>
      </c>
      <c r="AJ26" s="69" t="s">
        <v>19</v>
      </c>
      <c r="AK26" s="69" t="s">
        <v>19</v>
      </c>
      <c r="AL26" s="69" t="s">
        <v>19</v>
      </c>
      <c r="AM26" s="69" t="s">
        <v>19</v>
      </c>
      <c r="AN26" s="69" t="s">
        <v>19</v>
      </c>
      <c r="AO26" s="69" t="s">
        <v>19</v>
      </c>
      <c r="AP26" s="69" t="s">
        <v>19</v>
      </c>
      <c r="AQ26" s="69" t="s">
        <v>19</v>
      </c>
      <c r="AR26" s="69" t="s">
        <v>19</v>
      </c>
      <c r="AS26" s="69" t="s">
        <v>19</v>
      </c>
      <c r="AT26" s="31" t="s">
        <v>19</v>
      </c>
      <c r="AU26" s="31" t="s">
        <v>143</v>
      </c>
      <c r="AV26" s="31" t="s">
        <v>19</v>
      </c>
      <c r="AW26" s="31"/>
      <c r="AX26" s="31" t="s">
        <v>19</v>
      </c>
      <c r="AY26" s="31"/>
      <c r="AZ26" s="31">
        <v>0.5</v>
      </c>
      <c r="BA26" s="31">
        <v>1</v>
      </c>
    </row>
    <row r="27" spans="1:53" x14ac:dyDescent="0.25">
      <c r="A27">
        <v>13</v>
      </c>
      <c r="B27" s="151" t="s">
        <v>279</v>
      </c>
      <c r="C27" s="26" t="s">
        <v>282</v>
      </c>
      <c r="D27" s="26" t="s">
        <v>281</v>
      </c>
      <c r="E27" s="27" t="s">
        <v>104</v>
      </c>
      <c r="F27" s="26"/>
      <c r="G27" s="26" t="s">
        <v>116</v>
      </c>
      <c r="H27" s="27" t="s">
        <v>248</v>
      </c>
      <c r="I27" s="97"/>
      <c r="J27" s="97" t="s">
        <v>116</v>
      </c>
      <c r="K27" s="10"/>
      <c r="L27" s="10"/>
      <c r="M27" s="97" t="s">
        <v>116</v>
      </c>
      <c r="N27" s="97" t="s">
        <v>116</v>
      </c>
      <c r="O27" s="96"/>
      <c r="P27" s="163">
        <v>13500</v>
      </c>
      <c r="Q27" s="58">
        <f t="shared" ref="Q27:Q30" si="4">ROUND(1/(P27*$C$7),3)*100</f>
        <v>25.3</v>
      </c>
      <c r="R27" s="164" t="s">
        <v>317</v>
      </c>
      <c r="S27" s="163">
        <v>45</v>
      </c>
      <c r="T27" s="163" t="s">
        <v>317</v>
      </c>
      <c r="U27" s="150"/>
      <c r="V27" s="150"/>
      <c r="W27" s="163">
        <v>56</v>
      </c>
      <c r="X27" s="163" t="s">
        <v>317</v>
      </c>
      <c r="Y27" s="163">
        <v>110</v>
      </c>
      <c r="Z27" s="164" t="s">
        <v>317</v>
      </c>
      <c r="AA27" s="163">
        <v>3760</v>
      </c>
      <c r="AB27" s="163" t="s">
        <v>317</v>
      </c>
      <c r="AC27" s="163">
        <v>5</v>
      </c>
      <c r="AD27" s="58">
        <f t="shared" ref="AD27:AD34" si="5">ROUND(AC27*$C$5*$C$6,3)</f>
        <v>1.389</v>
      </c>
      <c r="AE27" s="164" t="s">
        <v>317</v>
      </c>
      <c r="AF27" s="69" t="s">
        <v>19</v>
      </c>
      <c r="AG27" s="69" t="s">
        <v>19</v>
      </c>
      <c r="AH27" s="69" t="s">
        <v>19</v>
      </c>
      <c r="AI27" s="69" t="s">
        <v>19</v>
      </c>
      <c r="AJ27" s="69" t="s">
        <v>19</v>
      </c>
      <c r="AK27" s="69" t="s">
        <v>19</v>
      </c>
      <c r="AL27" s="69" t="s">
        <v>19</v>
      </c>
      <c r="AM27" s="69" t="s">
        <v>19</v>
      </c>
      <c r="AN27" s="69" t="s">
        <v>19</v>
      </c>
      <c r="AO27" s="69" t="s">
        <v>19</v>
      </c>
      <c r="AP27" s="69" t="s">
        <v>19</v>
      </c>
      <c r="AQ27" s="69" t="s">
        <v>19</v>
      </c>
      <c r="AR27" s="69" t="s">
        <v>19</v>
      </c>
      <c r="AS27" s="69" t="s">
        <v>19</v>
      </c>
      <c r="AT27" s="31" t="s">
        <v>19</v>
      </c>
      <c r="AU27" s="31" t="s">
        <v>143</v>
      </c>
      <c r="AV27" s="31">
        <v>290</v>
      </c>
      <c r="AW27" s="31" t="s">
        <v>271</v>
      </c>
      <c r="AX27" s="31" t="s">
        <v>19</v>
      </c>
      <c r="AY27" s="31"/>
      <c r="AZ27" s="31">
        <v>0.5</v>
      </c>
      <c r="BA27" s="31">
        <v>1</v>
      </c>
    </row>
    <row r="28" spans="1:53" x14ac:dyDescent="0.25">
      <c r="B28" s="151" t="s">
        <v>23</v>
      </c>
      <c r="C28" s="26" t="s">
        <v>356</v>
      </c>
      <c r="D28" s="26"/>
      <c r="E28" s="27"/>
      <c r="F28" s="26"/>
      <c r="G28" s="26"/>
      <c r="H28" s="27"/>
      <c r="I28" s="97"/>
      <c r="J28" s="97"/>
      <c r="K28" s="10"/>
      <c r="L28" s="10"/>
      <c r="M28" s="97"/>
      <c r="N28" s="97"/>
      <c r="O28" s="96"/>
      <c r="P28" s="163">
        <v>8800</v>
      </c>
      <c r="Q28" s="58">
        <f t="shared" si="4"/>
        <v>38.800000000000004</v>
      </c>
      <c r="R28" s="164"/>
      <c r="S28" s="163">
        <v>75</v>
      </c>
      <c r="T28" s="163" t="s">
        <v>317</v>
      </c>
      <c r="U28" s="150"/>
      <c r="V28" s="150"/>
      <c r="W28" s="163">
        <v>85</v>
      </c>
      <c r="X28" s="163" t="s">
        <v>317</v>
      </c>
      <c r="Y28" s="163"/>
      <c r="Z28" s="164"/>
      <c r="AA28" s="163"/>
      <c r="AB28" s="163"/>
      <c r="AC28" s="163">
        <v>5</v>
      </c>
      <c r="AD28" s="58">
        <f t="shared" si="5"/>
        <v>1.389</v>
      </c>
      <c r="AE28" s="164" t="s">
        <v>317</v>
      </c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31"/>
      <c r="AU28" s="31"/>
      <c r="AV28" s="31"/>
      <c r="AW28" s="31"/>
      <c r="AX28" s="31"/>
      <c r="AY28" s="31"/>
      <c r="AZ28" s="31"/>
      <c r="BA28" s="31"/>
    </row>
    <row r="29" spans="1:53" x14ac:dyDescent="0.25">
      <c r="B29" s="151" t="s">
        <v>24</v>
      </c>
      <c r="C29" s="26" t="s">
        <v>358</v>
      </c>
      <c r="D29" s="26"/>
      <c r="E29" s="27"/>
      <c r="F29" s="26"/>
      <c r="G29" s="26"/>
      <c r="H29" s="27"/>
      <c r="I29" s="97"/>
      <c r="J29" s="97"/>
      <c r="K29" s="10"/>
      <c r="L29" s="10"/>
      <c r="M29" s="97"/>
      <c r="N29" s="97"/>
      <c r="O29" s="96"/>
      <c r="P29" s="163">
        <v>6600</v>
      </c>
      <c r="Q29" s="58">
        <f t="shared" si="4"/>
        <v>51.7</v>
      </c>
      <c r="R29" s="164"/>
      <c r="S29" s="163">
        <v>55</v>
      </c>
      <c r="T29" s="163" t="s">
        <v>317</v>
      </c>
      <c r="U29" s="150"/>
      <c r="V29" s="150"/>
      <c r="W29" s="163"/>
      <c r="X29" s="163"/>
      <c r="Y29" s="163"/>
      <c r="Z29" s="164"/>
      <c r="AA29" s="163"/>
      <c r="AB29" s="163"/>
      <c r="AC29" s="163"/>
      <c r="AD29" s="58"/>
      <c r="AE29" s="164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31"/>
      <c r="AU29" s="31"/>
      <c r="AV29" s="31"/>
      <c r="AW29" s="31"/>
      <c r="AX29" s="31"/>
      <c r="AY29" s="31"/>
      <c r="AZ29" s="31"/>
      <c r="BA29" s="31"/>
    </row>
    <row r="30" spans="1:53" x14ac:dyDescent="0.25">
      <c r="B30" s="151" t="s">
        <v>27</v>
      </c>
      <c r="C30" s="26" t="s">
        <v>357</v>
      </c>
      <c r="D30" s="26"/>
      <c r="E30" s="27"/>
      <c r="F30" s="26"/>
      <c r="G30" s="26"/>
      <c r="H30" s="27"/>
      <c r="I30" s="97"/>
      <c r="J30" s="97"/>
      <c r="K30" s="10"/>
      <c r="L30" s="10"/>
      <c r="M30" s="97"/>
      <c r="N30" s="97"/>
      <c r="O30" s="96"/>
      <c r="P30" s="163">
        <v>6600</v>
      </c>
      <c r="Q30" s="58">
        <f t="shared" si="4"/>
        <v>51.7</v>
      </c>
      <c r="R30" s="164"/>
      <c r="S30" s="163">
        <v>55</v>
      </c>
      <c r="T30" s="163" t="s">
        <v>317</v>
      </c>
      <c r="U30" s="150"/>
      <c r="V30" s="150"/>
      <c r="W30" s="163"/>
      <c r="X30" s="163"/>
      <c r="Y30" s="163"/>
      <c r="Z30" s="164"/>
      <c r="AA30" s="163"/>
      <c r="AB30" s="163"/>
      <c r="AC30" s="163"/>
      <c r="AD30" s="58"/>
      <c r="AE30" s="164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31"/>
      <c r="AU30" s="31"/>
      <c r="AV30" s="31"/>
      <c r="AW30" s="31"/>
      <c r="AX30" s="31"/>
      <c r="AY30" s="31"/>
      <c r="AZ30" s="31"/>
      <c r="BA30" s="31"/>
    </row>
    <row r="31" spans="1:53" x14ac:dyDescent="0.25">
      <c r="A31">
        <v>14</v>
      </c>
      <c r="B31" s="26" t="s">
        <v>173</v>
      </c>
      <c r="C31" s="27" t="s">
        <v>231</v>
      </c>
      <c r="D31" s="72" t="s">
        <v>42</v>
      </c>
      <c r="E31" s="27" t="s">
        <v>104</v>
      </c>
      <c r="F31" s="27" t="s">
        <v>168</v>
      </c>
      <c r="G31" s="27" t="str">
        <f>M31</f>
        <v>Y</v>
      </c>
      <c r="H31" s="27" t="s">
        <v>248</v>
      </c>
      <c r="I31" s="97" t="s">
        <v>116</v>
      </c>
      <c r="J31" s="97" t="s">
        <v>116</v>
      </c>
      <c r="K31" s="10"/>
      <c r="L31" s="10"/>
      <c r="M31" s="97" t="s">
        <v>116</v>
      </c>
      <c r="N31" s="96"/>
      <c r="O31" s="97" t="s">
        <v>116</v>
      </c>
      <c r="P31" s="26"/>
      <c r="Q31" s="26">
        <v>62.02</v>
      </c>
      <c r="R31" s="67" t="s">
        <v>305</v>
      </c>
      <c r="S31" s="163">
        <v>55</v>
      </c>
      <c r="T31" s="163" t="s">
        <v>317</v>
      </c>
      <c r="U31" s="28"/>
      <c r="V31" s="28"/>
      <c r="W31" s="166">
        <v>87</v>
      </c>
      <c r="X31" s="163" t="s">
        <v>317</v>
      </c>
      <c r="Y31" s="165">
        <v>10</v>
      </c>
      <c r="Z31" s="164" t="s">
        <v>317</v>
      </c>
      <c r="AA31" s="160">
        <f>370+(10.3*10^4)*(Z3*1000)^(-0.438)</f>
        <v>612.57007624128892</v>
      </c>
      <c r="AB31" s="159" t="s">
        <v>305</v>
      </c>
      <c r="AC31" s="163">
        <v>3</v>
      </c>
      <c r="AD31" s="58">
        <f t="shared" si="5"/>
        <v>0.83299999999999996</v>
      </c>
      <c r="AE31" s="164" t="s">
        <v>317</v>
      </c>
      <c r="AF31" s="69" t="s">
        <v>19</v>
      </c>
      <c r="AG31" s="69" t="s">
        <v>19</v>
      </c>
      <c r="AH31" s="69" t="s">
        <v>19</v>
      </c>
      <c r="AI31" s="69" t="s">
        <v>19</v>
      </c>
      <c r="AJ31" s="69" t="s">
        <v>19</v>
      </c>
      <c r="AK31" s="69" t="s">
        <v>19</v>
      </c>
      <c r="AL31" s="69" t="s">
        <v>19</v>
      </c>
      <c r="AM31" s="69" t="s">
        <v>19</v>
      </c>
      <c r="AN31" s="69" t="s">
        <v>19</v>
      </c>
      <c r="AO31" s="69" t="s">
        <v>19</v>
      </c>
      <c r="AP31" s="69" t="s">
        <v>19</v>
      </c>
      <c r="AQ31" s="69" t="s">
        <v>19</v>
      </c>
      <c r="AR31" s="69" t="s">
        <v>19</v>
      </c>
      <c r="AS31" s="69" t="s">
        <v>19</v>
      </c>
      <c r="AT31" s="31" t="s">
        <v>19</v>
      </c>
      <c r="AU31" s="31" t="s">
        <v>143</v>
      </c>
      <c r="AV31" s="31" t="s">
        <v>19</v>
      </c>
      <c r="AW31" s="31" t="s">
        <v>143</v>
      </c>
      <c r="AX31" s="31">
        <v>1</v>
      </c>
      <c r="AY31" s="31" t="s">
        <v>275</v>
      </c>
      <c r="AZ31" s="31">
        <v>0.5</v>
      </c>
      <c r="BA31" s="31">
        <v>1</v>
      </c>
    </row>
    <row r="32" spans="1:53" x14ac:dyDescent="0.25">
      <c r="A32">
        <v>15</v>
      </c>
      <c r="B32" s="111" t="s">
        <v>210</v>
      </c>
      <c r="C32" s="27" t="s">
        <v>232</v>
      </c>
      <c r="D32" s="27" t="s">
        <v>42</v>
      </c>
      <c r="E32" s="27" t="s">
        <v>104</v>
      </c>
      <c r="F32" s="27"/>
      <c r="G32" s="27" t="str">
        <f>M32</f>
        <v>Y</v>
      </c>
      <c r="H32" s="27" t="s">
        <v>248</v>
      </c>
      <c r="I32" s="97" t="s">
        <v>116</v>
      </c>
      <c r="J32" s="97" t="s">
        <v>116</v>
      </c>
      <c r="K32" s="96"/>
      <c r="L32" s="96"/>
      <c r="M32" s="97" t="s">
        <v>116</v>
      </c>
      <c r="N32" s="96"/>
      <c r="O32" s="97" t="s">
        <v>116</v>
      </c>
      <c r="P32" s="26"/>
      <c r="Q32" s="26">
        <v>42.47</v>
      </c>
      <c r="R32" s="67" t="s">
        <v>305</v>
      </c>
      <c r="S32" s="163">
        <v>55</v>
      </c>
      <c r="T32" s="163" t="s">
        <v>317</v>
      </c>
      <c r="U32" s="28"/>
      <c r="V32" s="28"/>
      <c r="W32" s="166">
        <v>30</v>
      </c>
      <c r="X32" s="163" t="s">
        <v>317</v>
      </c>
      <c r="Y32" s="163">
        <v>12</v>
      </c>
      <c r="Z32" s="164" t="s">
        <v>317</v>
      </c>
      <c r="AA32" s="111">
        <f>9650*(Z4*1000)^-0.3</f>
        <v>188.29392656592486</v>
      </c>
      <c r="AB32" s="159" t="s">
        <v>305</v>
      </c>
      <c r="AC32" s="165">
        <v>7</v>
      </c>
      <c r="AD32" s="58">
        <f t="shared" si="5"/>
        <v>1.944</v>
      </c>
      <c r="AE32" s="164" t="s">
        <v>317</v>
      </c>
      <c r="AF32" s="69" t="s">
        <v>19</v>
      </c>
      <c r="AG32" s="69" t="s">
        <v>19</v>
      </c>
      <c r="AH32" s="69" t="s">
        <v>19</v>
      </c>
      <c r="AI32" s="69" t="s">
        <v>19</v>
      </c>
      <c r="AJ32" s="69" t="s">
        <v>19</v>
      </c>
      <c r="AK32" s="69" t="s">
        <v>19</v>
      </c>
      <c r="AL32" s="69" t="s">
        <v>19</v>
      </c>
      <c r="AM32" s="69" t="s">
        <v>19</v>
      </c>
      <c r="AN32" s="69" t="s">
        <v>19</v>
      </c>
      <c r="AO32" s="69" t="s">
        <v>19</v>
      </c>
      <c r="AP32" s="69" t="s">
        <v>19</v>
      </c>
      <c r="AQ32" s="69" t="s">
        <v>19</v>
      </c>
      <c r="AR32" s="69" t="s">
        <v>19</v>
      </c>
      <c r="AS32" s="69" t="s">
        <v>19</v>
      </c>
      <c r="AT32" s="31" t="s">
        <v>19</v>
      </c>
      <c r="AU32" s="31" t="s">
        <v>143</v>
      </c>
      <c r="AV32" s="31" t="s">
        <v>19</v>
      </c>
      <c r="AW32" s="31" t="s">
        <v>143</v>
      </c>
      <c r="AX32" s="31" t="s">
        <v>19</v>
      </c>
      <c r="AY32" s="31"/>
      <c r="AZ32" s="31">
        <v>0.5</v>
      </c>
      <c r="BA32" s="31">
        <v>1</v>
      </c>
    </row>
    <row r="33" spans="1:53" x14ac:dyDescent="0.25">
      <c r="A33">
        <v>16</v>
      </c>
      <c r="B33" s="111" t="s">
        <v>211</v>
      </c>
      <c r="C33" s="27" t="s">
        <v>233</v>
      </c>
      <c r="D33" s="27" t="s">
        <v>43</v>
      </c>
      <c r="E33" s="27" t="s">
        <v>104</v>
      </c>
      <c r="F33" s="27"/>
      <c r="G33" s="27">
        <f>M33</f>
        <v>0</v>
      </c>
      <c r="H33" s="27" t="s">
        <v>248</v>
      </c>
      <c r="I33" s="97"/>
      <c r="J33" s="97" t="s">
        <v>116</v>
      </c>
      <c r="K33" s="96"/>
      <c r="L33" s="96"/>
      <c r="M33" s="96"/>
      <c r="N33" s="97" t="s">
        <v>116</v>
      </c>
      <c r="O33" s="96"/>
      <c r="P33" s="26">
        <v>9271</v>
      </c>
      <c r="Q33" s="58">
        <f>ROUND(1/(P33*$C$7),3)*100</f>
        <v>36.799999999999997</v>
      </c>
      <c r="R33" s="111" t="s">
        <v>315</v>
      </c>
      <c r="S33" s="163">
        <v>30</v>
      </c>
      <c r="T33" s="163" t="s">
        <v>317</v>
      </c>
      <c r="U33" s="28"/>
      <c r="V33" s="28"/>
      <c r="W33" s="163">
        <v>22</v>
      </c>
      <c r="X33" s="163" t="s">
        <v>317</v>
      </c>
      <c r="Y33" s="163">
        <v>8</v>
      </c>
      <c r="Z33" s="163" t="s">
        <v>317</v>
      </c>
      <c r="AA33" s="163">
        <v>951</v>
      </c>
      <c r="AB33" s="163" t="s">
        <v>317</v>
      </c>
      <c r="AC33" s="163">
        <v>0</v>
      </c>
      <c r="AD33" s="58">
        <f t="shared" si="5"/>
        <v>0</v>
      </c>
      <c r="AE33" s="163" t="s">
        <v>317</v>
      </c>
      <c r="AF33" s="69" t="s">
        <v>19</v>
      </c>
      <c r="AG33" s="69" t="s">
        <v>19</v>
      </c>
      <c r="AH33" s="69" t="s">
        <v>19</v>
      </c>
      <c r="AI33" s="69" t="s">
        <v>19</v>
      </c>
      <c r="AJ33" s="69" t="s">
        <v>19</v>
      </c>
      <c r="AK33" s="69" t="s">
        <v>19</v>
      </c>
      <c r="AL33" s="69" t="s">
        <v>19</v>
      </c>
      <c r="AM33" s="69" t="s">
        <v>19</v>
      </c>
      <c r="AN33" s="69" t="s">
        <v>19</v>
      </c>
      <c r="AO33" s="69" t="s">
        <v>19</v>
      </c>
      <c r="AP33" s="69" t="s">
        <v>19</v>
      </c>
      <c r="AQ33" s="69" t="s">
        <v>19</v>
      </c>
      <c r="AR33" s="69" t="s">
        <v>19</v>
      </c>
      <c r="AS33" s="69" t="s">
        <v>19</v>
      </c>
      <c r="AT33" s="31">
        <v>250</v>
      </c>
      <c r="AU33" s="31" t="s">
        <v>274</v>
      </c>
      <c r="AV33" s="31" t="s">
        <v>19</v>
      </c>
      <c r="AW33" s="31" t="s">
        <v>143</v>
      </c>
      <c r="AX33" s="31" t="s">
        <v>19</v>
      </c>
      <c r="AY33" s="31"/>
      <c r="AZ33" s="31">
        <v>0.5</v>
      </c>
      <c r="BA33" s="31">
        <v>1</v>
      </c>
    </row>
    <row r="34" spans="1:53" x14ac:dyDescent="0.25">
      <c r="A34">
        <v>17</v>
      </c>
      <c r="B34" s="111" t="s">
        <v>174</v>
      </c>
      <c r="C34" s="27" t="s">
        <v>230</v>
      </c>
      <c r="D34" s="27" t="s">
        <v>44</v>
      </c>
      <c r="E34" s="27" t="s">
        <v>104</v>
      </c>
      <c r="F34" s="27"/>
      <c r="G34" s="27">
        <f>M34</f>
        <v>0</v>
      </c>
      <c r="H34" s="27" t="s">
        <v>248</v>
      </c>
      <c r="I34" s="97"/>
      <c r="J34" s="97" t="s">
        <v>116</v>
      </c>
      <c r="K34" s="96"/>
      <c r="L34" s="96"/>
      <c r="M34" s="96"/>
      <c r="N34" s="97" t="s">
        <v>116</v>
      </c>
      <c r="O34" s="96"/>
      <c r="P34" s="26">
        <v>9271</v>
      </c>
      <c r="Q34" s="58">
        <f t="shared" ref="Q34" si="6">ROUND(1/(P34*$C$7),3)*100</f>
        <v>36.799999999999997</v>
      </c>
      <c r="R34" s="111" t="s">
        <v>315</v>
      </c>
      <c r="S34" s="163">
        <f>AVERAGE(20,20,30,30)</f>
        <v>25</v>
      </c>
      <c r="T34" s="163" t="s">
        <v>317</v>
      </c>
      <c r="U34" s="28"/>
      <c r="V34" s="28"/>
      <c r="W34" s="163">
        <v>33.4</v>
      </c>
      <c r="X34" s="163" t="s">
        <v>317</v>
      </c>
      <c r="Y34" s="163">
        <v>50</v>
      </c>
      <c r="Z34" s="163" t="s">
        <v>317</v>
      </c>
      <c r="AA34" s="163">
        <v>1628</v>
      </c>
      <c r="AB34" s="163" t="s">
        <v>317</v>
      </c>
      <c r="AC34" s="163">
        <v>0</v>
      </c>
      <c r="AD34" s="58">
        <f t="shared" si="5"/>
        <v>0</v>
      </c>
      <c r="AE34" s="163" t="s">
        <v>317</v>
      </c>
      <c r="AF34" s="69" t="s">
        <v>19</v>
      </c>
      <c r="AG34" s="69" t="s">
        <v>19</v>
      </c>
      <c r="AH34" s="69" t="s">
        <v>19</v>
      </c>
      <c r="AI34" s="69" t="s">
        <v>19</v>
      </c>
      <c r="AJ34" s="69" t="s">
        <v>19</v>
      </c>
      <c r="AK34" s="69" t="s">
        <v>19</v>
      </c>
      <c r="AL34" s="69" t="s">
        <v>19</v>
      </c>
      <c r="AM34" s="69" t="s">
        <v>19</v>
      </c>
      <c r="AN34" s="69" t="s">
        <v>19</v>
      </c>
      <c r="AO34" s="69" t="s">
        <v>19</v>
      </c>
      <c r="AP34" s="69" t="s">
        <v>19</v>
      </c>
      <c r="AQ34" s="69" t="s">
        <v>19</v>
      </c>
      <c r="AR34" s="69" t="s">
        <v>19</v>
      </c>
      <c r="AS34" s="69" t="s">
        <v>19</v>
      </c>
      <c r="AT34" s="31">
        <v>25.4</v>
      </c>
      <c r="AU34" s="31" t="s">
        <v>274</v>
      </c>
      <c r="AV34" s="31" t="s">
        <v>19</v>
      </c>
      <c r="AW34" s="31" t="s">
        <v>143</v>
      </c>
      <c r="AX34" s="31" t="s">
        <v>19</v>
      </c>
      <c r="AY34" s="31"/>
      <c r="AZ34" s="31">
        <v>0.5</v>
      </c>
      <c r="BA34" s="31">
        <v>1</v>
      </c>
    </row>
    <row r="35" spans="1:53" x14ac:dyDescent="0.25">
      <c r="B35" s="120" t="s">
        <v>214</v>
      </c>
      <c r="C35" s="71" t="s">
        <v>218</v>
      </c>
      <c r="D35" s="113"/>
      <c r="E35" s="113"/>
      <c r="F35" s="113"/>
      <c r="G35" s="113"/>
      <c r="H35" s="114"/>
      <c r="I35" s="114"/>
      <c r="J35" s="114"/>
      <c r="K35" s="114"/>
      <c r="L35" s="114"/>
      <c r="M35" s="114"/>
      <c r="N35" s="114"/>
      <c r="O35" s="114"/>
      <c r="P35" s="113"/>
      <c r="Q35" s="115"/>
      <c r="R35" s="115"/>
      <c r="S35" s="116"/>
      <c r="T35" s="114"/>
      <c r="U35" s="117"/>
      <c r="V35" s="117"/>
      <c r="W35" s="113"/>
      <c r="X35" s="113"/>
      <c r="Y35" s="113"/>
      <c r="Z35" s="115"/>
      <c r="AA35" s="113"/>
      <c r="AB35" s="113"/>
      <c r="AC35" s="113"/>
      <c r="AD35" s="113"/>
      <c r="AE35" s="115"/>
      <c r="AF35" s="115"/>
      <c r="AG35" s="115"/>
      <c r="AH35" s="118"/>
      <c r="AI35" s="115"/>
      <c r="AJ35" s="115"/>
      <c r="AK35" s="115"/>
      <c r="AL35" s="113"/>
      <c r="AM35" s="119"/>
      <c r="AN35" s="119"/>
      <c r="AO35" s="119"/>
      <c r="AP35" s="119"/>
      <c r="AQ35" s="119"/>
      <c r="AR35" s="119"/>
      <c r="AS35" s="113"/>
      <c r="AT35" s="113"/>
      <c r="AU35" s="113"/>
      <c r="AV35" s="113"/>
      <c r="AW35" s="113"/>
      <c r="AX35" s="113"/>
      <c r="AY35" s="113"/>
      <c r="AZ35" s="113"/>
      <c r="BA35" s="113"/>
    </row>
    <row r="36" spans="1:53" x14ac:dyDescent="0.25">
      <c r="A36">
        <v>18</v>
      </c>
      <c r="B36" s="151" t="s">
        <v>212</v>
      </c>
      <c r="C36" s="26" t="s">
        <v>285</v>
      </c>
      <c r="D36" s="27" t="s">
        <v>105</v>
      </c>
      <c r="E36" s="27" t="s">
        <v>105</v>
      </c>
      <c r="F36" s="26" t="s">
        <v>168</v>
      </c>
      <c r="G36" s="26" t="s">
        <v>116</v>
      </c>
      <c r="H36" s="27" t="s">
        <v>248</v>
      </c>
      <c r="I36" s="96"/>
      <c r="J36" s="97"/>
      <c r="K36" s="97" t="s">
        <v>116</v>
      </c>
      <c r="L36" s="97" t="s">
        <v>116</v>
      </c>
      <c r="M36" s="10" t="s">
        <v>116</v>
      </c>
      <c r="N36" s="10"/>
      <c r="O36" s="10"/>
      <c r="P36" s="26"/>
      <c r="Q36" s="163">
        <v>90</v>
      </c>
      <c r="R36" s="163" t="s">
        <v>317</v>
      </c>
      <c r="S36" s="163">
        <v>15</v>
      </c>
      <c r="T36" s="163" t="s">
        <v>317</v>
      </c>
      <c r="U36" s="26"/>
      <c r="V36" s="26"/>
      <c r="W36" s="26">
        <v>50</v>
      </c>
      <c r="X36" s="26" t="str">
        <f>X26</f>
        <v>N/A</v>
      </c>
      <c r="Y36" s="163">
        <v>36.32</v>
      </c>
      <c r="Z36" s="163" t="s">
        <v>270</v>
      </c>
      <c r="AA36" s="163">
        <v>1950</v>
      </c>
      <c r="AB36" s="163" t="s">
        <v>270</v>
      </c>
      <c r="AC36" s="163">
        <v>7.26</v>
      </c>
      <c r="AD36" s="58">
        <f t="shared" ref="AD36:AD41" si="7">ROUND(AC36*$C$5*$C$6,3)</f>
        <v>2.0169999999999999</v>
      </c>
      <c r="AE36" s="163" t="str">
        <f>AE26</f>
        <v>[7]</v>
      </c>
      <c r="AF36" s="69" t="s">
        <v>19</v>
      </c>
      <c r="AG36" s="69" t="s">
        <v>19</v>
      </c>
      <c r="AH36" s="69" t="s">
        <v>19</v>
      </c>
      <c r="AI36" s="69" t="s">
        <v>19</v>
      </c>
      <c r="AJ36" s="69" t="s">
        <v>19</v>
      </c>
      <c r="AK36" s="69" t="s">
        <v>19</v>
      </c>
      <c r="AL36" s="69" t="s">
        <v>19</v>
      </c>
      <c r="AM36" s="69" t="s">
        <v>19</v>
      </c>
      <c r="AN36" s="69" t="s">
        <v>19</v>
      </c>
      <c r="AO36" s="69" t="s">
        <v>19</v>
      </c>
      <c r="AP36" s="69" t="s">
        <v>19</v>
      </c>
      <c r="AQ36" s="69" t="s">
        <v>19</v>
      </c>
      <c r="AR36" s="69" t="s">
        <v>19</v>
      </c>
      <c r="AS36" s="69" t="s">
        <v>19</v>
      </c>
      <c r="AT36" s="31" t="s">
        <v>19</v>
      </c>
      <c r="AU36" s="31" t="s">
        <v>143</v>
      </c>
      <c r="AV36" s="31" t="s">
        <v>19</v>
      </c>
      <c r="AW36" s="31"/>
      <c r="AX36" s="31" t="s">
        <v>19</v>
      </c>
      <c r="AY36" s="31"/>
      <c r="AZ36" s="31">
        <v>0.5</v>
      </c>
      <c r="BA36" s="31">
        <v>1</v>
      </c>
    </row>
    <row r="37" spans="1:53" x14ac:dyDescent="0.25">
      <c r="A37">
        <v>19</v>
      </c>
      <c r="B37" s="151" t="s">
        <v>279</v>
      </c>
      <c r="C37" s="26" t="s">
        <v>283</v>
      </c>
      <c r="D37" s="26" t="s">
        <v>281</v>
      </c>
      <c r="E37" s="27" t="s">
        <v>105</v>
      </c>
      <c r="F37" s="26"/>
      <c r="G37" s="26" t="s">
        <v>116</v>
      </c>
      <c r="H37" s="27" t="s">
        <v>248</v>
      </c>
      <c r="I37" s="96"/>
      <c r="J37" s="97"/>
      <c r="K37" s="97"/>
      <c r="L37" s="97" t="s">
        <v>116</v>
      </c>
      <c r="M37" s="97" t="s">
        <v>116</v>
      </c>
      <c r="N37" s="97" t="s">
        <v>116</v>
      </c>
      <c r="O37" s="96"/>
      <c r="P37" s="163">
        <f>P27</f>
        <v>13500</v>
      </c>
      <c r="Q37" s="58">
        <f t="shared" ref="Q37" si="8">ROUND(1/(P37*$C$7),3)*100</f>
        <v>25.3</v>
      </c>
      <c r="R37" s="163" t="str">
        <f>R27</f>
        <v>[15]</v>
      </c>
      <c r="S37" s="163">
        <v>45</v>
      </c>
      <c r="T37" s="163" t="s">
        <v>317</v>
      </c>
      <c r="U37" s="26"/>
      <c r="V37" s="26"/>
      <c r="W37" s="163">
        <v>56</v>
      </c>
      <c r="X37" s="163" t="s">
        <v>317</v>
      </c>
      <c r="Y37" s="163">
        <f>Y27</f>
        <v>110</v>
      </c>
      <c r="Z37" s="163" t="str">
        <f>Z27</f>
        <v>[15]</v>
      </c>
      <c r="AA37" s="163">
        <f>AA27</f>
        <v>3760</v>
      </c>
      <c r="AB37" s="163" t="str">
        <f>AB27</f>
        <v>[15]</v>
      </c>
      <c r="AC37" s="163">
        <f>AC27</f>
        <v>5</v>
      </c>
      <c r="AD37" s="58">
        <f t="shared" si="7"/>
        <v>1.389</v>
      </c>
      <c r="AE37" s="163" t="str">
        <f>AE27</f>
        <v>[15]</v>
      </c>
      <c r="AF37" s="69" t="s">
        <v>19</v>
      </c>
      <c r="AG37" s="69" t="s">
        <v>19</v>
      </c>
      <c r="AH37" s="69" t="s">
        <v>19</v>
      </c>
      <c r="AI37" s="69" t="s">
        <v>19</v>
      </c>
      <c r="AJ37" s="69" t="s">
        <v>19</v>
      </c>
      <c r="AK37" s="69" t="s">
        <v>19</v>
      </c>
      <c r="AL37" s="69" t="s">
        <v>19</v>
      </c>
      <c r="AM37" s="69" t="s">
        <v>19</v>
      </c>
      <c r="AN37" s="69" t="s">
        <v>19</v>
      </c>
      <c r="AO37" s="69" t="s">
        <v>19</v>
      </c>
      <c r="AP37" s="69" t="s">
        <v>19</v>
      </c>
      <c r="AQ37" s="69" t="s">
        <v>19</v>
      </c>
      <c r="AR37" s="69" t="s">
        <v>19</v>
      </c>
      <c r="AS37" s="69" t="s">
        <v>19</v>
      </c>
      <c r="AT37" s="31" t="s">
        <v>19</v>
      </c>
      <c r="AU37" s="31" t="s">
        <v>143</v>
      </c>
      <c r="AV37" s="31">
        <v>290</v>
      </c>
      <c r="AW37" s="31" t="s">
        <v>271</v>
      </c>
      <c r="AX37" s="31" t="s">
        <v>19</v>
      </c>
      <c r="AY37" s="31"/>
      <c r="AZ37" s="31">
        <v>0.5</v>
      </c>
      <c r="BA37" s="31">
        <v>1</v>
      </c>
    </row>
    <row r="38" spans="1:53" x14ac:dyDescent="0.25">
      <c r="A38">
        <v>21</v>
      </c>
      <c r="B38" s="26" t="s">
        <v>173</v>
      </c>
      <c r="C38" s="27" t="s">
        <v>308</v>
      </c>
      <c r="D38" s="72" t="s">
        <v>42</v>
      </c>
      <c r="E38" s="27" t="s">
        <v>105</v>
      </c>
      <c r="F38" s="27" t="s">
        <v>168</v>
      </c>
      <c r="G38" s="27" t="str">
        <f>M38</f>
        <v>Y</v>
      </c>
      <c r="H38" s="27" t="s">
        <v>248</v>
      </c>
      <c r="I38" s="97" t="s">
        <v>116</v>
      </c>
      <c r="J38" s="97" t="s">
        <v>116</v>
      </c>
      <c r="K38" s="10"/>
      <c r="L38" s="10"/>
      <c r="M38" s="97" t="s">
        <v>116</v>
      </c>
      <c r="N38" s="96"/>
      <c r="O38" s="97" t="s">
        <v>116</v>
      </c>
      <c r="P38" s="26"/>
      <c r="Q38" s="26">
        <v>54.17</v>
      </c>
      <c r="R38" s="67" t="s">
        <v>305</v>
      </c>
      <c r="S38" s="163">
        <v>55</v>
      </c>
      <c r="T38" s="163" t="s">
        <v>317</v>
      </c>
      <c r="U38" s="28"/>
      <c r="V38" s="28"/>
      <c r="W38" s="166">
        <v>87</v>
      </c>
      <c r="X38" s="163" t="s">
        <v>317</v>
      </c>
      <c r="Y38" s="165">
        <v>10</v>
      </c>
      <c r="Z38" s="164" t="s">
        <v>317</v>
      </c>
      <c r="AA38" s="160">
        <f>370+(10.3*10^4)*(Z5*1000)^(-0.438)</f>
        <v>860.89214929816126</v>
      </c>
      <c r="AB38" s="159" t="s">
        <v>305</v>
      </c>
      <c r="AC38" s="163">
        <v>3</v>
      </c>
      <c r="AD38" s="58">
        <f>ROUND(AC38*$C$5*$C$6,3)</f>
        <v>0.83299999999999996</v>
      </c>
      <c r="AE38" s="164" t="s">
        <v>317</v>
      </c>
      <c r="AF38" s="69" t="s">
        <v>19</v>
      </c>
      <c r="AG38" s="69" t="s">
        <v>19</v>
      </c>
      <c r="AH38" s="69" t="s">
        <v>19</v>
      </c>
      <c r="AI38" s="69" t="s">
        <v>19</v>
      </c>
      <c r="AJ38" s="69" t="s">
        <v>19</v>
      </c>
      <c r="AK38" s="69" t="s">
        <v>19</v>
      </c>
      <c r="AL38" s="69" t="s">
        <v>19</v>
      </c>
      <c r="AM38" s="69" t="s">
        <v>19</v>
      </c>
      <c r="AN38" s="69" t="s">
        <v>19</v>
      </c>
      <c r="AO38" s="69" t="s">
        <v>19</v>
      </c>
      <c r="AP38" s="69" t="s">
        <v>19</v>
      </c>
      <c r="AQ38" s="69" t="s">
        <v>19</v>
      </c>
      <c r="AR38" s="69" t="s">
        <v>19</v>
      </c>
      <c r="AS38" s="69" t="s">
        <v>19</v>
      </c>
      <c r="AT38" s="31" t="s">
        <v>19</v>
      </c>
      <c r="AU38" s="31" t="s">
        <v>143</v>
      </c>
      <c r="AV38" s="31" t="s">
        <v>19</v>
      </c>
      <c r="AW38" s="31" t="s">
        <v>143</v>
      </c>
      <c r="AX38" s="31">
        <v>1</v>
      </c>
      <c r="AY38" s="31" t="s">
        <v>275</v>
      </c>
      <c r="AZ38" s="31">
        <v>0.5</v>
      </c>
      <c r="BA38" s="31">
        <v>1</v>
      </c>
    </row>
    <row r="39" spans="1:53" x14ac:dyDescent="0.25">
      <c r="A39">
        <v>20</v>
      </c>
      <c r="B39" s="111" t="s">
        <v>210</v>
      </c>
      <c r="C39" s="27" t="s">
        <v>234</v>
      </c>
      <c r="D39" s="72" t="s">
        <v>42</v>
      </c>
      <c r="E39" s="27" t="s">
        <v>105</v>
      </c>
      <c r="F39" s="72"/>
      <c r="G39" s="27" t="str">
        <f t="shared" ref="G39:G41" si="9">M39</f>
        <v>Y</v>
      </c>
      <c r="H39" s="27" t="s">
        <v>248</v>
      </c>
      <c r="I39" s="10"/>
      <c r="J39" s="97"/>
      <c r="K39" s="97" t="s">
        <v>116</v>
      </c>
      <c r="L39" s="97" t="s">
        <v>116</v>
      </c>
      <c r="M39" s="97" t="s">
        <v>116</v>
      </c>
      <c r="N39" s="96"/>
      <c r="O39" s="97" t="s">
        <v>116</v>
      </c>
      <c r="P39" s="26"/>
      <c r="Q39" s="26">
        <v>37.6</v>
      </c>
      <c r="R39" s="26" t="s">
        <v>305</v>
      </c>
      <c r="S39" s="163">
        <v>55</v>
      </c>
      <c r="T39" s="163" t="s">
        <v>317</v>
      </c>
      <c r="U39" s="26"/>
      <c r="V39" s="26"/>
      <c r="W39" s="166">
        <v>30</v>
      </c>
      <c r="X39" s="163" t="s">
        <v>317</v>
      </c>
      <c r="Y39" s="163">
        <v>12</v>
      </c>
      <c r="Z39" s="164" t="s">
        <v>317</v>
      </c>
      <c r="AA39" s="111">
        <f>9650*(Z6*1000)^-0.3</f>
        <v>305.15979420624865</v>
      </c>
      <c r="AB39" s="159" t="s">
        <v>305</v>
      </c>
      <c r="AC39" s="165">
        <v>7</v>
      </c>
      <c r="AD39" s="58">
        <f t="shared" si="7"/>
        <v>1.944</v>
      </c>
      <c r="AE39" s="164" t="s">
        <v>317</v>
      </c>
      <c r="AF39" s="69" t="s">
        <v>19</v>
      </c>
      <c r="AG39" s="69" t="s">
        <v>19</v>
      </c>
      <c r="AH39" s="69" t="s">
        <v>19</v>
      </c>
      <c r="AI39" s="69" t="s">
        <v>19</v>
      </c>
      <c r="AJ39" s="69" t="s">
        <v>19</v>
      </c>
      <c r="AK39" s="69" t="s">
        <v>19</v>
      </c>
      <c r="AL39" s="69" t="s">
        <v>19</v>
      </c>
      <c r="AM39" s="69" t="s">
        <v>19</v>
      </c>
      <c r="AN39" s="69" t="s">
        <v>19</v>
      </c>
      <c r="AO39" s="69" t="s">
        <v>19</v>
      </c>
      <c r="AP39" s="69" t="s">
        <v>19</v>
      </c>
      <c r="AQ39" s="69" t="s">
        <v>19</v>
      </c>
      <c r="AR39" s="69" t="s">
        <v>19</v>
      </c>
      <c r="AS39" s="69" t="s">
        <v>19</v>
      </c>
      <c r="AT39" s="31" t="s">
        <v>19</v>
      </c>
      <c r="AU39" s="31" t="s">
        <v>143</v>
      </c>
      <c r="AV39" s="31" t="s">
        <v>19</v>
      </c>
      <c r="AW39" s="31"/>
      <c r="AX39" s="31" t="s">
        <v>19</v>
      </c>
      <c r="AY39" s="31"/>
      <c r="AZ39" s="31">
        <v>0.5</v>
      </c>
      <c r="BA39" s="31">
        <v>1</v>
      </c>
    </row>
    <row r="40" spans="1:53" x14ac:dyDescent="0.25">
      <c r="A40">
        <v>22</v>
      </c>
      <c r="B40" s="111" t="s">
        <v>211</v>
      </c>
      <c r="C40" s="27" t="s">
        <v>235</v>
      </c>
      <c r="D40" s="27" t="s">
        <v>43</v>
      </c>
      <c r="E40" s="27" t="s">
        <v>105</v>
      </c>
      <c r="F40" s="27"/>
      <c r="G40" s="27">
        <f t="shared" si="9"/>
        <v>0</v>
      </c>
      <c r="H40" s="27" t="s">
        <v>248</v>
      </c>
      <c r="I40" s="96"/>
      <c r="J40" s="97"/>
      <c r="K40" s="97"/>
      <c r="L40" s="97" t="s">
        <v>116</v>
      </c>
      <c r="M40" s="96"/>
      <c r="N40" s="97" t="s">
        <v>116</v>
      </c>
      <c r="O40" s="96"/>
      <c r="P40" s="26">
        <v>9271</v>
      </c>
      <c r="Q40" s="58">
        <f>ROUND(1/(P40*$C$7),3)*100</f>
        <v>36.799999999999997</v>
      </c>
      <c r="R40" s="111" t="s">
        <v>315</v>
      </c>
      <c r="S40" s="163">
        <v>30</v>
      </c>
      <c r="T40" s="163" t="s">
        <v>317</v>
      </c>
      <c r="U40" s="28"/>
      <c r="V40" s="28"/>
      <c r="W40" s="163">
        <v>22</v>
      </c>
      <c r="X40" s="163" t="s">
        <v>317</v>
      </c>
      <c r="Y40" s="163">
        <v>8</v>
      </c>
      <c r="Z40" s="163" t="s">
        <v>317</v>
      </c>
      <c r="AA40" s="163">
        <v>951</v>
      </c>
      <c r="AB40" s="163" t="s">
        <v>317</v>
      </c>
      <c r="AC40" s="163">
        <v>0</v>
      </c>
      <c r="AD40" s="58">
        <f t="shared" si="7"/>
        <v>0</v>
      </c>
      <c r="AE40" s="163" t="s">
        <v>317</v>
      </c>
      <c r="AF40" s="69" t="s">
        <v>19</v>
      </c>
      <c r="AG40" s="69" t="s">
        <v>19</v>
      </c>
      <c r="AH40" s="69" t="s">
        <v>19</v>
      </c>
      <c r="AI40" s="69" t="s">
        <v>19</v>
      </c>
      <c r="AJ40" s="69" t="s">
        <v>19</v>
      </c>
      <c r="AK40" s="69" t="s">
        <v>19</v>
      </c>
      <c r="AL40" s="69" t="s">
        <v>19</v>
      </c>
      <c r="AM40" s="69" t="s">
        <v>19</v>
      </c>
      <c r="AN40" s="69" t="s">
        <v>19</v>
      </c>
      <c r="AO40" s="69" t="s">
        <v>19</v>
      </c>
      <c r="AP40" s="69" t="s">
        <v>19</v>
      </c>
      <c r="AQ40" s="69" t="s">
        <v>19</v>
      </c>
      <c r="AR40" s="69" t="s">
        <v>19</v>
      </c>
      <c r="AS40" s="69" t="s">
        <v>19</v>
      </c>
      <c r="AT40" s="31">
        <v>250</v>
      </c>
      <c r="AU40" s="31" t="s">
        <v>274</v>
      </c>
      <c r="AV40" s="31" t="s">
        <v>19</v>
      </c>
      <c r="AW40" s="31" t="s">
        <v>143</v>
      </c>
      <c r="AX40" s="31" t="s">
        <v>19</v>
      </c>
      <c r="AY40" s="31"/>
      <c r="AZ40" s="31">
        <v>0.5</v>
      </c>
      <c r="BA40" s="31">
        <v>1</v>
      </c>
    </row>
    <row r="41" spans="1:53" x14ac:dyDescent="0.25">
      <c r="A41">
        <v>23</v>
      </c>
      <c r="B41" s="111" t="s">
        <v>174</v>
      </c>
      <c r="C41" s="27" t="s">
        <v>236</v>
      </c>
      <c r="D41" s="27" t="s">
        <v>44</v>
      </c>
      <c r="E41" s="27" t="s">
        <v>105</v>
      </c>
      <c r="F41" s="27"/>
      <c r="G41" s="27">
        <f t="shared" si="9"/>
        <v>0</v>
      </c>
      <c r="H41" s="27" t="s">
        <v>248</v>
      </c>
      <c r="I41" s="96"/>
      <c r="J41" s="97"/>
      <c r="K41" s="97"/>
      <c r="L41" s="97" t="s">
        <v>116</v>
      </c>
      <c r="M41" s="96"/>
      <c r="N41" s="97" t="s">
        <v>116</v>
      </c>
      <c r="O41" s="96"/>
      <c r="P41" s="26">
        <v>9271</v>
      </c>
      <c r="Q41" s="58">
        <f t="shared" ref="Q41" si="10">ROUND(1/(P41*$C$7),3)*100</f>
        <v>36.799999999999997</v>
      </c>
      <c r="R41" s="111" t="s">
        <v>315</v>
      </c>
      <c r="S41" s="163">
        <f>AVERAGE(20,20,30,30)</f>
        <v>25</v>
      </c>
      <c r="T41" s="163" t="s">
        <v>317</v>
      </c>
      <c r="U41" s="28"/>
      <c r="V41" s="28"/>
      <c r="W41" s="163">
        <v>33.4</v>
      </c>
      <c r="X41" s="163" t="s">
        <v>317</v>
      </c>
      <c r="Y41" s="163">
        <v>50</v>
      </c>
      <c r="Z41" s="163" t="s">
        <v>317</v>
      </c>
      <c r="AA41" s="163">
        <v>1628</v>
      </c>
      <c r="AB41" s="163" t="s">
        <v>317</v>
      </c>
      <c r="AC41" s="163">
        <v>0</v>
      </c>
      <c r="AD41" s="58">
        <f t="shared" si="7"/>
        <v>0</v>
      </c>
      <c r="AE41" s="163" t="s">
        <v>317</v>
      </c>
      <c r="AF41" s="69" t="s">
        <v>19</v>
      </c>
      <c r="AG41" s="69" t="s">
        <v>19</v>
      </c>
      <c r="AH41" s="69" t="s">
        <v>19</v>
      </c>
      <c r="AI41" s="69" t="s">
        <v>19</v>
      </c>
      <c r="AJ41" s="69" t="s">
        <v>19</v>
      </c>
      <c r="AK41" s="69" t="s">
        <v>19</v>
      </c>
      <c r="AL41" s="69" t="s">
        <v>19</v>
      </c>
      <c r="AM41" s="69" t="s">
        <v>19</v>
      </c>
      <c r="AN41" s="69" t="s">
        <v>19</v>
      </c>
      <c r="AO41" s="69" t="s">
        <v>19</v>
      </c>
      <c r="AP41" s="69" t="s">
        <v>19</v>
      </c>
      <c r="AQ41" s="69" t="s">
        <v>19</v>
      </c>
      <c r="AR41" s="69" t="s">
        <v>19</v>
      </c>
      <c r="AS41" s="69" t="s">
        <v>19</v>
      </c>
      <c r="AT41" s="31">
        <v>25.4</v>
      </c>
      <c r="AU41" s="31" t="s">
        <v>274</v>
      </c>
      <c r="AV41" s="31" t="s">
        <v>19</v>
      </c>
      <c r="AW41" s="31" t="s">
        <v>143</v>
      </c>
      <c r="AX41" s="31" t="s">
        <v>19</v>
      </c>
      <c r="AY41" s="31"/>
      <c r="AZ41" s="31">
        <v>0.5</v>
      </c>
      <c r="BA41" s="31">
        <v>1</v>
      </c>
    </row>
    <row r="44" spans="1:53" x14ac:dyDescent="0.25">
      <c r="K44" t="s">
        <v>316</v>
      </c>
      <c r="M44" t="s">
        <v>30</v>
      </c>
      <c r="N44" t="s">
        <v>322</v>
      </c>
      <c r="O44">
        <v>0.45700000000000002</v>
      </c>
    </row>
    <row r="45" spans="1:53" x14ac:dyDescent="0.25">
      <c r="B45" s="37" t="s">
        <v>147</v>
      </c>
      <c r="C45" s="1"/>
      <c r="K45" t="s">
        <v>319</v>
      </c>
      <c r="N45" t="s">
        <v>323</v>
      </c>
      <c r="O45">
        <v>2.4990000000000001</v>
      </c>
      <c r="P45" t="s">
        <v>321</v>
      </c>
    </row>
    <row r="46" spans="1:53" x14ac:dyDescent="0.25">
      <c r="B46" t="s">
        <v>20</v>
      </c>
      <c r="C46" s="2" t="s">
        <v>155</v>
      </c>
      <c r="K46" t="s">
        <v>320</v>
      </c>
      <c r="N46" t="s">
        <v>324</v>
      </c>
      <c r="O46">
        <f>O45/O44</f>
        <v>5.4682713347921226</v>
      </c>
      <c r="P46" t="s">
        <v>321</v>
      </c>
    </row>
    <row r="47" spans="1:53" x14ac:dyDescent="0.25">
      <c r="B47" t="s">
        <v>21</v>
      </c>
      <c r="C47" s="2" t="s">
        <v>162</v>
      </c>
      <c r="N47" t="s">
        <v>325</v>
      </c>
      <c r="X47" s="4" t="s">
        <v>326</v>
      </c>
      <c r="Z47" t="s">
        <v>328</v>
      </c>
    </row>
    <row r="48" spans="1:53" x14ac:dyDescent="0.25">
      <c r="B48" t="s">
        <v>22</v>
      </c>
      <c r="C48" s="2" t="s">
        <v>163</v>
      </c>
      <c r="X48" t="s">
        <v>327</v>
      </c>
    </row>
    <row r="49" spans="2:24" x14ac:dyDescent="0.25">
      <c r="B49" t="s">
        <v>66</v>
      </c>
      <c r="C49" t="s">
        <v>159</v>
      </c>
      <c r="X49" t="s">
        <v>329</v>
      </c>
    </row>
    <row r="50" spans="2:24" x14ac:dyDescent="0.25">
      <c r="B50" s="2" t="s">
        <v>118</v>
      </c>
      <c r="C50" s="39" t="s">
        <v>167</v>
      </c>
      <c r="X50" t="s">
        <v>331</v>
      </c>
    </row>
    <row r="51" spans="2:24" x14ac:dyDescent="0.25">
      <c r="B51" t="s">
        <v>119</v>
      </c>
      <c r="C51" s="9" t="s">
        <v>288</v>
      </c>
      <c r="X51" t="s">
        <v>330</v>
      </c>
    </row>
    <row r="52" spans="2:24" x14ac:dyDescent="0.25">
      <c r="B52" s="141" t="s">
        <v>270</v>
      </c>
      <c r="C52" s="9" t="s">
        <v>304</v>
      </c>
      <c r="X52" t="s">
        <v>333</v>
      </c>
    </row>
    <row r="53" spans="2:24" x14ac:dyDescent="0.25">
      <c r="B53" t="s">
        <v>271</v>
      </c>
      <c r="C53" s="141" t="s">
        <v>273</v>
      </c>
      <c r="X53" t="s">
        <v>332</v>
      </c>
    </row>
    <row r="54" spans="2:24" x14ac:dyDescent="0.25">
      <c r="B54" t="s">
        <v>272</v>
      </c>
      <c r="C54" s="9" t="s">
        <v>287</v>
      </c>
    </row>
    <row r="55" spans="2:24" x14ac:dyDescent="0.25">
      <c r="B55" t="s">
        <v>164</v>
      </c>
      <c r="C55" s="9" t="s">
        <v>289</v>
      </c>
    </row>
    <row r="56" spans="2:24" x14ac:dyDescent="0.25">
      <c r="B56" t="s">
        <v>165</v>
      </c>
      <c r="C56" s="9" t="s">
        <v>290</v>
      </c>
    </row>
    <row r="57" spans="2:24" x14ac:dyDescent="0.25">
      <c r="B57" t="s">
        <v>166</v>
      </c>
      <c r="C57" s="9" t="s">
        <v>291</v>
      </c>
    </row>
    <row r="58" spans="2:24" x14ac:dyDescent="0.25">
      <c r="B58" s="50" t="s">
        <v>305</v>
      </c>
      <c r="C58" s="50" t="s">
        <v>306</v>
      </c>
    </row>
    <row r="59" spans="2:24" x14ac:dyDescent="0.25">
      <c r="B59" s="141" t="s">
        <v>315</v>
      </c>
      <c r="C59" s="9" t="s">
        <v>286</v>
      </c>
    </row>
    <row r="60" spans="2:24" x14ac:dyDescent="0.25">
      <c r="B60" t="s">
        <v>317</v>
      </c>
      <c r="C60" t="s">
        <v>318</v>
      </c>
    </row>
  </sheetData>
  <mergeCells count="14">
    <mergeCell ref="B10:B11"/>
    <mergeCell ref="AC11:AE11"/>
    <mergeCell ref="AT11:AU11"/>
    <mergeCell ref="AV11:AW11"/>
    <mergeCell ref="AT10:BA10"/>
    <mergeCell ref="S11:T11"/>
    <mergeCell ref="C10:H10"/>
    <mergeCell ref="P10:X10"/>
    <mergeCell ref="Y10:AE10"/>
    <mergeCell ref="AF10:AS10"/>
    <mergeCell ref="AH11:AR11"/>
    <mergeCell ref="AF11:AG11"/>
    <mergeCell ref="M10:O10"/>
    <mergeCell ref="I10:L10"/>
  </mergeCells>
  <hyperlinks>
    <hyperlink ref="C52" r:id="rId1"/>
    <hyperlink ref="C51" r:id="rId2"/>
    <hyperlink ref="C50" r:id="rId3"/>
    <hyperlink ref="C54" r:id="rId4"/>
    <hyperlink ref="C55" r:id="rId5"/>
    <hyperlink ref="C57" r:id="rId6"/>
    <hyperlink ref="C56" r:id="rId7"/>
    <hyperlink ref="C59" r:id="rId8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35"/>
  <sheetViews>
    <sheetView workbookViewId="0">
      <selection activeCell="A5" sqref="A5"/>
    </sheetView>
  </sheetViews>
  <sheetFormatPr defaultRowHeight="15" x14ac:dyDescent="0.25"/>
  <cols>
    <col min="1" max="1" width="34.42578125" bestFit="1" customWidth="1"/>
    <col min="5" max="5" width="11.42578125" bestFit="1" customWidth="1"/>
    <col min="6" max="6" width="9.85546875" bestFit="1" customWidth="1"/>
    <col min="9" max="9" width="34.42578125" bestFit="1" customWidth="1"/>
    <col min="10" max="16" width="8.5703125" customWidth="1"/>
    <col min="17" max="17" width="34.42578125" bestFit="1" customWidth="1"/>
    <col min="18" max="21" width="8.5703125" customWidth="1"/>
    <col min="24" max="24" width="9.140625" style="2"/>
    <col min="25" max="25" width="34.42578125" style="2" bestFit="1" customWidth="1"/>
    <col min="26" max="32" width="9.140625" style="2"/>
    <col min="33" max="33" width="34.42578125" bestFit="1" customWidth="1"/>
    <col min="34" max="44" width="6.42578125" customWidth="1"/>
  </cols>
  <sheetData>
    <row r="2" spans="1:45" x14ac:dyDescent="0.25">
      <c r="A2" s="98" t="s">
        <v>127</v>
      </c>
      <c r="B2" s="187" t="s">
        <v>246</v>
      </c>
      <c r="C2" s="188"/>
      <c r="D2" s="189"/>
      <c r="E2" s="187" t="s">
        <v>242</v>
      </c>
      <c r="F2" s="188"/>
      <c r="G2" s="189"/>
      <c r="I2" s="61" t="s">
        <v>127</v>
      </c>
      <c r="J2" s="197" t="s">
        <v>128</v>
      </c>
      <c r="K2" s="197"/>
      <c r="L2" s="197" t="s">
        <v>129</v>
      </c>
      <c r="M2" s="197"/>
      <c r="N2" s="197" t="s">
        <v>130</v>
      </c>
      <c r="O2" s="197"/>
      <c r="P2" s="38"/>
      <c r="Q2" s="61" t="s">
        <v>127</v>
      </c>
      <c r="R2" s="197" t="s">
        <v>10</v>
      </c>
      <c r="S2" s="197"/>
      <c r="T2" s="197" t="s">
        <v>7</v>
      </c>
      <c r="U2" s="197"/>
      <c r="V2" s="197" t="s">
        <v>131</v>
      </c>
      <c r="W2" s="197"/>
      <c r="X2" s="62"/>
      <c r="Y2" s="61" t="s">
        <v>127</v>
      </c>
      <c r="Z2" s="194" t="s">
        <v>93</v>
      </c>
      <c r="AA2" s="194"/>
      <c r="AB2" s="194" t="s">
        <v>17</v>
      </c>
      <c r="AC2" s="194"/>
      <c r="AD2" s="194" t="s">
        <v>18</v>
      </c>
      <c r="AE2" s="194"/>
      <c r="AF2" s="62"/>
      <c r="AG2" s="63" t="s">
        <v>127</v>
      </c>
      <c r="AH2" s="190" t="s">
        <v>260</v>
      </c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5" t="s">
        <v>144</v>
      </c>
    </row>
    <row r="3" spans="1:45" x14ac:dyDescent="0.25">
      <c r="A3" s="99" t="s">
        <v>143</v>
      </c>
      <c r="B3" s="99" t="s">
        <v>238</v>
      </c>
      <c r="C3" s="99" t="s">
        <v>239</v>
      </c>
      <c r="D3" s="99" t="s">
        <v>240</v>
      </c>
      <c r="E3" s="99" t="s">
        <v>243</v>
      </c>
      <c r="F3" s="99" t="s">
        <v>244</v>
      </c>
      <c r="G3" s="99" t="s">
        <v>247</v>
      </c>
      <c r="I3" s="106" t="s">
        <v>143</v>
      </c>
      <c r="J3" s="106" t="s">
        <v>142</v>
      </c>
      <c r="K3" s="106" t="s">
        <v>144</v>
      </c>
      <c r="L3" s="106" t="s">
        <v>142</v>
      </c>
      <c r="M3" s="106" t="s">
        <v>144</v>
      </c>
      <c r="N3" s="106" t="s">
        <v>145</v>
      </c>
      <c r="O3" s="106" t="s">
        <v>144</v>
      </c>
      <c r="P3" s="38"/>
      <c r="Q3" s="106" t="s">
        <v>143</v>
      </c>
      <c r="R3" s="106" t="s">
        <v>141</v>
      </c>
      <c r="S3" s="106" t="s">
        <v>144</v>
      </c>
      <c r="T3" s="106" t="s">
        <v>141</v>
      </c>
      <c r="U3" s="106" t="s">
        <v>144</v>
      </c>
      <c r="V3" s="106" t="s">
        <v>140</v>
      </c>
      <c r="W3" s="106" t="s">
        <v>144</v>
      </c>
      <c r="X3" s="62"/>
      <c r="Y3" s="106" t="s">
        <v>143</v>
      </c>
      <c r="Z3" s="130" t="s">
        <v>99</v>
      </c>
      <c r="AA3" s="131" t="s">
        <v>144</v>
      </c>
      <c r="AB3" s="130" t="s">
        <v>146</v>
      </c>
      <c r="AC3" s="131" t="s">
        <v>144</v>
      </c>
      <c r="AD3" s="130" t="s">
        <v>146</v>
      </c>
      <c r="AE3" s="131" t="s">
        <v>144</v>
      </c>
      <c r="AF3" s="62"/>
      <c r="AG3" s="106" t="s">
        <v>143</v>
      </c>
      <c r="AH3" s="105" t="str">
        <f>'PowerPlants-Input'!AH12</f>
        <v>50-54</v>
      </c>
      <c r="AI3" s="105" t="str">
        <f>'PowerPlants-Input'!AI12</f>
        <v>55-59</v>
      </c>
      <c r="AJ3" s="105" t="str">
        <f>'PowerPlants-Input'!AJ12</f>
        <v>60-64</v>
      </c>
      <c r="AK3" s="105" t="str">
        <f>'PowerPlants-Input'!AK12</f>
        <v>65-69</v>
      </c>
      <c r="AL3" s="105" t="str">
        <f>'PowerPlants-Input'!AL12</f>
        <v>70-74</v>
      </c>
      <c r="AM3" s="105" t="str">
        <f>'PowerPlants-Input'!AM12</f>
        <v>75-79</v>
      </c>
      <c r="AN3" s="105" t="str">
        <f>'PowerPlants-Input'!AN12</f>
        <v>95-99</v>
      </c>
      <c r="AO3" s="105" t="str">
        <f>'PowerPlants-Input'!AO12</f>
        <v>00-04</v>
      </c>
      <c r="AP3" s="105" t="str">
        <f>'PowerPlants-Input'!AP12</f>
        <v>05-09</v>
      </c>
      <c r="AQ3" s="105" t="str">
        <f>'PowerPlants-Input'!AQ12</f>
        <v>10-14</v>
      </c>
      <c r="AR3" s="105" t="str">
        <f>'PowerPlants-Input'!AR12</f>
        <v>15-Pres</v>
      </c>
      <c r="AS3" s="196"/>
    </row>
    <row r="4" spans="1:45" x14ac:dyDescent="0.25">
      <c r="A4" s="193" t="str">
        <f>'PowerPlants-Input'!B13</f>
        <v>Existing Centralized Power Plants</v>
      </c>
      <c r="B4" s="193"/>
      <c r="C4" s="193"/>
      <c r="D4" s="193"/>
      <c r="E4" s="193"/>
      <c r="F4" s="193"/>
      <c r="G4" s="193"/>
      <c r="I4" s="191" t="str">
        <f>'PowerPlants-Input'!B13</f>
        <v>Existing Centralized Power Plants</v>
      </c>
      <c r="J4" s="191"/>
      <c r="K4" s="191"/>
      <c r="L4" s="191"/>
      <c r="M4" s="191"/>
      <c r="N4" s="191"/>
      <c r="O4" s="191"/>
      <c r="P4" s="38"/>
      <c r="Q4" s="192" t="str">
        <f>'PowerPlants-Input'!B13</f>
        <v>Existing Centralized Power Plants</v>
      </c>
      <c r="R4" s="192"/>
      <c r="S4" s="192"/>
      <c r="T4" s="192"/>
      <c r="U4" s="192"/>
      <c r="V4" s="192"/>
      <c r="W4" s="192"/>
      <c r="X4" s="91"/>
      <c r="Y4" s="191" t="str">
        <f>Q4</f>
        <v>Existing Centralized Power Plants</v>
      </c>
      <c r="Z4" s="191"/>
      <c r="AA4" s="191"/>
      <c r="AB4" s="191"/>
      <c r="AC4" s="191"/>
      <c r="AD4" s="191"/>
      <c r="AE4" s="191"/>
      <c r="AF4" s="91"/>
      <c r="AG4" s="191" t="str">
        <f>'PowerPlants-Input'!B13</f>
        <v>Existing Centralized Power Plants</v>
      </c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</row>
    <row r="5" spans="1:45" x14ac:dyDescent="0.25">
      <c r="A5" s="99" t="str">
        <f>'PowerPlants-Input'!B14</f>
        <v>Coal</v>
      </c>
      <c r="B5" s="99" t="str">
        <f>IF('PowerPlants-Input'!I14="Y","Y","N")</f>
        <v>Y</v>
      </c>
      <c r="C5" s="99" t="str">
        <f>IF('PowerPlants-Input'!J14="Y","Y","N")</f>
        <v>Y</v>
      </c>
      <c r="D5" s="99" t="str">
        <f>IF('PowerPlants-Input'!L14="Y","Y","N")</f>
        <v>Y</v>
      </c>
      <c r="E5" s="99" t="str">
        <f>IF('PowerPlants-Input'!M14="Y","Y","N")</f>
        <v>Y</v>
      </c>
      <c r="F5" s="99" t="str">
        <f>IF('PowerPlants-Input'!N14="Y","Y","N")</f>
        <v>N</v>
      </c>
      <c r="G5" s="99" t="str">
        <f>IF('PowerPlants-Input'!O14="Y","Y","N")</f>
        <v>Y</v>
      </c>
      <c r="I5" s="80" t="str">
        <f>'PowerPlants-Input'!B14</f>
        <v>Coal</v>
      </c>
      <c r="J5" s="80" t="str">
        <f>'PowerPlants-Input'!AA14</f>
        <v>N/A</v>
      </c>
      <c r="K5" s="80">
        <f>'PowerPlants-Input'!AB14</f>
        <v>0</v>
      </c>
      <c r="L5" s="132">
        <f>'PowerPlants-Input'!Y14</f>
        <v>75.97</v>
      </c>
      <c r="M5" s="80" t="str">
        <f>'PowerPlants-Input'!Z14</f>
        <v>[1]</v>
      </c>
      <c r="N5" s="132">
        <f>'PowerPlants-Input'!AD14</f>
        <v>1.919</v>
      </c>
      <c r="O5" s="80" t="str">
        <f>'PowerPlants-Input'!AE14</f>
        <v>[1]</v>
      </c>
      <c r="P5" s="38"/>
      <c r="Q5" s="80" t="str">
        <f>'PowerPlants-Input'!B14</f>
        <v>Coal</v>
      </c>
      <c r="R5" s="133">
        <f>'PowerPlants-Input'!W14</f>
        <v>91.4</v>
      </c>
      <c r="S5" s="80" t="str">
        <f>'PowerPlants-Input'!X14</f>
        <v>[2]</v>
      </c>
      <c r="T5" s="133">
        <f>'PowerPlants-Input'!Q14</f>
        <v>34.799999999999997</v>
      </c>
      <c r="U5" s="80" t="str">
        <f>'PowerPlants-Input'!R14</f>
        <v>[1]</v>
      </c>
      <c r="V5" s="80">
        <f>'PowerPlants-Input'!S14</f>
        <v>40</v>
      </c>
      <c r="W5" s="80" t="str">
        <f>'PowerPlants-Input'!T14</f>
        <v>[6]</v>
      </c>
      <c r="X5" s="91"/>
      <c r="Y5" s="143" t="str">
        <f t="shared" ref="Y5:Y34" si="0">Q5</f>
        <v>Coal</v>
      </c>
      <c r="Z5" s="80">
        <f>'PowerPlants-Input'!AX14</f>
        <v>0.01</v>
      </c>
      <c r="AA5" s="80" t="str">
        <f>'PowerPlants-Input'!AY14</f>
        <v>[1],[2]</v>
      </c>
      <c r="AB5" s="134" t="str">
        <f>'PowerPlants-Input'!AV14</f>
        <v>N/A</v>
      </c>
      <c r="AC5" s="134" t="str">
        <f>'PowerPlants-Input'!AW14</f>
        <v>-</v>
      </c>
      <c r="AD5" s="134" t="str">
        <f>'PowerPlants-Input'!AT14</f>
        <v>N/A</v>
      </c>
      <c r="AE5" s="134" t="str">
        <f>'PowerPlants-Input'!AU14</f>
        <v>-</v>
      </c>
      <c r="AF5" s="91"/>
      <c r="AG5" s="45" t="str">
        <f>'PowerPlants-Input'!B14</f>
        <v>Coal</v>
      </c>
      <c r="AH5" s="127">
        <f>'PowerPlants-Input'!AH14</f>
        <v>0</v>
      </c>
      <c r="AI5" s="127">
        <f>'PowerPlants-Input'!AI14</f>
        <v>0</v>
      </c>
      <c r="AJ5" s="127">
        <f>'PowerPlants-Input'!AJ14</f>
        <v>0</v>
      </c>
      <c r="AK5" s="127">
        <f>'PowerPlants-Input'!AK14</f>
        <v>0</v>
      </c>
      <c r="AL5" s="127">
        <f>'PowerPlants-Input'!AL14</f>
        <v>0</v>
      </c>
      <c r="AM5" s="127">
        <f>'PowerPlants-Input'!AM14</f>
        <v>0</v>
      </c>
      <c r="AN5" s="127">
        <f>'PowerPlants-Input'!AN14</f>
        <v>0</v>
      </c>
      <c r="AO5" s="127">
        <f>'PowerPlants-Input'!AO14</f>
        <v>454</v>
      </c>
      <c r="AP5" s="127">
        <f>'PowerPlants-Input'!AP14</f>
        <v>0</v>
      </c>
      <c r="AQ5" s="127">
        <f>'PowerPlants-Input'!AQ14</f>
        <v>0</v>
      </c>
      <c r="AR5" s="127">
        <f>'PowerPlants-Input'!AR14</f>
        <v>0</v>
      </c>
      <c r="AS5" s="102" t="str">
        <f>'PowerPlants-Input'!AS14</f>
        <v>[3]</v>
      </c>
    </row>
    <row r="6" spans="1:45" x14ac:dyDescent="0.25">
      <c r="A6" s="99" t="str">
        <f>'PowerPlants-Input'!B15</f>
        <v>Diesel</v>
      </c>
      <c r="B6" s="99" t="str">
        <f>IF('PowerPlants-Input'!I15="Y","Y","N")</f>
        <v>Y</v>
      </c>
      <c r="C6" s="99" t="str">
        <f>IF('PowerPlants-Input'!J15="Y","Y","N")</f>
        <v>Y</v>
      </c>
      <c r="D6" s="99" t="str">
        <f>IF('PowerPlants-Input'!L15="Y","Y","N")</f>
        <v>Y</v>
      </c>
      <c r="E6" s="99" t="str">
        <f>IF('PowerPlants-Input'!M15="Y","Y","N")</f>
        <v>Y</v>
      </c>
      <c r="F6" s="99" t="str">
        <f>IF('PowerPlants-Input'!N15="Y","Y","N")</f>
        <v>N</v>
      </c>
      <c r="G6" s="99" t="str">
        <f>IF('PowerPlants-Input'!O15="Y","Y","N")</f>
        <v>Y</v>
      </c>
      <c r="I6" s="91" t="str">
        <f>'PowerPlants-Input'!B15</f>
        <v>Diesel</v>
      </c>
      <c r="J6" s="91" t="str">
        <f>'PowerPlants-Input'!AA15</f>
        <v>N/A</v>
      </c>
      <c r="K6" s="91">
        <f>'PowerPlants-Input'!AB15</f>
        <v>0</v>
      </c>
      <c r="L6" s="135">
        <f>'PowerPlants-Input'!Y15</f>
        <v>19.599999999999998</v>
      </c>
      <c r="M6" s="91" t="str">
        <f>'PowerPlants-Input'!Z15</f>
        <v>[1]</v>
      </c>
      <c r="N6" s="135">
        <f>'PowerPlants-Input'!AD15</f>
        <v>2.8380000000000001</v>
      </c>
      <c r="O6" s="91" t="str">
        <f>'PowerPlants-Input'!AE15</f>
        <v>[1]</v>
      </c>
      <c r="P6" s="38"/>
      <c r="Q6" s="91" t="str">
        <f>'PowerPlants-Input'!B15</f>
        <v>Diesel</v>
      </c>
      <c r="R6" s="136">
        <f>'PowerPlants-Input'!W15</f>
        <v>76</v>
      </c>
      <c r="S6" s="91" t="str">
        <f>'PowerPlants-Input'!X15</f>
        <v>[2]</v>
      </c>
      <c r="T6" s="136">
        <f>'PowerPlants-Input'!Q15</f>
        <v>29.9</v>
      </c>
      <c r="U6" s="91" t="str">
        <f>'PowerPlants-Input'!R15</f>
        <v>[1]</v>
      </c>
      <c r="V6" s="91">
        <f>'PowerPlants-Input'!S15</f>
        <v>50</v>
      </c>
      <c r="W6" s="91" t="str">
        <f>'PowerPlants-Input'!T15</f>
        <v>Still active</v>
      </c>
      <c r="X6" s="91"/>
      <c r="Y6" s="142" t="str">
        <f t="shared" si="0"/>
        <v>Diesel</v>
      </c>
      <c r="Z6" s="91">
        <f>'PowerPlants-Input'!AX15</f>
        <v>1</v>
      </c>
      <c r="AA6" s="91" t="str">
        <f>'PowerPlants-Input'!AY15</f>
        <v>[1],[2]</v>
      </c>
      <c r="AB6" s="92" t="str">
        <f>'PowerPlants-Input'!AV15</f>
        <v>N/A</v>
      </c>
      <c r="AC6" s="92" t="str">
        <f>'PowerPlants-Input'!AW15</f>
        <v>-</v>
      </c>
      <c r="AD6" s="92" t="str">
        <f>'PowerPlants-Input'!AT15</f>
        <v>N/A</v>
      </c>
      <c r="AE6" s="92" t="str">
        <f>'PowerPlants-Input'!AU15</f>
        <v>-</v>
      </c>
      <c r="AF6" s="91"/>
      <c r="AG6" s="43" t="str">
        <f>'PowerPlants-Input'!B15</f>
        <v>Diesel</v>
      </c>
      <c r="AH6" s="128">
        <f>'PowerPlants-Input'!AH15</f>
        <v>0</v>
      </c>
      <c r="AI6" s="128">
        <f>'PowerPlants-Input'!AI15</f>
        <v>0</v>
      </c>
      <c r="AJ6" s="128">
        <f>'PowerPlants-Input'!AJ15</f>
        <v>0</v>
      </c>
      <c r="AK6" s="128">
        <f>'PowerPlants-Input'!AK15</f>
        <v>0</v>
      </c>
      <c r="AL6" s="128">
        <f>'PowerPlants-Input'!AL15</f>
        <v>378</v>
      </c>
      <c r="AM6" s="128">
        <f>'PowerPlants-Input'!AM15</f>
        <v>0</v>
      </c>
      <c r="AN6" s="128">
        <f>'PowerPlants-Input'!AN15</f>
        <v>247.5</v>
      </c>
      <c r="AO6" s="128">
        <f>'PowerPlants-Input'!AO15</f>
        <v>0</v>
      </c>
      <c r="AP6" s="128">
        <f>'PowerPlants-Input'!AP15</f>
        <v>220</v>
      </c>
      <c r="AQ6" s="128">
        <f>'PowerPlants-Input'!AQ15</f>
        <v>0</v>
      </c>
      <c r="AR6" s="128">
        <f>'PowerPlants-Input'!AR15</f>
        <v>0</v>
      </c>
      <c r="AS6" s="103" t="str">
        <f>'PowerPlants-Input'!AS15</f>
        <v>[2]</v>
      </c>
    </row>
    <row r="7" spans="1:45" x14ac:dyDescent="0.25">
      <c r="A7" s="99" t="str">
        <f>'PowerPlants-Input'!B16</f>
        <v>Diesel Combined Cycle</v>
      </c>
      <c r="B7" s="99" t="str">
        <f>IF('PowerPlants-Input'!I16="Y","Y","N")</f>
        <v>Y</v>
      </c>
      <c r="C7" s="99" t="str">
        <f>IF('PowerPlants-Input'!J16="Y","Y","N")</f>
        <v>Y</v>
      </c>
      <c r="D7" s="99" t="str">
        <f>IF('PowerPlants-Input'!L16="Y","Y","N")</f>
        <v>Y</v>
      </c>
      <c r="E7" s="99" t="str">
        <f>IF('PowerPlants-Input'!M16="Y","Y","N")</f>
        <v>Y</v>
      </c>
      <c r="F7" s="99" t="str">
        <f>IF('PowerPlants-Input'!N16="Y","Y","N")</f>
        <v>N</v>
      </c>
      <c r="G7" s="99" t="str">
        <f>IF('PowerPlants-Input'!O16="Y","Y","N")</f>
        <v>Y</v>
      </c>
      <c r="I7" s="91" t="str">
        <f>'PowerPlants-Input'!B16</f>
        <v>Diesel Combined Cycle</v>
      </c>
      <c r="J7" s="91" t="str">
        <f>'PowerPlants-Input'!AA16</f>
        <v>N/A</v>
      </c>
      <c r="K7" s="91">
        <f>'PowerPlants-Input'!AB16</f>
        <v>0</v>
      </c>
      <c r="L7" s="135">
        <f>'PowerPlants-Input'!Y16</f>
        <v>24.633333333333336</v>
      </c>
      <c r="M7" s="91" t="str">
        <f>'PowerPlants-Input'!Z16</f>
        <v>[1]</v>
      </c>
      <c r="N7" s="135">
        <f>'PowerPlants-Input'!AD16</f>
        <v>0.99299999999999999</v>
      </c>
      <c r="O7" s="91" t="str">
        <f>'PowerPlants-Input'!AE16</f>
        <v>[1]</v>
      </c>
      <c r="P7" s="38"/>
      <c r="Q7" s="91" t="str">
        <f>'PowerPlants-Input'!B16</f>
        <v>Diesel Combined Cycle</v>
      </c>
      <c r="R7" s="136">
        <f>'PowerPlants-Input'!W16</f>
        <v>80</v>
      </c>
      <c r="S7" s="91" t="str">
        <f>'PowerPlants-Input'!X16</f>
        <v>[2]</v>
      </c>
      <c r="T7" s="136">
        <f>'PowerPlants-Input'!Q16</f>
        <v>40</v>
      </c>
      <c r="U7" s="91" t="str">
        <f>'PowerPlants-Input'!R16</f>
        <v>[1]</v>
      </c>
      <c r="V7" s="91">
        <f>'PowerPlants-Input'!S16</f>
        <v>50</v>
      </c>
      <c r="W7" s="91" t="str">
        <f>'PowerPlants-Input'!T16</f>
        <v>Still active</v>
      </c>
      <c r="X7" s="91"/>
      <c r="Y7" s="142" t="str">
        <f t="shared" si="0"/>
        <v>Diesel Combined Cycle</v>
      </c>
      <c r="Z7" s="91">
        <f>'PowerPlants-Input'!AX16</f>
        <v>0.93</v>
      </c>
      <c r="AA7" s="91" t="str">
        <f>'PowerPlants-Input'!AY16</f>
        <v>[1],[2]</v>
      </c>
      <c r="AB7" s="92" t="str">
        <f>'PowerPlants-Input'!AV16</f>
        <v>N/A</v>
      </c>
      <c r="AC7" s="92" t="str">
        <f>'PowerPlants-Input'!AW16</f>
        <v>-</v>
      </c>
      <c r="AD7" s="92" t="str">
        <f>'PowerPlants-Input'!AT16</f>
        <v>N/A</v>
      </c>
      <c r="AE7" s="92" t="str">
        <f>'PowerPlants-Input'!AU16</f>
        <v>-</v>
      </c>
      <c r="AF7" s="91"/>
      <c r="AG7" s="43" t="str">
        <f>'PowerPlants-Input'!B16</f>
        <v>Diesel Combined Cycle</v>
      </c>
      <c r="AH7" s="128">
        <f>'PowerPlants-Input'!AH16</f>
        <v>0</v>
      </c>
      <c r="AI7" s="128">
        <f>'PowerPlants-Input'!AI16</f>
        <v>0</v>
      </c>
      <c r="AJ7" s="128">
        <f>'PowerPlants-Input'!AJ16</f>
        <v>0</v>
      </c>
      <c r="AK7" s="128">
        <f>'PowerPlants-Input'!AK16</f>
        <v>0</v>
      </c>
      <c r="AL7" s="128">
        <f>'PowerPlants-Input'!AL16</f>
        <v>0</v>
      </c>
      <c r="AM7" s="128">
        <f>'PowerPlants-Input'!AM16</f>
        <v>592</v>
      </c>
      <c r="AN7" s="128">
        <f>'PowerPlants-Input'!AN16</f>
        <v>0</v>
      </c>
      <c r="AO7" s="128">
        <f>'PowerPlants-Input'!AO16</f>
        <v>0</v>
      </c>
      <c r="AP7" s="128">
        <f>'PowerPlants-Input'!AP16</f>
        <v>440</v>
      </c>
      <c r="AQ7" s="128">
        <f>'PowerPlants-Input'!AQ16</f>
        <v>0</v>
      </c>
      <c r="AR7" s="128">
        <f>'PowerPlants-Input'!AR16</f>
        <v>0</v>
      </c>
      <c r="AS7" s="103" t="str">
        <f>'PowerPlants-Input'!AS16</f>
        <v>[2]</v>
      </c>
    </row>
    <row r="8" spans="1:45" x14ac:dyDescent="0.25">
      <c r="A8" s="99" t="str">
        <f>'PowerPlants-Input'!B17</f>
        <v>Heavy Fuel Oil Combustion Turbine Type 1</v>
      </c>
      <c r="B8" s="99" t="str">
        <f>IF('PowerPlants-Input'!I17="Y","Y","N")</f>
        <v>Y</v>
      </c>
      <c r="C8" s="99" t="str">
        <f>IF('PowerPlants-Input'!J17="Y","Y","N")</f>
        <v>Y</v>
      </c>
      <c r="D8" s="99" t="str">
        <f>IF('PowerPlants-Input'!L17="Y","Y","N")</f>
        <v>Y</v>
      </c>
      <c r="E8" s="99" t="str">
        <f>IF('PowerPlants-Input'!M17="Y","Y","N")</f>
        <v>Y</v>
      </c>
      <c r="F8" s="99" t="str">
        <f>IF('PowerPlants-Input'!N17="Y","Y","N")</f>
        <v>N</v>
      </c>
      <c r="G8" s="99" t="str">
        <f>IF('PowerPlants-Input'!O17="Y","Y","N")</f>
        <v>Y</v>
      </c>
      <c r="I8" s="91" t="str">
        <f>'PowerPlants-Input'!B17</f>
        <v>Heavy Fuel Oil Combustion Turbine Type 1</v>
      </c>
      <c r="J8" s="91" t="str">
        <f>'PowerPlants-Input'!AA17</f>
        <v>N/A</v>
      </c>
      <c r="K8" s="91">
        <f>'PowerPlants-Input'!AB17</f>
        <v>0</v>
      </c>
      <c r="L8" s="135">
        <f>'PowerPlants-Input'!Y17</f>
        <v>30.57</v>
      </c>
      <c r="M8" s="91" t="str">
        <f>'PowerPlants-Input'!Z17</f>
        <v>[1]</v>
      </c>
      <c r="N8" s="135">
        <f>'PowerPlants-Input'!AD17</f>
        <v>0.59699999999999998</v>
      </c>
      <c r="O8" s="91" t="str">
        <f>'PowerPlants-Input'!AE17</f>
        <v>[1]</v>
      </c>
      <c r="P8" s="38"/>
      <c r="Q8" s="91" t="str">
        <f>'PowerPlants-Input'!B17</f>
        <v>Heavy Fuel Oil Combustion Turbine Type 1</v>
      </c>
      <c r="R8" s="136">
        <f>'PowerPlants-Input'!W17</f>
        <v>89</v>
      </c>
      <c r="S8" s="91" t="str">
        <f>'PowerPlants-Input'!X17</f>
        <v>[2]</v>
      </c>
      <c r="T8" s="136">
        <f>'PowerPlants-Input'!Q17</f>
        <v>35.299999999999997</v>
      </c>
      <c r="U8" s="91" t="str">
        <f>'PowerPlants-Input'!R17</f>
        <v>[1]</v>
      </c>
      <c r="V8" s="91">
        <f>'PowerPlants-Input'!S17</f>
        <v>55</v>
      </c>
      <c r="W8" s="91" t="str">
        <f>'PowerPlants-Input'!T17</f>
        <v>still active</v>
      </c>
      <c r="X8" s="91"/>
      <c r="Y8" s="142" t="str">
        <f t="shared" si="0"/>
        <v>Heavy Fuel Oil Combustion Turbine Type 1</v>
      </c>
      <c r="Z8" s="91">
        <f>'PowerPlants-Input'!AX17</f>
        <v>0.67</v>
      </c>
      <c r="AA8" s="91" t="str">
        <f>'PowerPlants-Input'!AY17</f>
        <v>[1],[2]</v>
      </c>
      <c r="AB8" s="92" t="str">
        <f>'PowerPlants-Input'!AV17</f>
        <v>N/A</v>
      </c>
      <c r="AC8" s="92" t="str">
        <f>'PowerPlants-Input'!AW17</f>
        <v>-</v>
      </c>
      <c r="AD8" s="92" t="str">
        <f>'PowerPlants-Input'!AT17</f>
        <v>N/A</v>
      </c>
      <c r="AE8" s="92" t="str">
        <f>'PowerPlants-Input'!AU17</f>
        <v>-</v>
      </c>
      <c r="AF8" s="91"/>
      <c r="AG8" s="43" t="str">
        <f>'PowerPlants-Input'!B17</f>
        <v>Heavy Fuel Oil Combustion Turbine Type 1</v>
      </c>
      <c r="AH8" s="128">
        <f>'PowerPlants-Input'!AH17</f>
        <v>0</v>
      </c>
      <c r="AI8" s="128">
        <f>'PowerPlants-Input'!AI17</f>
        <v>0</v>
      </c>
      <c r="AJ8" s="128">
        <f>'PowerPlants-Input'!AJ17</f>
        <v>170</v>
      </c>
      <c r="AK8" s="128">
        <f>'PowerPlants-Input'!AK17</f>
        <v>410</v>
      </c>
      <c r="AL8" s="128">
        <f>'PowerPlants-Input'!AL17</f>
        <v>410</v>
      </c>
      <c r="AM8" s="128">
        <f>'PowerPlants-Input'!AM17</f>
        <v>0</v>
      </c>
      <c r="AN8" s="128">
        <f>'PowerPlants-Input'!AN17</f>
        <v>0</v>
      </c>
      <c r="AO8" s="128">
        <f>'PowerPlants-Input'!AO17</f>
        <v>0</v>
      </c>
      <c r="AP8" s="128">
        <f>'PowerPlants-Input'!AP17</f>
        <v>0</v>
      </c>
      <c r="AQ8" s="128">
        <f>'PowerPlants-Input'!AQ17</f>
        <v>0</v>
      </c>
      <c r="AR8" s="128">
        <f>'PowerPlants-Input'!AR17</f>
        <v>0</v>
      </c>
      <c r="AS8" s="103" t="str">
        <f>'PowerPlants-Input'!AS17</f>
        <v>[2]</v>
      </c>
    </row>
    <row r="9" spans="1:45" x14ac:dyDescent="0.25">
      <c r="A9" s="99" t="str">
        <f>'PowerPlants-Input'!B18</f>
        <v>Heavy Fuel Oil Combustion Turbine Type 2</v>
      </c>
      <c r="B9" s="99" t="str">
        <f>IF('PowerPlants-Input'!I18="Y","Y","N")</f>
        <v>Y</v>
      </c>
      <c r="C9" s="99" t="str">
        <f>IF('PowerPlants-Input'!J18="Y","Y","N")</f>
        <v>Y</v>
      </c>
      <c r="D9" s="99" t="str">
        <f>IF('PowerPlants-Input'!L18="Y","Y","N")</f>
        <v>Y</v>
      </c>
      <c r="E9" s="99" t="str">
        <f>IF('PowerPlants-Input'!M18="Y","Y","N")</f>
        <v>Y</v>
      </c>
      <c r="F9" s="99" t="str">
        <f>IF('PowerPlants-Input'!N18="Y","Y","N")</f>
        <v>N</v>
      </c>
      <c r="G9" s="99" t="str">
        <f>IF('PowerPlants-Input'!O18="Y","Y","N")</f>
        <v>Y</v>
      </c>
      <c r="I9" s="91" t="str">
        <f>'PowerPlants-Input'!B18</f>
        <v>Heavy Fuel Oil Combustion Turbine Type 2</v>
      </c>
      <c r="J9" s="91" t="str">
        <f>'PowerPlants-Input'!AA18</f>
        <v>N/A</v>
      </c>
      <c r="K9" s="91">
        <f>'PowerPlants-Input'!AB18</f>
        <v>0</v>
      </c>
      <c r="L9" s="135">
        <f>'PowerPlants-Input'!Y18</f>
        <v>34.31</v>
      </c>
      <c r="M9" s="91" t="str">
        <f>'PowerPlants-Input'!Z18</f>
        <v>[1]</v>
      </c>
      <c r="N9" s="135">
        <f>'PowerPlants-Input'!AD18</f>
        <v>0.72199999999999998</v>
      </c>
      <c r="O9" s="91" t="str">
        <f>'PowerPlants-Input'!AE18</f>
        <v>[1]</v>
      </c>
      <c r="P9" s="38"/>
      <c r="Q9" s="91" t="str">
        <f>'PowerPlants-Input'!B18</f>
        <v>Heavy Fuel Oil Combustion Turbine Type 2</v>
      </c>
      <c r="R9" s="136">
        <f>'PowerPlants-Input'!W18</f>
        <v>58</v>
      </c>
      <c r="S9" s="91" t="str">
        <f>'PowerPlants-Input'!X18</f>
        <v>[2]</v>
      </c>
      <c r="T9" s="136">
        <f>'PowerPlants-Input'!Q18</f>
        <v>34.6</v>
      </c>
      <c r="U9" s="91" t="str">
        <f>'PowerPlants-Input'!R18</f>
        <v>[1]</v>
      </c>
      <c r="V9" s="91">
        <f>'PowerPlants-Input'!S18</f>
        <v>65</v>
      </c>
      <c r="W9" s="91" t="str">
        <f>'PowerPlants-Input'!T18</f>
        <v>still active</v>
      </c>
      <c r="X9" s="91"/>
      <c r="Y9" s="142" t="str">
        <f t="shared" si="0"/>
        <v>Heavy Fuel Oil Combustion Turbine Type 2</v>
      </c>
      <c r="Z9" s="91">
        <f>'PowerPlants-Input'!AX18</f>
        <v>0.73</v>
      </c>
      <c r="AA9" s="91" t="str">
        <f>'PowerPlants-Input'!AY18</f>
        <v>[1],[2]</v>
      </c>
      <c r="AB9" s="92" t="str">
        <f>'PowerPlants-Input'!AV18</f>
        <v>N/A</v>
      </c>
      <c r="AC9" s="92" t="str">
        <f>'PowerPlants-Input'!AW18</f>
        <v>-</v>
      </c>
      <c r="AD9" s="92" t="str">
        <f>'PowerPlants-Input'!AT18</f>
        <v>N/A</v>
      </c>
      <c r="AE9" s="92" t="str">
        <f>'PowerPlants-Input'!AU18</f>
        <v>-</v>
      </c>
      <c r="AF9" s="91"/>
      <c r="AG9" s="43" t="str">
        <f>'PowerPlants-Input'!B18</f>
        <v>Heavy Fuel Oil Combustion Turbine Type 2</v>
      </c>
      <c r="AH9" s="128">
        <f>'PowerPlants-Input'!AH18</f>
        <v>0</v>
      </c>
      <c r="AI9" s="128">
        <f>'PowerPlants-Input'!AI18</f>
        <v>170</v>
      </c>
      <c r="AJ9" s="128">
        <f>'PowerPlants-Input'!AJ18</f>
        <v>200</v>
      </c>
      <c r="AK9" s="128">
        <f>'PowerPlants-Input'!AK18</f>
        <v>632</v>
      </c>
      <c r="AL9" s="128">
        <f>'PowerPlants-Input'!AL18</f>
        <v>0</v>
      </c>
      <c r="AM9" s="128">
        <f>'PowerPlants-Input'!AM18</f>
        <v>0</v>
      </c>
      <c r="AN9" s="128">
        <f>'PowerPlants-Input'!AN18</f>
        <v>0</v>
      </c>
      <c r="AO9" s="128">
        <f>'PowerPlants-Input'!AO18</f>
        <v>0</v>
      </c>
      <c r="AP9" s="128">
        <f>'PowerPlants-Input'!AP18</f>
        <v>0</v>
      </c>
      <c r="AQ9" s="128">
        <f>'PowerPlants-Input'!AQ18</f>
        <v>0</v>
      </c>
      <c r="AR9" s="128">
        <f>'PowerPlants-Input'!AR18</f>
        <v>0</v>
      </c>
      <c r="AS9" s="103" t="str">
        <f>'PowerPlants-Input'!AS18</f>
        <v>[2]</v>
      </c>
    </row>
    <row r="10" spans="1:45" x14ac:dyDescent="0.25">
      <c r="A10" s="99" t="str">
        <f>'PowerPlants-Input'!B19</f>
        <v>Heavy Fuel Oil Combustion Turbine Type 3</v>
      </c>
      <c r="B10" s="99" t="str">
        <f>IF('PowerPlants-Input'!I19="Y","Y","N")</f>
        <v>Y</v>
      </c>
      <c r="C10" s="99" t="str">
        <f>IF('PowerPlants-Input'!J19="Y","Y","N")</f>
        <v>Y</v>
      </c>
      <c r="D10" s="99" t="str">
        <f>IF('PowerPlants-Input'!L19="Y","Y","N")</f>
        <v>Y</v>
      </c>
      <c r="E10" s="99" t="str">
        <f>IF('PowerPlants-Input'!M19="Y","Y","N")</f>
        <v>Y</v>
      </c>
      <c r="F10" s="99" t="str">
        <f>IF('PowerPlants-Input'!N19="Y","Y","N")</f>
        <v>N</v>
      </c>
      <c r="G10" s="99" t="str">
        <f>IF('PowerPlants-Input'!O19="Y","Y","N")</f>
        <v>Y</v>
      </c>
      <c r="I10" s="91" t="str">
        <f>'PowerPlants-Input'!B19</f>
        <v>Heavy Fuel Oil Combustion Turbine Type 3</v>
      </c>
      <c r="J10" s="91" t="str">
        <f>'PowerPlants-Input'!AA19</f>
        <v>N/A</v>
      </c>
      <c r="K10" s="91">
        <f>'PowerPlants-Input'!AB19</f>
        <v>0</v>
      </c>
      <c r="L10" s="135">
        <f>'PowerPlants-Input'!Y19</f>
        <v>45.56</v>
      </c>
      <c r="M10" s="91" t="str">
        <f>'PowerPlants-Input'!Z19</f>
        <v>[1]</v>
      </c>
      <c r="N10" s="135">
        <f>'PowerPlants-Input'!AD19</f>
        <v>1.0289999999999999</v>
      </c>
      <c r="O10" s="91" t="str">
        <f>'PowerPlants-Input'!AE19</f>
        <v>[1]</v>
      </c>
      <c r="P10" s="38"/>
      <c r="Q10" s="91" t="str">
        <f>'PowerPlants-Input'!B19</f>
        <v>Heavy Fuel Oil Combustion Turbine Type 3</v>
      </c>
      <c r="R10" s="136">
        <f>'PowerPlants-Input'!W19</f>
        <v>78.5</v>
      </c>
      <c r="S10" s="91" t="str">
        <f>'PowerPlants-Input'!X19</f>
        <v>[2]</v>
      </c>
      <c r="T10" s="136">
        <f>'PowerPlants-Input'!Q19</f>
        <v>34.1</v>
      </c>
      <c r="U10" s="91" t="str">
        <f>'PowerPlants-Input'!R19</f>
        <v>[1]</v>
      </c>
      <c r="V10" s="91">
        <f>'PowerPlants-Input'!S19</f>
        <v>65</v>
      </c>
      <c r="W10" s="91" t="str">
        <f>'PowerPlants-Input'!T19</f>
        <v>still active</v>
      </c>
      <c r="X10" s="91"/>
      <c r="Y10" s="142" t="str">
        <f t="shared" si="0"/>
        <v>Heavy Fuel Oil Combustion Turbine Type 3</v>
      </c>
      <c r="Z10" s="91">
        <f>'PowerPlants-Input'!AX19</f>
        <v>0.92</v>
      </c>
      <c r="AA10" s="91" t="str">
        <f>'PowerPlants-Input'!AY19</f>
        <v>[1],[2]</v>
      </c>
      <c r="AB10" s="92" t="str">
        <f>'PowerPlants-Input'!AV19</f>
        <v>N/A</v>
      </c>
      <c r="AC10" s="92" t="str">
        <f>'PowerPlants-Input'!AW19</f>
        <v>-</v>
      </c>
      <c r="AD10" s="92" t="str">
        <f>'PowerPlants-Input'!AT19</f>
        <v>N/A</v>
      </c>
      <c r="AE10" s="92" t="str">
        <f>'PowerPlants-Input'!AU19</f>
        <v>-</v>
      </c>
      <c r="AF10" s="91"/>
      <c r="AG10" s="43" t="str">
        <f>'PowerPlants-Input'!B19</f>
        <v>Heavy Fuel Oil Combustion Turbine Type 3</v>
      </c>
      <c r="AH10" s="128">
        <f>'PowerPlants-Input'!AH19</f>
        <v>0</v>
      </c>
      <c r="AI10" s="128">
        <f>'PowerPlants-Input'!AI19</f>
        <v>0</v>
      </c>
      <c r="AJ10" s="128">
        <f>'PowerPlants-Input'!AJ19</f>
        <v>0</v>
      </c>
      <c r="AK10" s="128">
        <f>'PowerPlants-Input'!AK19</f>
        <v>0</v>
      </c>
      <c r="AL10" s="128">
        <f>'PowerPlants-Input'!AL19</f>
        <v>0</v>
      </c>
      <c r="AM10" s="128">
        <f>'PowerPlants-Input'!AM19</f>
        <v>0</v>
      </c>
      <c r="AN10" s="128">
        <f>'PowerPlants-Input'!AN19</f>
        <v>0</v>
      </c>
      <c r="AO10" s="128">
        <f>'PowerPlants-Input'!AO19</f>
        <v>0</v>
      </c>
      <c r="AP10" s="128">
        <f>'PowerPlants-Input'!AP19</f>
        <v>0</v>
      </c>
      <c r="AQ10" s="128">
        <f>'PowerPlants-Input'!AQ19</f>
        <v>0</v>
      </c>
      <c r="AR10" s="128">
        <f>'PowerPlants-Input'!AR19</f>
        <v>0</v>
      </c>
      <c r="AS10" s="103" t="str">
        <f>'PowerPlants-Input'!AS19</f>
        <v>[2]</v>
      </c>
    </row>
    <row r="11" spans="1:45" x14ac:dyDescent="0.25">
      <c r="A11" s="99" t="str">
        <f>'PowerPlants-Input'!B20</f>
        <v>Hydro Electric</v>
      </c>
      <c r="B11" s="99" t="str">
        <f>IF('PowerPlants-Input'!I20="Y","Y","N")</f>
        <v>Y</v>
      </c>
      <c r="C11" s="99" t="str">
        <f>IF('PowerPlants-Input'!J20="Y","Y","N")</f>
        <v>Y</v>
      </c>
      <c r="D11" s="99" t="str">
        <f>IF('PowerPlants-Input'!L20="Y","Y","N")</f>
        <v>Y</v>
      </c>
      <c r="E11" s="99" t="str">
        <f>IF('PowerPlants-Input'!M20="Y","Y","N")</f>
        <v>Y</v>
      </c>
      <c r="F11" s="99" t="str">
        <f>IF('PowerPlants-Input'!N20="Y","Y","N")</f>
        <v>Y</v>
      </c>
      <c r="G11" s="99" t="str">
        <f>IF('PowerPlants-Input'!O20="Y","Y","N")</f>
        <v>N</v>
      </c>
      <c r="I11" s="91" t="str">
        <f>'PowerPlants-Input'!B20</f>
        <v>Hydro Electric</v>
      </c>
      <c r="J11" s="91">
        <f>'PowerPlants-Input'!AA20</f>
        <v>3885</v>
      </c>
      <c r="K11" s="91" t="str">
        <f>'PowerPlants-Input'!AB20</f>
        <v>[15]</v>
      </c>
      <c r="L11" s="135">
        <f>'PowerPlants-Input'!Y20</f>
        <v>41</v>
      </c>
      <c r="M11" s="91" t="str">
        <f>'PowerPlants-Input'!Z20</f>
        <v>[15]</v>
      </c>
      <c r="N11" s="135">
        <f>'PowerPlants-Input'!AD20</f>
        <v>0</v>
      </c>
      <c r="O11" s="91" t="str">
        <f>'PowerPlants-Input'!AE20</f>
        <v>[15]</v>
      </c>
      <c r="P11" s="38"/>
      <c r="Q11" s="91" t="str">
        <f>'PowerPlants-Input'!B20</f>
        <v>Hydro Electric</v>
      </c>
      <c r="R11" s="136">
        <f>'PowerPlants-Input'!W20</f>
        <v>63</v>
      </c>
      <c r="S11" s="91" t="str">
        <f>'PowerPlants-Input'!X20</f>
        <v>[1]</v>
      </c>
      <c r="T11" s="136">
        <f>'PowerPlants-Input'!Q20</f>
        <v>92</v>
      </c>
      <c r="U11" s="91" t="str">
        <f>'PowerPlants-Input'!R20</f>
        <v>[5]</v>
      </c>
      <c r="V11" s="91">
        <f>'PowerPlants-Input'!S20</f>
        <v>100</v>
      </c>
      <c r="W11" s="91" t="str">
        <f>'PowerPlants-Input'!T20</f>
        <v>[5]</v>
      </c>
      <c r="X11" s="91"/>
      <c r="Y11" s="142" t="str">
        <f t="shared" si="0"/>
        <v>Hydro Electric</v>
      </c>
      <c r="Z11" s="91" t="str">
        <f>'PowerPlants-Input'!AX20</f>
        <v>N/A</v>
      </c>
      <c r="AA11" s="91">
        <f>'PowerPlants-Input'!AY20</f>
        <v>0</v>
      </c>
      <c r="AB11" s="91">
        <f>'PowerPlants-Input'!AV20</f>
        <v>102.7</v>
      </c>
      <c r="AC11" s="91" t="str">
        <f>'PowerPlants-Input'!AW20</f>
        <v>[8]</v>
      </c>
      <c r="AD11" s="92" t="str">
        <f>'PowerPlants-Input'!AT20</f>
        <v>N/A</v>
      </c>
      <c r="AE11" s="92" t="str">
        <f>'PowerPlants-Input'!AU20</f>
        <v>-</v>
      </c>
      <c r="AF11" s="91"/>
      <c r="AG11" s="43" t="str">
        <f>'PowerPlants-Input'!B20</f>
        <v>Hydro Electric</v>
      </c>
      <c r="AH11" s="128">
        <f>'PowerPlants-Input'!AH20</f>
        <v>100</v>
      </c>
      <c r="AI11" s="128">
        <f>'PowerPlants-Input'!AI20</f>
        <v>0</v>
      </c>
      <c r="AJ11" s="128">
        <f>'PowerPlants-Input'!AJ20</f>
        <v>0</v>
      </c>
      <c r="AK11" s="128">
        <f>'PowerPlants-Input'!AK20</f>
        <v>0</v>
      </c>
      <c r="AL11" s="128">
        <f>'PowerPlants-Input'!AL20</f>
        <v>0</v>
      </c>
      <c r="AM11" s="128">
        <f>'PowerPlants-Input'!AM20</f>
        <v>0</v>
      </c>
      <c r="AN11" s="128">
        <f>'PowerPlants-Input'!AN20</f>
        <v>0</v>
      </c>
      <c r="AO11" s="128">
        <f>'PowerPlants-Input'!AO20</f>
        <v>0</v>
      </c>
      <c r="AP11" s="128">
        <f>'PowerPlants-Input'!AP20</f>
        <v>0</v>
      </c>
      <c r="AQ11" s="128">
        <f>'PowerPlants-Input'!AQ20</f>
        <v>0</v>
      </c>
      <c r="AR11" s="128">
        <f>'PowerPlants-Input'!AR20</f>
        <v>0</v>
      </c>
      <c r="AS11" s="103" t="str">
        <f>'PowerPlants-Input'!AS20</f>
        <v>[2]</v>
      </c>
    </row>
    <row r="12" spans="1:45" x14ac:dyDescent="0.25">
      <c r="A12" s="99" t="str">
        <f>'PowerPlants-Input'!B21</f>
        <v>MSW - Landfill Gas</v>
      </c>
      <c r="B12" s="99" t="str">
        <f>IF('PowerPlants-Input'!I21="Y","Y","N")</f>
        <v>Y</v>
      </c>
      <c r="C12" s="99" t="str">
        <f>IF('PowerPlants-Input'!J21="Y","Y","N")</f>
        <v>Y</v>
      </c>
      <c r="D12" s="99" t="str">
        <f>IF('PowerPlants-Input'!L21="Y","Y","N")</f>
        <v>Y</v>
      </c>
      <c r="E12" s="99" t="str">
        <f>IF('PowerPlants-Input'!M21="Y","Y","N")</f>
        <v>Y</v>
      </c>
      <c r="F12" s="99" t="str">
        <f>IF('PowerPlants-Input'!N21="Y","Y","N")</f>
        <v>Y</v>
      </c>
      <c r="G12" s="99" t="str">
        <f>IF('PowerPlants-Input'!O21="Y","Y","N")</f>
        <v>N</v>
      </c>
      <c r="I12" s="91" t="str">
        <f>'PowerPlants-Input'!B21</f>
        <v>MSW - Landfill Gas</v>
      </c>
      <c r="J12" s="91" t="str">
        <f>'PowerPlants-Input'!AA21</f>
        <v>N/A</v>
      </c>
      <c r="K12" s="91">
        <f>'PowerPlants-Input'!AB21</f>
        <v>0</v>
      </c>
      <c r="L12" s="135">
        <f>'PowerPlants-Input'!Y21</f>
        <v>425.38</v>
      </c>
      <c r="M12" s="91" t="str">
        <f>'PowerPlants-Input'!Z21</f>
        <v>[7]</v>
      </c>
      <c r="N12" s="135">
        <f>'PowerPlants-Input'!AD21</f>
        <v>2.6309999999999998</v>
      </c>
      <c r="O12" s="91" t="str">
        <f>'PowerPlants-Input'!AE21</f>
        <v>[7]</v>
      </c>
      <c r="P12" s="38"/>
      <c r="Q12" s="91" t="str">
        <f>'PowerPlants-Input'!B21</f>
        <v>MSW - Landfill Gas</v>
      </c>
      <c r="R12" s="136">
        <f>'PowerPlants-Input'!W21</f>
        <v>84</v>
      </c>
      <c r="S12" s="91" t="str">
        <f>'PowerPlants-Input'!X21</f>
        <v>[6]</v>
      </c>
      <c r="T12" s="136">
        <f>'PowerPlants-Input'!Q21</f>
        <v>19</v>
      </c>
      <c r="U12" s="91" t="str">
        <f>'PowerPlants-Input'!R21</f>
        <v>[7]</v>
      </c>
      <c r="V12" s="91">
        <f>'PowerPlants-Input'!S21</f>
        <v>40</v>
      </c>
      <c r="W12" s="91" t="str">
        <f>'PowerPlants-Input'!T21</f>
        <v>[6]</v>
      </c>
      <c r="X12" s="91"/>
      <c r="Y12" s="142" t="str">
        <f t="shared" si="0"/>
        <v>MSW - Landfill Gas</v>
      </c>
      <c r="Z12" s="91" t="str">
        <f>'PowerPlants-Input'!AX21</f>
        <v>N/A</v>
      </c>
      <c r="AA12" s="91">
        <f>'PowerPlants-Input'!AY21</f>
        <v>0</v>
      </c>
      <c r="AB12" s="91" t="str">
        <f>'PowerPlants-Input'!AV21</f>
        <v>N/A</v>
      </c>
      <c r="AC12" s="91" t="str">
        <f>'PowerPlants-Input'!AW21</f>
        <v>-</v>
      </c>
      <c r="AD12" s="92" t="str">
        <f>'PowerPlants-Input'!AT21</f>
        <v>N/A</v>
      </c>
      <c r="AE12" s="92" t="str">
        <f>'PowerPlants-Input'!AU21</f>
        <v>-</v>
      </c>
      <c r="AF12" s="91"/>
      <c r="AG12" s="43" t="str">
        <f>'PowerPlants-Input'!B21</f>
        <v>MSW - Landfill Gas</v>
      </c>
      <c r="AH12" s="128">
        <f>'PowerPlants-Input'!AH21</f>
        <v>0</v>
      </c>
      <c r="AI12" s="128">
        <f>'PowerPlants-Input'!AI21</f>
        <v>0</v>
      </c>
      <c r="AJ12" s="128">
        <f>'PowerPlants-Input'!AJ21</f>
        <v>0</v>
      </c>
      <c r="AK12" s="128">
        <f>'PowerPlants-Input'!AK21</f>
        <v>0</v>
      </c>
      <c r="AL12" s="128">
        <f>'PowerPlants-Input'!AL21</f>
        <v>0</v>
      </c>
      <c r="AM12" s="128">
        <f>'PowerPlants-Input'!AM21</f>
        <v>0</v>
      </c>
      <c r="AN12" s="128">
        <f>'PowerPlants-Input'!AN21</f>
        <v>0</v>
      </c>
      <c r="AO12" s="128">
        <f>'PowerPlants-Input'!AO21</f>
        <v>0</v>
      </c>
      <c r="AP12" s="128">
        <f>'PowerPlants-Input'!AP21</f>
        <v>0</v>
      </c>
      <c r="AQ12" s="128">
        <f>'PowerPlants-Input'!AQ21</f>
        <v>0</v>
      </c>
      <c r="AR12" s="128">
        <f>'PowerPlants-Input'!AR21</f>
        <v>2.4</v>
      </c>
      <c r="AS12" s="103" t="str">
        <f>'PowerPlants-Input'!AS21</f>
        <v>[4]</v>
      </c>
    </row>
    <row r="13" spans="1:45" x14ac:dyDescent="0.25">
      <c r="A13" s="99" t="str">
        <f>'PowerPlants-Input'!B22</f>
        <v>Natural Gas Combined Cycle</v>
      </c>
      <c r="B13" s="99" t="str">
        <f>IF('PowerPlants-Input'!I22="Y","Y","N")</f>
        <v>Y</v>
      </c>
      <c r="C13" s="99" t="str">
        <f>IF('PowerPlants-Input'!J22="Y","Y","N")</f>
        <v>Y</v>
      </c>
      <c r="D13" s="99" t="str">
        <f>IF('PowerPlants-Input'!L22="Y","Y","N")</f>
        <v>Y</v>
      </c>
      <c r="E13" s="99" t="str">
        <f>IF('PowerPlants-Input'!M22="Y","Y","N")</f>
        <v>Y</v>
      </c>
      <c r="F13" s="99" t="str">
        <f>IF('PowerPlants-Input'!N22="Y","Y","N")</f>
        <v>N</v>
      </c>
      <c r="G13" s="99" t="str">
        <f>IF('PowerPlants-Input'!O22="Y","Y","N")</f>
        <v>Y</v>
      </c>
      <c r="I13" s="91" t="str">
        <f>'PowerPlants-Input'!B22</f>
        <v>Natural Gas Combined Cycle</v>
      </c>
      <c r="J13" s="91" t="str">
        <f>'PowerPlants-Input'!AA22</f>
        <v>N/A</v>
      </c>
      <c r="K13" s="91">
        <f>'PowerPlants-Input'!AB22</f>
        <v>0</v>
      </c>
      <c r="L13" s="135">
        <f>'PowerPlants-Input'!Y22</f>
        <v>18.100000000000001</v>
      </c>
      <c r="M13" s="91" t="str">
        <f>'PowerPlants-Input'!Z22</f>
        <v>[1]</v>
      </c>
      <c r="N13" s="135">
        <f>'PowerPlants-Input'!AD22</f>
        <v>0</v>
      </c>
      <c r="O13" s="91" t="str">
        <f>'PowerPlants-Input'!AE22</f>
        <v>[1]</v>
      </c>
      <c r="P13" s="38"/>
      <c r="Q13" s="91" t="str">
        <f>'PowerPlants-Input'!B22</f>
        <v>Natural Gas Combined Cycle</v>
      </c>
      <c r="R13" s="136">
        <f>'PowerPlants-Input'!W22</f>
        <v>93</v>
      </c>
      <c r="S13" s="91" t="str">
        <f>'PowerPlants-Input'!X22</f>
        <v>[2]</v>
      </c>
      <c r="T13" s="136">
        <f>'PowerPlants-Input'!Q22</f>
        <v>45.5</v>
      </c>
      <c r="U13" s="91" t="str">
        <f>'PowerPlants-Input'!R22</f>
        <v>[1]</v>
      </c>
      <c r="V13" s="91">
        <f>'PowerPlants-Input'!S22</f>
        <v>35</v>
      </c>
      <c r="W13" s="91" t="str">
        <f>'PowerPlants-Input'!T22</f>
        <v>[6]</v>
      </c>
      <c r="X13" s="91"/>
      <c r="Y13" s="142" t="str">
        <f t="shared" si="0"/>
        <v>Natural Gas Combined Cycle</v>
      </c>
      <c r="Z13" s="91" t="str">
        <f>'PowerPlants-Input'!AX22</f>
        <v>N/A</v>
      </c>
      <c r="AA13" s="91">
        <f>'PowerPlants-Input'!AY22</f>
        <v>0</v>
      </c>
      <c r="AB13" s="91" t="str">
        <f>'PowerPlants-Input'!AV22</f>
        <v>N/A</v>
      </c>
      <c r="AC13" s="91" t="str">
        <f>'PowerPlants-Input'!AW22</f>
        <v>-</v>
      </c>
      <c r="AD13" s="92" t="str">
        <f>'PowerPlants-Input'!AT22</f>
        <v>N/A</v>
      </c>
      <c r="AE13" s="92" t="str">
        <f>'PowerPlants-Input'!AU22</f>
        <v>-</v>
      </c>
      <c r="AF13" s="91"/>
      <c r="AG13" s="43" t="str">
        <f>'PowerPlants-Input'!B22</f>
        <v>Natural Gas Combined Cycle</v>
      </c>
      <c r="AH13" s="128">
        <f>'PowerPlants-Input'!AH22</f>
        <v>0</v>
      </c>
      <c r="AI13" s="128">
        <f>'PowerPlants-Input'!AI22</f>
        <v>0</v>
      </c>
      <c r="AJ13" s="128">
        <f>'PowerPlants-Input'!AJ22</f>
        <v>0</v>
      </c>
      <c r="AK13" s="128">
        <f>'PowerPlants-Input'!AK22</f>
        <v>0</v>
      </c>
      <c r="AL13" s="128">
        <f>'PowerPlants-Input'!AL22</f>
        <v>0</v>
      </c>
      <c r="AM13" s="128">
        <f>'PowerPlants-Input'!AM22</f>
        <v>0</v>
      </c>
      <c r="AN13" s="128">
        <f>'PowerPlants-Input'!AN22</f>
        <v>0</v>
      </c>
      <c r="AO13" s="128">
        <f>'PowerPlants-Input'!AO22</f>
        <v>507</v>
      </c>
      <c r="AP13" s="128">
        <f>'PowerPlants-Input'!AP22</f>
        <v>0</v>
      </c>
      <c r="AQ13" s="128">
        <f>'PowerPlants-Input'!AQ22</f>
        <v>0</v>
      </c>
      <c r="AR13" s="128">
        <f>'PowerPlants-Input'!AR22</f>
        <v>0</v>
      </c>
      <c r="AS13" s="103" t="str">
        <f>'PowerPlants-Input'!AS22</f>
        <v>[3]</v>
      </c>
    </row>
    <row r="14" spans="1:45" x14ac:dyDescent="0.25">
      <c r="A14" s="99" t="str">
        <f>'PowerPlants-Input'!B23</f>
        <v>Solar Photovoltaic Plant</v>
      </c>
      <c r="B14" s="99" t="str">
        <f>IF('PowerPlants-Input'!I23="Y","Y","N")</f>
        <v>Y</v>
      </c>
      <c r="C14" s="99" t="str">
        <f>IF('PowerPlants-Input'!J23="Y","Y","N")</f>
        <v>Y</v>
      </c>
      <c r="D14" s="99" t="str">
        <f>IF('PowerPlants-Input'!L23="Y","Y","N")</f>
        <v>Y</v>
      </c>
      <c r="E14" s="99" t="str">
        <f>IF('PowerPlants-Input'!M23="Y","Y","N")</f>
        <v>N</v>
      </c>
      <c r="F14" s="99" t="str">
        <f>IF('PowerPlants-Input'!N23="Y","Y","N")</f>
        <v>Y</v>
      </c>
      <c r="G14" s="99" t="str">
        <f>IF('PowerPlants-Input'!O23="Y","Y","N")</f>
        <v>N</v>
      </c>
      <c r="I14" s="91" t="str">
        <f>'PowerPlants-Input'!B23</f>
        <v>Solar Photovoltaic Plant</v>
      </c>
      <c r="J14" s="91" t="str">
        <f>'PowerPlants-Input'!AA23</f>
        <v>N/A</v>
      </c>
      <c r="K14" s="91">
        <f>'PowerPlants-Input'!AB23</f>
        <v>0</v>
      </c>
      <c r="L14" s="135">
        <f>'PowerPlants-Input'!Y23</f>
        <v>8</v>
      </c>
      <c r="M14" s="91" t="str">
        <f>'PowerPlants-Input'!Z23</f>
        <v>[15]</v>
      </c>
      <c r="N14" s="135">
        <f>'PowerPlants-Input'!AD23</f>
        <v>0</v>
      </c>
      <c r="O14" s="91" t="str">
        <f>'PowerPlants-Input'!AE23</f>
        <v>[15]</v>
      </c>
      <c r="P14" s="38"/>
      <c r="Q14" s="91" t="str">
        <f>'PowerPlants-Input'!B23</f>
        <v>Solar Photovoltaic Plant</v>
      </c>
      <c r="R14" s="136">
        <f>'PowerPlants-Input'!W23</f>
        <v>22</v>
      </c>
      <c r="S14" s="91" t="str">
        <f>'PowerPlants-Input'!X23</f>
        <v>[15]</v>
      </c>
      <c r="T14" s="136">
        <f>'PowerPlants-Input'!Q23</f>
        <v>36.799999999999997</v>
      </c>
      <c r="U14" s="91" t="str">
        <f>'PowerPlants-Input'!R23</f>
        <v>[14]</v>
      </c>
      <c r="V14" s="91">
        <f>'PowerPlants-Input'!S23</f>
        <v>30</v>
      </c>
      <c r="W14" s="91" t="str">
        <f>'PowerPlants-Input'!T23</f>
        <v>[15]</v>
      </c>
      <c r="X14" s="91"/>
      <c r="Y14" s="142" t="str">
        <f t="shared" si="0"/>
        <v>Solar Photovoltaic Plant</v>
      </c>
      <c r="Z14" s="91" t="str">
        <f>'PowerPlants-Input'!AX23</f>
        <v>N/A</v>
      </c>
      <c r="AA14" s="91">
        <f>'PowerPlants-Input'!AY23</f>
        <v>0</v>
      </c>
      <c r="AB14" s="91" t="str">
        <f>'PowerPlants-Input'!AV23</f>
        <v>N/A</v>
      </c>
      <c r="AC14" s="91" t="str">
        <f>'PowerPlants-Input'!AW23</f>
        <v>-</v>
      </c>
      <c r="AD14" s="92" t="str">
        <f>'PowerPlants-Input'!AT23</f>
        <v>N/A</v>
      </c>
      <c r="AE14" s="92" t="str">
        <f>'PowerPlants-Input'!AU23</f>
        <v>-</v>
      </c>
      <c r="AF14" s="91"/>
      <c r="AG14" s="43" t="str">
        <f>'PowerPlants-Input'!B23</f>
        <v>Solar Photovoltaic Plant</v>
      </c>
      <c r="AH14" s="128">
        <f>'PowerPlants-Input'!AH23</f>
        <v>0</v>
      </c>
      <c r="AI14" s="128">
        <f>'PowerPlants-Input'!AI23</f>
        <v>0</v>
      </c>
      <c r="AJ14" s="128">
        <f>'PowerPlants-Input'!AJ23</f>
        <v>0</v>
      </c>
      <c r="AK14" s="128">
        <f>'PowerPlants-Input'!AK23</f>
        <v>0</v>
      </c>
      <c r="AL14" s="128">
        <f>'PowerPlants-Input'!AL23</f>
        <v>0</v>
      </c>
      <c r="AM14" s="128">
        <f>'PowerPlants-Input'!AM23</f>
        <v>0</v>
      </c>
      <c r="AN14" s="128">
        <f>'PowerPlants-Input'!AN23</f>
        <v>0</v>
      </c>
      <c r="AO14" s="128">
        <f>'PowerPlants-Input'!AO23</f>
        <v>0</v>
      </c>
      <c r="AP14" s="128">
        <f>'PowerPlants-Input'!AP23</f>
        <v>0</v>
      </c>
      <c r="AQ14" s="128">
        <f>'PowerPlants-Input'!AQ23</f>
        <v>22.1</v>
      </c>
      <c r="AR14" s="128">
        <f>'PowerPlants-Input'!AR23</f>
        <v>30</v>
      </c>
      <c r="AS14" s="103" t="str">
        <f>'PowerPlants-Input'!AS23</f>
        <v>[2],[4]</v>
      </c>
    </row>
    <row r="15" spans="1:45" x14ac:dyDescent="0.25">
      <c r="A15" s="99" t="str">
        <f>'PowerPlants-Input'!B24</f>
        <v>Wind OnShore</v>
      </c>
      <c r="B15" s="99" t="str">
        <f>IF('PowerPlants-Input'!I24="Y","Y","N")</f>
        <v>Y</v>
      </c>
      <c r="C15" s="99" t="str">
        <f>IF('PowerPlants-Input'!J24="Y","Y","N")</f>
        <v>Y</v>
      </c>
      <c r="D15" s="99" t="str">
        <f>IF('PowerPlants-Input'!L24="Y","Y","N")</f>
        <v>Y</v>
      </c>
      <c r="E15" s="99" t="str">
        <f>IF('PowerPlants-Input'!M24="Y","Y","N")</f>
        <v>N</v>
      </c>
      <c r="F15" s="99" t="str">
        <f>IF('PowerPlants-Input'!N24="Y","Y","N")</f>
        <v>Y</v>
      </c>
      <c r="G15" s="99" t="str">
        <f>IF('PowerPlants-Input'!O24="Y","Y","N")</f>
        <v>N</v>
      </c>
      <c r="I15" s="106" t="str">
        <f>'PowerPlants-Input'!B24</f>
        <v>Wind OnShore</v>
      </c>
      <c r="J15" s="106" t="str">
        <f>'PowerPlants-Input'!AA24</f>
        <v>N/A</v>
      </c>
      <c r="K15" s="106">
        <f>'PowerPlants-Input'!AB24</f>
        <v>0</v>
      </c>
      <c r="L15" s="137">
        <f>'PowerPlants-Input'!Y24</f>
        <v>50</v>
      </c>
      <c r="M15" s="106" t="str">
        <f>'PowerPlants-Input'!Z24</f>
        <v>[15]</v>
      </c>
      <c r="N15" s="137">
        <f>'PowerPlants-Input'!AD24</f>
        <v>0</v>
      </c>
      <c r="O15" s="106" t="str">
        <f>'PowerPlants-Input'!AE24</f>
        <v>[15]</v>
      </c>
      <c r="P15" s="38"/>
      <c r="Q15" s="106" t="str">
        <f>'PowerPlants-Input'!B24</f>
        <v>Wind OnShore</v>
      </c>
      <c r="R15" s="138">
        <f>'PowerPlants-Input'!W24</f>
        <v>33.4</v>
      </c>
      <c r="S15" s="106" t="str">
        <f>'PowerPlants-Input'!X24</f>
        <v>[15]</v>
      </c>
      <c r="T15" s="138">
        <f>'PowerPlants-Input'!Q24</f>
        <v>36.799999999999997</v>
      </c>
      <c r="U15" s="106" t="str">
        <f>'PowerPlants-Input'!R24</f>
        <v>[14]</v>
      </c>
      <c r="V15" s="106">
        <f>'PowerPlants-Input'!S24</f>
        <v>25</v>
      </c>
      <c r="W15" s="106" t="str">
        <f>'PowerPlants-Input'!T24</f>
        <v>[15]</v>
      </c>
      <c r="X15" s="91"/>
      <c r="Y15" s="144" t="str">
        <f t="shared" si="0"/>
        <v>Wind OnShore</v>
      </c>
      <c r="Z15" s="106" t="str">
        <f>'PowerPlants-Input'!AX24</f>
        <v>N/A</v>
      </c>
      <c r="AA15" s="106">
        <f>'PowerPlants-Input'!AY24</f>
        <v>0</v>
      </c>
      <c r="AB15" s="106" t="str">
        <f>'PowerPlants-Input'!AV24</f>
        <v>N/A</v>
      </c>
      <c r="AC15" s="106" t="str">
        <f>'PowerPlants-Input'!AW24</f>
        <v>-</v>
      </c>
      <c r="AD15" s="139" t="str">
        <f>'PowerPlants-Input'!AT24</f>
        <v>N/A</v>
      </c>
      <c r="AE15" s="139" t="str">
        <f>'PowerPlants-Input'!AU24</f>
        <v>-</v>
      </c>
      <c r="AF15" s="91"/>
      <c r="AG15" s="42" t="str">
        <f>'PowerPlants-Input'!B24</f>
        <v>Wind OnShore</v>
      </c>
      <c r="AH15" s="129">
        <f>'PowerPlants-Input'!AH24</f>
        <v>0</v>
      </c>
      <c r="AI15" s="129">
        <f>'PowerPlants-Input'!AI24</f>
        <v>0</v>
      </c>
      <c r="AJ15" s="129">
        <f>'PowerPlants-Input'!AJ24</f>
        <v>0</v>
      </c>
      <c r="AK15" s="129">
        <f>'PowerPlants-Input'!AK24</f>
        <v>0</v>
      </c>
      <c r="AL15" s="129">
        <f>'PowerPlants-Input'!AL24</f>
        <v>0</v>
      </c>
      <c r="AM15" s="129">
        <f>'PowerPlants-Input'!AM24</f>
        <v>0</v>
      </c>
      <c r="AN15" s="129">
        <f>'PowerPlants-Input'!AN24</f>
        <v>0</v>
      </c>
      <c r="AO15" s="129">
        <f>'PowerPlants-Input'!AO24</f>
        <v>0</v>
      </c>
      <c r="AP15" s="129">
        <f>'PowerPlants-Input'!AP24</f>
        <v>0</v>
      </c>
      <c r="AQ15" s="129">
        <f>'PowerPlants-Input'!AQ24</f>
        <v>102</v>
      </c>
      <c r="AR15" s="129">
        <f>'PowerPlants-Input'!AR24</f>
        <v>0</v>
      </c>
      <c r="AS15" s="104" t="str">
        <f>'PowerPlants-Input'!AS24</f>
        <v>[8]</v>
      </c>
    </row>
    <row r="16" spans="1:45" x14ac:dyDescent="0.25">
      <c r="A16" s="193" t="str">
        <f>'PowerPlants-Input'!B25</f>
        <v>New Centralized Power Technologies</v>
      </c>
      <c r="B16" s="193"/>
      <c r="C16" s="193"/>
      <c r="D16" s="193"/>
      <c r="E16" s="193"/>
      <c r="F16" s="193"/>
      <c r="G16" s="193"/>
      <c r="I16" s="192" t="str">
        <f>'PowerPlants-Input'!B25</f>
        <v>New Centralized Power Technologies</v>
      </c>
      <c r="J16" s="192"/>
      <c r="K16" s="192"/>
      <c r="L16" s="192"/>
      <c r="M16" s="192"/>
      <c r="N16" s="192"/>
      <c r="O16" s="192"/>
      <c r="P16" s="38"/>
      <c r="Q16" s="192" t="str">
        <f>'PowerPlants-Input'!B25</f>
        <v>New Centralized Power Technologies</v>
      </c>
      <c r="R16" s="192"/>
      <c r="S16" s="192"/>
      <c r="T16" s="192"/>
      <c r="U16" s="192"/>
      <c r="V16" s="192"/>
      <c r="W16" s="192"/>
      <c r="X16" s="91"/>
      <c r="Y16" s="192" t="str">
        <f t="shared" si="0"/>
        <v>New Centralized Power Technologies</v>
      </c>
      <c r="Z16" s="192"/>
      <c r="AA16" s="192"/>
      <c r="AB16" s="192"/>
      <c r="AC16" s="192"/>
      <c r="AD16" s="192"/>
      <c r="AE16" s="192"/>
      <c r="AF16" s="91"/>
    </row>
    <row r="17" spans="1:45" x14ac:dyDescent="0.25">
      <c r="A17" s="99" t="str">
        <f>'PowerPlants-Input'!B26</f>
        <v>Battery</v>
      </c>
      <c r="B17" s="99" t="str">
        <f>IF('PowerPlants-Input'!I26="Y","Y","N")</f>
        <v>Y</v>
      </c>
      <c r="C17" s="99" t="str">
        <f>IF('PowerPlants-Input'!J26="Y","Y","N")</f>
        <v>Y</v>
      </c>
      <c r="D17" s="99" t="str">
        <f>IF('PowerPlants-Input'!L26="Y","Y","N")</f>
        <v>N</v>
      </c>
      <c r="E17" s="99" t="str">
        <f>IF('PowerPlants-Input'!M26="Y","Y","N")</f>
        <v>Y</v>
      </c>
      <c r="F17" s="99" t="str">
        <f>IF('PowerPlants-Input'!N26="Y","Y","N")</f>
        <v>N</v>
      </c>
      <c r="G17" s="99" t="str">
        <f>IF('PowerPlants-Input'!O26="Y","Y","N")</f>
        <v>N</v>
      </c>
      <c r="I17" s="91" t="str">
        <f>'PowerPlants-Input'!B26</f>
        <v>Battery</v>
      </c>
      <c r="J17" s="125">
        <f>'PowerPlants-Input'!AA26</f>
        <v>1950</v>
      </c>
      <c r="K17" s="91" t="str">
        <f>'PowerPlants-Input'!AB26</f>
        <v>[7]</v>
      </c>
      <c r="L17" s="135">
        <f>'PowerPlants-Input'!Y26</f>
        <v>36.32</v>
      </c>
      <c r="M17" s="91" t="str">
        <f>'PowerPlants-Input'!Z26</f>
        <v>[7]</v>
      </c>
      <c r="N17" s="135">
        <f>'PowerPlants-Input'!AD26</f>
        <v>2.0169999999999999</v>
      </c>
      <c r="O17" s="91" t="str">
        <f>'PowerPlants-Input'!AE26</f>
        <v>[7]</v>
      </c>
      <c r="P17" s="38"/>
      <c r="Q17" s="91" t="str">
        <f>'PowerPlants-Input'!B26</f>
        <v>Battery</v>
      </c>
      <c r="R17" s="136">
        <f>'PowerPlants-Input'!W26</f>
        <v>50</v>
      </c>
      <c r="S17" s="91" t="str">
        <f>'PowerPlants-Input'!X26</f>
        <v>N/A</v>
      </c>
      <c r="T17" s="136">
        <f>'PowerPlants-Input'!Q26</f>
        <v>90</v>
      </c>
      <c r="U17" s="91" t="str">
        <f>'PowerPlants-Input'!R26</f>
        <v>[15]</v>
      </c>
      <c r="V17" s="91">
        <f>'PowerPlants-Input'!S26</f>
        <v>15</v>
      </c>
      <c r="W17" s="91" t="str">
        <f>'PowerPlants-Input'!T26</f>
        <v>[15]</v>
      </c>
      <c r="X17" s="91"/>
      <c r="Y17" s="142" t="str">
        <f t="shared" si="0"/>
        <v>Battery</v>
      </c>
      <c r="Z17" s="91" t="str">
        <f>'PowerPlants-Input'!AX26</f>
        <v>N/A</v>
      </c>
      <c r="AA17" s="91">
        <f>'PowerPlants-Input'!AY26</f>
        <v>0</v>
      </c>
      <c r="AB17" s="92" t="str">
        <f>'PowerPlants-Input'!AV26</f>
        <v>N/A</v>
      </c>
      <c r="AC17" s="92">
        <f>'PowerPlants-Input'!AW26</f>
        <v>0</v>
      </c>
      <c r="AD17" s="92" t="str">
        <f>'PowerPlants-Input'!AT26</f>
        <v>N/A</v>
      </c>
      <c r="AE17" s="92" t="str">
        <f>'PowerPlants-Input'!AU26</f>
        <v>-</v>
      </c>
      <c r="AF17" s="91"/>
    </row>
    <row r="18" spans="1:45" x14ac:dyDescent="0.25">
      <c r="A18" s="99" t="str">
        <f>'PowerPlants-Input'!B27</f>
        <v>Biomass</v>
      </c>
      <c r="B18" s="99" t="str">
        <f>IF('PowerPlants-Input'!I27="Y","Y","N")</f>
        <v>N</v>
      </c>
      <c r="C18" s="99" t="str">
        <f>IF('PowerPlants-Input'!J27="Y","Y","N")</f>
        <v>Y</v>
      </c>
      <c r="D18" s="99" t="str">
        <f>IF('PowerPlants-Input'!L27="Y","Y","N")</f>
        <v>N</v>
      </c>
      <c r="E18" s="99" t="str">
        <f>IF('PowerPlants-Input'!M27="Y","Y","N")</f>
        <v>Y</v>
      </c>
      <c r="F18" s="99" t="str">
        <f>IF('PowerPlants-Input'!N27="Y","Y","N")</f>
        <v>Y</v>
      </c>
      <c r="G18" s="99" t="str">
        <f>IF('PowerPlants-Input'!O27="Y","Y","N")</f>
        <v>N</v>
      </c>
      <c r="I18" s="91" t="str">
        <f>'PowerPlants-Input'!B27</f>
        <v>Biomass</v>
      </c>
      <c r="J18" s="125">
        <f>'PowerPlants-Input'!AA27</f>
        <v>3760</v>
      </c>
      <c r="K18" s="91" t="str">
        <f>'PowerPlants-Input'!AB27</f>
        <v>[15]</v>
      </c>
      <c r="L18" s="135">
        <f>'PowerPlants-Input'!Y27</f>
        <v>110</v>
      </c>
      <c r="M18" s="91" t="str">
        <f>'PowerPlants-Input'!Z27</f>
        <v>[15]</v>
      </c>
      <c r="N18" s="135">
        <f>'PowerPlants-Input'!AD27</f>
        <v>1.389</v>
      </c>
      <c r="O18" s="91" t="str">
        <f>'PowerPlants-Input'!AE27</f>
        <v>[15]</v>
      </c>
      <c r="P18" s="38"/>
      <c r="Q18" s="91" t="str">
        <f>'PowerPlants-Input'!B27</f>
        <v>Biomass</v>
      </c>
      <c r="R18" s="136">
        <f>'PowerPlants-Input'!W27</f>
        <v>56</v>
      </c>
      <c r="S18" s="91" t="str">
        <f>'PowerPlants-Input'!X27</f>
        <v>[15]</v>
      </c>
      <c r="T18" s="136">
        <f>'PowerPlants-Input'!Q27</f>
        <v>25.3</v>
      </c>
      <c r="U18" s="91" t="str">
        <f>'PowerPlants-Input'!R27</f>
        <v>[15]</v>
      </c>
      <c r="V18" s="91">
        <f>'PowerPlants-Input'!S27</f>
        <v>45</v>
      </c>
      <c r="W18" s="91" t="str">
        <f>'PowerPlants-Input'!T27</f>
        <v>[15]</v>
      </c>
      <c r="X18" s="91"/>
      <c r="Y18" s="142" t="str">
        <f t="shared" ref="Y18" si="1">Q18</f>
        <v>Biomass</v>
      </c>
      <c r="Z18" s="91" t="str">
        <f>'PowerPlants-Input'!AX27</f>
        <v>N/A</v>
      </c>
      <c r="AA18" s="91">
        <f>'PowerPlants-Input'!AY27</f>
        <v>0</v>
      </c>
      <c r="AB18" s="92">
        <f>'PowerPlants-Input'!AV27</f>
        <v>290</v>
      </c>
      <c r="AC18" s="92" t="str">
        <f>'PowerPlants-Input'!AW27</f>
        <v>[8]</v>
      </c>
      <c r="AD18" s="92" t="str">
        <f>'PowerPlants-Input'!AT27</f>
        <v>N/A</v>
      </c>
      <c r="AE18" s="92" t="str">
        <f>'PowerPlants-Input'!AU27</f>
        <v>-</v>
      </c>
      <c r="AF18" s="91"/>
    </row>
    <row r="19" spans="1:45" x14ac:dyDescent="0.25">
      <c r="A19" s="99" t="e">
        <f>'PowerPlants-Input'!#REF!</f>
        <v>#REF!</v>
      </c>
      <c r="B19" s="99" t="e">
        <f>IF('PowerPlants-Input'!#REF!="Y","Y","N")</f>
        <v>#REF!</v>
      </c>
      <c r="C19" s="99" t="e">
        <f>IF('PowerPlants-Input'!#REF!="Y","Y","N")</f>
        <v>#REF!</v>
      </c>
      <c r="D19" s="99" t="e">
        <f>IF('PowerPlants-Input'!#REF!="Y","Y","N")</f>
        <v>#REF!</v>
      </c>
      <c r="E19" s="99" t="e">
        <f>IF('PowerPlants-Input'!#REF!="Y","Y","N")</f>
        <v>#REF!</v>
      </c>
      <c r="F19" s="99" t="e">
        <f>IF('PowerPlants-Input'!#REF!="Y","Y","N")</f>
        <v>#REF!</v>
      </c>
      <c r="G19" s="99" t="e">
        <f>IF('PowerPlants-Input'!#REF!="Y","Y","N")</f>
        <v>#REF!</v>
      </c>
      <c r="I19" s="91" t="e">
        <f>'PowerPlants-Input'!#REF!</f>
        <v>#REF!</v>
      </c>
      <c r="J19" s="125" t="e">
        <f>'PowerPlants-Input'!#REF!</f>
        <v>#REF!</v>
      </c>
      <c r="K19" s="91" t="e">
        <f>'PowerPlants-Input'!#REF!</f>
        <v>#REF!</v>
      </c>
      <c r="L19" s="135" t="e">
        <f>'PowerPlants-Input'!#REF!</f>
        <v>#REF!</v>
      </c>
      <c r="M19" s="91" t="e">
        <f>'PowerPlants-Input'!#REF!</f>
        <v>#REF!</v>
      </c>
      <c r="N19" s="135" t="e">
        <f>'PowerPlants-Input'!#REF!</f>
        <v>#REF!</v>
      </c>
      <c r="O19" s="91" t="e">
        <f>'PowerPlants-Input'!#REF!</f>
        <v>#REF!</v>
      </c>
      <c r="P19" s="38"/>
      <c r="Q19" s="91" t="e">
        <f>'PowerPlants-Input'!#REF!</f>
        <v>#REF!</v>
      </c>
      <c r="R19" s="136" t="e">
        <f>'PowerPlants-Input'!#REF!</f>
        <v>#REF!</v>
      </c>
      <c r="S19" s="91" t="e">
        <f>'PowerPlants-Input'!#REF!</f>
        <v>#REF!</v>
      </c>
      <c r="T19" s="136" t="e">
        <f>'PowerPlants-Input'!#REF!</f>
        <v>#REF!</v>
      </c>
      <c r="U19" s="91" t="e">
        <f>'PowerPlants-Input'!#REF!</f>
        <v>#REF!</v>
      </c>
      <c r="V19" s="91" t="e">
        <f>'PowerPlants-Input'!#REF!</f>
        <v>#REF!</v>
      </c>
      <c r="W19" s="91" t="e">
        <f>'PowerPlants-Input'!#REF!</f>
        <v>#REF!</v>
      </c>
      <c r="X19" s="91"/>
      <c r="Y19" s="142" t="e">
        <f t="shared" si="0"/>
        <v>#REF!</v>
      </c>
      <c r="Z19" s="91" t="e">
        <f>'PowerPlants-Input'!#REF!</f>
        <v>#REF!</v>
      </c>
      <c r="AA19" s="91" t="e">
        <f>'PowerPlants-Input'!#REF!</f>
        <v>#REF!</v>
      </c>
      <c r="AB19" s="92" t="e">
        <f>'PowerPlants-Input'!#REF!</f>
        <v>#REF!</v>
      </c>
      <c r="AC19" s="92" t="e">
        <f>'PowerPlants-Input'!#REF!</f>
        <v>#REF!</v>
      </c>
      <c r="AD19" s="92" t="e">
        <f>'PowerPlants-Input'!#REF!</f>
        <v>#REF!</v>
      </c>
      <c r="AE19" s="92" t="e">
        <f>'PowerPlants-Input'!#REF!</f>
        <v>#REF!</v>
      </c>
      <c r="AF19" s="91"/>
      <c r="AG19" s="43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</row>
    <row r="20" spans="1:45" x14ac:dyDescent="0.25">
      <c r="A20" s="99" t="e">
        <f>'PowerPlants-Input'!#REF!</f>
        <v>#REF!</v>
      </c>
      <c r="B20" s="99" t="e">
        <f>IF('PowerPlants-Input'!#REF!="Y","Y","N")</f>
        <v>#REF!</v>
      </c>
      <c r="C20" s="99" t="e">
        <f>IF('PowerPlants-Input'!#REF!="Y","Y","N")</f>
        <v>#REF!</v>
      </c>
      <c r="D20" s="99" t="e">
        <f>IF('PowerPlants-Input'!#REF!="Y","Y","N")</f>
        <v>#REF!</v>
      </c>
      <c r="E20" s="99" t="e">
        <f>IF('PowerPlants-Input'!#REF!="Y","Y","N")</f>
        <v>#REF!</v>
      </c>
      <c r="F20" s="99" t="e">
        <f>IF('PowerPlants-Input'!#REF!="Y","Y","N")</f>
        <v>#REF!</v>
      </c>
      <c r="G20" s="99" t="e">
        <f>IF('PowerPlants-Input'!#REF!="Y","Y","N")</f>
        <v>#REF!</v>
      </c>
      <c r="I20" s="91" t="e">
        <f>'PowerPlants-Input'!#REF!</f>
        <v>#REF!</v>
      </c>
      <c r="J20" s="125" t="e">
        <f>'PowerPlants-Input'!#REF!</f>
        <v>#REF!</v>
      </c>
      <c r="K20" s="91" t="e">
        <f>'PowerPlants-Input'!#REF!</f>
        <v>#REF!</v>
      </c>
      <c r="L20" s="135" t="e">
        <f>'PowerPlants-Input'!#REF!</f>
        <v>#REF!</v>
      </c>
      <c r="M20" s="91" t="e">
        <f>'PowerPlants-Input'!#REF!</f>
        <v>#REF!</v>
      </c>
      <c r="N20" s="135" t="e">
        <f>'PowerPlants-Input'!#REF!</f>
        <v>#REF!</v>
      </c>
      <c r="O20" s="91" t="e">
        <f>'PowerPlants-Input'!#REF!</f>
        <v>#REF!</v>
      </c>
      <c r="P20" s="38"/>
      <c r="Q20" s="91" t="e">
        <f>'PowerPlants-Input'!#REF!</f>
        <v>#REF!</v>
      </c>
      <c r="R20" s="136" t="e">
        <f>'PowerPlants-Input'!#REF!</f>
        <v>#REF!</v>
      </c>
      <c r="S20" s="91" t="e">
        <f>'PowerPlants-Input'!#REF!</f>
        <v>#REF!</v>
      </c>
      <c r="T20" s="136" t="e">
        <f>'PowerPlants-Input'!#REF!</f>
        <v>#REF!</v>
      </c>
      <c r="U20" s="91" t="e">
        <f>'PowerPlants-Input'!#REF!</f>
        <v>#REF!</v>
      </c>
      <c r="V20" s="91" t="e">
        <f>'PowerPlants-Input'!#REF!</f>
        <v>#REF!</v>
      </c>
      <c r="W20" s="91" t="e">
        <f>'PowerPlants-Input'!#REF!</f>
        <v>#REF!</v>
      </c>
      <c r="X20" s="91"/>
      <c r="Y20" s="142" t="e">
        <f t="shared" si="0"/>
        <v>#REF!</v>
      </c>
      <c r="Z20" s="91" t="e">
        <f>'PowerPlants-Input'!#REF!</f>
        <v>#REF!</v>
      </c>
      <c r="AA20" s="91" t="e">
        <f>'PowerPlants-Input'!#REF!</f>
        <v>#REF!</v>
      </c>
      <c r="AB20" s="92" t="e">
        <f>'PowerPlants-Input'!#REF!</f>
        <v>#REF!</v>
      </c>
      <c r="AC20" s="92" t="e">
        <f>'PowerPlants-Input'!#REF!</f>
        <v>#REF!</v>
      </c>
      <c r="AD20" s="92" t="e">
        <f>'PowerPlants-Input'!#REF!</f>
        <v>#REF!</v>
      </c>
      <c r="AE20" s="92" t="e">
        <f>'PowerPlants-Input'!#REF!</f>
        <v>#REF!</v>
      </c>
      <c r="AF20" s="91"/>
      <c r="AG20" s="43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</row>
    <row r="21" spans="1:45" x14ac:dyDescent="0.25">
      <c r="A21" s="99" t="e">
        <f>'PowerPlants-Input'!#REF!</f>
        <v>#REF!</v>
      </c>
      <c r="B21" s="99" t="e">
        <f>IF('PowerPlants-Input'!#REF!="Y","Y","N")</f>
        <v>#REF!</v>
      </c>
      <c r="C21" s="99" t="e">
        <f>IF('PowerPlants-Input'!#REF!="Y","Y","N")</f>
        <v>#REF!</v>
      </c>
      <c r="D21" s="99" t="e">
        <f>IF('PowerPlants-Input'!#REF!="Y","Y","N")</f>
        <v>#REF!</v>
      </c>
      <c r="E21" s="99" t="e">
        <f>IF('PowerPlants-Input'!#REF!="Y","Y","N")</f>
        <v>#REF!</v>
      </c>
      <c r="F21" s="99" t="e">
        <f>IF('PowerPlants-Input'!#REF!="Y","Y","N")</f>
        <v>#REF!</v>
      </c>
      <c r="G21" s="99" t="e">
        <f>IF('PowerPlants-Input'!#REF!="Y","Y","N")</f>
        <v>#REF!</v>
      </c>
      <c r="I21" s="91" t="e">
        <f>'PowerPlants-Input'!#REF!</f>
        <v>#REF!</v>
      </c>
      <c r="J21" s="125" t="e">
        <f>'PowerPlants-Input'!#REF!</f>
        <v>#REF!</v>
      </c>
      <c r="K21" s="91" t="e">
        <f>'PowerPlants-Input'!#REF!</f>
        <v>#REF!</v>
      </c>
      <c r="L21" s="135" t="e">
        <f>'PowerPlants-Input'!#REF!</f>
        <v>#REF!</v>
      </c>
      <c r="M21" s="91" t="e">
        <f>'PowerPlants-Input'!#REF!</f>
        <v>#REF!</v>
      </c>
      <c r="N21" s="135" t="e">
        <f>'PowerPlants-Input'!#REF!</f>
        <v>#REF!</v>
      </c>
      <c r="O21" s="91" t="e">
        <f>'PowerPlants-Input'!#REF!</f>
        <v>#REF!</v>
      </c>
      <c r="P21" s="38"/>
      <c r="Q21" s="91" t="e">
        <f>'PowerPlants-Input'!#REF!</f>
        <v>#REF!</v>
      </c>
      <c r="R21" s="136" t="e">
        <f>'PowerPlants-Input'!#REF!</f>
        <v>#REF!</v>
      </c>
      <c r="S21" s="91" t="e">
        <f>'PowerPlants-Input'!#REF!</f>
        <v>#REF!</v>
      </c>
      <c r="T21" s="136" t="e">
        <f>'PowerPlants-Input'!#REF!</f>
        <v>#REF!</v>
      </c>
      <c r="U21" s="91" t="e">
        <f>'PowerPlants-Input'!#REF!</f>
        <v>#REF!</v>
      </c>
      <c r="V21" s="91" t="e">
        <f>'PowerPlants-Input'!#REF!</f>
        <v>#REF!</v>
      </c>
      <c r="W21" s="91" t="e">
        <f>'PowerPlants-Input'!#REF!</f>
        <v>#REF!</v>
      </c>
      <c r="X21" s="91"/>
      <c r="Y21" s="142" t="e">
        <f t="shared" si="0"/>
        <v>#REF!</v>
      </c>
      <c r="Z21" s="91" t="e">
        <f>'PowerPlants-Input'!#REF!</f>
        <v>#REF!</v>
      </c>
      <c r="AA21" s="91" t="e">
        <f>'PowerPlants-Input'!#REF!</f>
        <v>#REF!</v>
      </c>
      <c r="AB21" s="92" t="e">
        <f>'PowerPlants-Input'!#REF!</f>
        <v>#REF!</v>
      </c>
      <c r="AC21" s="92" t="e">
        <f>'PowerPlants-Input'!#REF!</f>
        <v>#REF!</v>
      </c>
      <c r="AD21" s="92" t="e">
        <f>'PowerPlants-Input'!#REF!</f>
        <v>#REF!</v>
      </c>
      <c r="AE21" s="92" t="e">
        <f>'PowerPlants-Input'!#REF!</f>
        <v>#REF!</v>
      </c>
      <c r="AF21" s="91"/>
      <c r="AG21" s="43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</row>
    <row r="22" spans="1:45" x14ac:dyDescent="0.25">
      <c r="A22" s="99" t="str">
        <f>'PowerPlants-Input'!B31</f>
        <v>Natural Gas Combined Cycle</v>
      </c>
      <c r="B22" s="99" t="str">
        <f>IF('PowerPlants-Input'!I31="Y","Y","N")</f>
        <v>Y</v>
      </c>
      <c r="C22" s="99" t="str">
        <f>IF('PowerPlants-Input'!J31="Y","Y","N")</f>
        <v>Y</v>
      </c>
      <c r="D22" s="99" t="str">
        <f>IF('PowerPlants-Input'!L31="Y","Y","N")</f>
        <v>N</v>
      </c>
      <c r="E22" s="99" t="str">
        <f>IF('PowerPlants-Input'!M31="Y","Y","N")</f>
        <v>Y</v>
      </c>
      <c r="F22" s="99" t="str">
        <f>IF('PowerPlants-Input'!N31="Y","Y","N")</f>
        <v>N</v>
      </c>
      <c r="G22" s="99" t="str">
        <f>IF('PowerPlants-Input'!O31="Y","Y","N")</f>
        <v>Y</v>
      </c>
      <c r="I22" s="91" t="str">
        <f>'PowerPlants-Input'!B31</f>
        <v>Natural Gas Combined Cycle</v>
      </c>
      <c r="J22" s="125">
        <f>'PowerPlants-Input'!AA31</f>
        <v>612.57007624128892</v>
      </c>
      <c r="K22" s="91" t="str">
        <f>'PowerPlants-Input'!AB31</f>
        <v>[13]</v>
      </c>
      <c r="L22" s="135">
        <f>'PowerPlants-Input'!Y31</f>
        <v>10</v>
      </c>
      <c r="M22" s="91" t="str">
        <f>'PowerPlants-Input'!Z31</f>
        <v>[15]</v>
      </c>
      <c r="N22" s="135">
        <f>'PowerPlants-Input'!AD31</f>
        <v>0.83299999999999996</v>
      </c>
      <c r="O22" s="91" t="str">
        <f>'PowerPlants-Input'!AE31</f>
        <v>[15]</v>
      </c>
      <c r="P22" s="38"/>
      <c r="Q22" s="91" t="str">
        <f>'PowerPlants-Input'!B31</f>
        <v>Natural Gas Combined Cycle</v>
      </c>
      <c r="R22" s="136">
        <f>'PowerPlants-Input'!W31</f>
        <v>87</v>
      </c>
      <c r="S22" s="91" t="str">
        <f>'PowerPlants-Input'!X31</f>
        <v>[15]</v>
      </c>
      <c r="T22" s="136">
        <f>'PowerPlants-Input'!Q31</f>
        <v>62.02</v>
      </c>
      <c r="U22" s="91" t="str">
        <f>'PowerPlants-Input'!R31</f>
        <v>[13]</v>
      </c>
      <c r="V22" s="91">
        <f>'PowerPlants-Input'!S31</f>
        <v>55</v>
      </c>
      <c r="W22" s="91" t="str">
        <f>'PowerPlants-Input'!T31</f>
        <v>[15]</v>
      </c>
      <c r="X22" s="91"/>
      <c r="Y22" s="142" t="str">
        <f t="shared" si="0"/>
        <v>Natural Gas Combined Cycle</v>
      </c>
      <c r="Z22" s="91">
        <f>'PowerPlants-Input'!AX31</f>
        <v>1</v>
      </c>
      <c r="AA22" s="91" t="str">
        <f>'PowerPlants-Input'!AY31</f>
        <v>[1],[2]</v>
      </c>
      <c r="AB22" s="92" t="str">
        <f>'PowerPlants-Input'!AV31</f>
        <v>N/A</v>
      </c>
      <c r="AC22" s="92" t="str">
        <f>'PowerPlants-Input'!AW31</f>
        <v>-</v>
      </c>
      <c r="AD22" s="92" t="str">
        <f>'PowerPlants-Input'!AT31</f>
        <v>N/A</v>
      </c>
      <c r="AE22" s="92" t="str">
        <f>'PowerPlants-Input'!AU31</f>
        <v>-</v>
      </c>
      <c r="AF22" s="91"/>
    </row>
    <row r="23" spans="1:45" x14ac:dyDescent="0.25">
      <c r="A23" s="99" t="str">
        <f>'PowerPlants-Input'!B32</f>
        <v>Natural Gas Open Cycle</v>
      </c>
      <c r="B23" s="99" t="str">
        <f>IF('PowerPlants-Input'!I32="Y","Y","N")</f>
        <v>Y</v>
      </c>
      <c r="C23" s="99" t="str">
        <f>IF('PowerPlants-Input'!J32="Y","Y","N")</f>
        <v>Y</v>
      </c>
      <c r="D23" s="99" t="str">
        <f>IF('PowerPlants-Input'!L32="Y","Y","N")</f>
        <v>N</v>
      </c>
      <c r="E23" s="99" t="str">
        <f>IF('PowerPlants-Input'!M32="Y","Y","N")</f>
        <v>Y</v>
      </c>
      <c r="F23" s="99" t="str">
        <f>IF('PowerPlants-Input'!N32="Y","Y","N")</f>
        <v>N</v>
      </c>
      <c r="G23" s="99" t="str">
        <f>IF('PowerPlants-Input'!O32="Y","Y","N")</f>
        <v>Y</v>
      </c>
      <c r="I23" s="91" t="str">
        <f>'PowerPlants-Input'!B32</f>
        <v>Natural Gas Open Cycle</v>
      </c>
      <c r="J23" s="125">
        <f>'PowerPlants-Input'!AA32</f>
        <v>188.29392656592486</v>
      </c>
      <c r="K23" s="91" t="str">
        <f>'PowerPlants-Input'!AB32</f>
        <v>[13]</v>
      </c>
      <c r="L23" s="135">
        <f>'PowerPlants-Input'!Y32</f>
        <v>12</v>
      </c>
      <c r="M23" s="91" t="str">
        <f>'PowerPlants-Input'!Z32</f>
        <v>[15]</v>
      </c>
      <c r="N23" s="135">
        <f>'PowerPlants-Input'!AD32</f>
        <v>1.944</v>
      </c>
      <c r="O23" s="91" t="str">
        <f>'PowerPlants-Input'!AE32</f>
        <v>[15]</v>
      </c>
      <c r="P23" s="38"/>
      <c r="Q23" s="91" t="str">
        <f>'PowerPlants-Input'!B32</f>
        <v>Natural Gas Open Cycle</v>
      </c>
      <c r="R23" s="136">
        <f>'PowerPlants-Input'!W32</f>
        <v>30</v>
      </c>
      <c r="S23" s="91" t="str">
        <f>'PowerPlants-Input'!X32</f>
        <v>[15]</v>
      </c>
      <c r="T23" s="136">
        <f>'PowerPlants-Input'!Q32</f>
        <v>42.47</v>
      </c>
      <c r="U23" s="91" t="str">
        <f>'PowerPlants-Input'!R32</f>
        <v>[13]</v>
      </c>
      <c r="V23" s="91">
        <f>'PowerPlants-Input'!S32</f>
        <v>55</v>
      </c>
      <c r="W23" s="91" t="str">
        <f>'PowerPlants-Input'!T32</f>
        <v>[15]</v>
      </c>
      <c r="X23" s="91"/>
      <c r="Y23" s="142" t="str">
        <f t="shared" si="0"/>
        <v>Natural Gas Open Cycle</v>
      </c>
      <c r="Z23" s="91" t="str">
        <f>'PowerPlants-Input'!AX32</f>
        <v>N/A</v>
      </c>
      <c r="AA23" s="91">
        <f>'PowerPlants-Input'!AY32</f>
        <v>0</v>
      </c>
      <c r="AB23" s="91" t="str">
        <f>'PowerPlants-Input'!AV32</f>
        <v>N/A</v>
      </c>
      <c r="AC23" s="91" t="str">
        <f>'PowerPlants-Input'!AW32</f>
        <v>-</v>
      </c>
      <c r="AD23" s="92" t="str">
        <f>'PowerPlants-Input'!AT32</f>
        <v>N/A</v>
      </c>
      <c r="AE23" s="92" t="str">
        <f>'PowerPlants-Input'!AU32</f>
        <v>-</v>
      </c>
      <c r="AF23" s="91"/>
    </row>
    <row r="24" spans="1:45" x14ac:dyDescent="0.25">
      <c r="A24" s="99" t="str">
        <f>'PowerPlants-Input'!B33</f>
        <v>Solar Photovoltaic Plant</v>
      </c>
      <c r="B24" s="99" t="str">
        <f>IF('PowerPlants-Input'!I33="Y","Y","N")</f>
        <v>N</v>
      </c>
      <c r="C24" s="99" t="str">
        <f>IF('PowerPlants-Input'!J33="Y","Y","N")</f>
        <v>Y</v>
      </c>
      <c r="D24" s="99" t="str">
        <f>IF('PowerPlants-Input'!L33="Y","Y","N")</f>
        <v>N</v>
      </c>
      <c r="E24" s="99" t="str">
        <f>IF('PowerPlants-Input'!M33="Y","Y","N")</f>
        <v>N</v>
      </c>
      <c r="F24" s="99" t="str">
        <f>IF('PowerPlants-Input'!N33="Y","Y","N")</f>
        <v>Y</v>
      </c>
      <c r="G24" s="99" t="str">
        <f>IF('PowerPlants-Input'!O33="Y","Y","N")</f>
        <v>N</v>
      </c>
      <c r="I24" s="91" t="str">
        <f>'PowerPlants-Input'!B33</f>
        <v>Solar Photovoltaic Plant</v>
      </c>
      <c r="J24" s="125">
        <f>'PowerPlants-Input'!AA33</f>
        <v>951</v>
      </c>
      <c r="K24" s="91" t="str">
        <f>'PowerPlants-Input'!AB33</f>
        <v>[15]</v>
      </c>
      <c r="L24" s="135">
        <f>'PowerPlants-Input'!Y33</f>
        <v>8</v>
      </c>
      <c r="M24" s="91" t="str">
        <f>'PowerPlants-Input'!Z33</f>
        <v>[15]</v>
      </c>
      <c r="N24" s="135">
        <f>'PowerPlants-Input'!AD33</f>
        <v>0</v>
      </c>
      <c r="O24" s="91" t="str">
        <f>'PowerPlants-Input'!AE33</f>
        <v>[15]</v>
      </c>
      <c r="P24" s="38"/>
      <c r="Q24" s="91" t="str">
        <f>'PowerPlants-Input'!B33</f>
        <v>Solar Photovoltaic Plant</v>
      </c>
      <c r="R24" s="136">
        <f>'PowerPlants-Input'!W33</f>
        <v>22</v>
      </c>
      <c r="S24" s="91" t="str">
        <f>'PowerPlants-Input'!X33</f>
        <v>[15]</v>
      </c>
      <c r="T24" s="136">
        <f>'PowerPlants-Input'!Q33</f>
        <v>36.799999999999997</v>
      </c>
      <c r="U24" s="91" t="str">
        <f>'PowerPlants-Input'!R33</f>
        <v>[14]</v>
      </c>
      <c r="V24" s="91">
        <f>'PowerPlants-Input'!S33</f>
        <v>30</v>
      </c>
      <c r="W24" s="91" t="str">
        <f>'PowerPlants-Input'!T33</f>
        <v>[15]</v>
      </c>
      <c r="X24" s="91"/>
      <c r="Y24" s="142" t="str">
        <f t="shared" si="0"/>
        <v>Solar Photovoltaic Plant</v>
      </c>
      <c r="Z24" s="91" t="str">
        <f>'PowerPlants-Input'!AX33</f>
        <v>N/A</v>
      </c>
      <c r="AA24" s="91">
        <f>'PowerPlants-Input'!AY33</f>
        <v>0</v>
      </c>
      <c r="AB24" s="91" t="str">
        <f>'PowerPlants-Input'!AV33</f>
        <v>N/A</v>
      </c>
      <c r="AC24" s="91" t="str">
        <f>'PowerPlants-Input'!AW33</f>
        <v>-</v>
      </c>
      <c r="AD24" s="91">
        <f>'PowerPlants-Input'!AT33</f>
        <v>250</v>
      </c>
      <c r="AE24" s="91" t="str">
        <f>'PowerPlants-Input'!AU33</f>
        <v>Model</v>
      </c>
      <c r="AF24" s="91"/>
    </row>
    <row r="25" spans="1:45" x14ac:dyDescent="0.25">
      <c r="A25" s="99" t="str">
        <f>'PowerPlants-Input'!B34</f>
        <v>Wind OnShore</v>
      </c>
      <c r="B25" s="99" t="str">
        <f>IF('PowerPlants-Input'!I34="Y","Y","N")</f>
        <v>N</v>
      </c>
      <c r="C25" s="99" t="str">
        <f>IF('PowerPlants-Input'!J34="Y","Y","N")</f>
        <v>Y</v>
      </c>
      <c r="D25" s="99" t="str">
        <f>IF('PowerPlants-Input'!L34="Y","Y","N")</f>
        <v>N</v>
      </c>
      <c r="E25" s="99" t="str">
        <f>IF('PowerPlants-Input'!M34="Y","Y","N")</f>
        <v>N</v>
      </c>
      <c r="F25" s="99" t="str">
        <f>IF('PowerPlants-Input'!N34="Y","Y","N")</f>
        <v>Y</v>
      </c>
      <c r="G25" s="99" t="str">
        <f>IF('PowerPlants-Input'!O34="Y","Y","N")</f>
        <v>N</v>
      </c>
      <c r="I25" s="106" t="str">
        <f>'PowerPlants-Input'!B34</f>
        <v>Wind OnShore</v>
      </c>
      <c r="J25" s="126">
        <f>'PowerPlants-Input'!AA34</f>
        <v>1628</v>
      </c>
      <c r="K25" s="106" t="str">
        <f>'PowerPlants-Input'!AB34</f>
        <v>[15]</v>
      </c>
      <c r="L25" s="137">
        <f>'PowerPlants-Input'!Y34</f>
        <v>50</v>
      </c>
      <c r="M25" s="106" t="str">
        <f>'PowerPlants-Input'!Z34</f>
        <v>[15]</v>
      </c>
      <c r="N25" s="137">
        <f>'PowerPlants-Input'!AD34</f>
        <v>0</v>
      </c>
      <c r="O25" s="106" t="str">
        <f>'PowerPlants-Input'!AE34</f>
        <v>[15]</v>
      </c>
      <c r="P25" s="38"/>
      <c r="Q25" s="106" t="str">
        <f>'PowerPlants-Input'!B34</f>
        <v>Wind OnShore</v>
      </c>
      <c r="R25" s="138">
        <f>'PowerPlants-Input'!W34</f>
        <v>33.4</v>
      </c>
      <c r="S25" s="106" t="str">
        <f>'PowerPlants-Input'!X34</f>
        <v>[15]</v>
      </c>
      <c r="T25" s="138">
        <f>'PowerPlants-Input'!Q34</f>
        <v>36.799999999999997</v>
      </c>
      <c r="U25" s="106" t="str">
        <f>'PowerPlants-Input'!R34</f>
        <v>[14]</v>
      </c>
      <c r="V25" s="106">
        <f>'PowerPlants-Input'!S34</f>
        <v>25</v>
      </c>
      <c r="W25" s="106" t="str">
        <f>'PowerPlants-Input'!T34</f>
        <v>[15]</v>
      </c>
      <c r="X25" s="91"/>
      <c r="Y25" s="144" t="str">
        <f t="shared" si="0"/>
        <v>Wind OnShore</v>
      </c>
      <c r="Z25" s="106" t="str">
        <f>'PowerPlants-Input'!AX34</f>
        <v>N/A</v>
      </c>
      <c r="AA25" s="106">
        <f>'PowerPlants-Input'!AY34</f>
        <v>0</v>
      </c>
      <c r="AB25" s="106" t="str">
        <f>'PowerPlants-Input'!AV34</f>
        <v>N/A</v>
      </c>
      <c r="AC25" s="106" t="str">
        <f>'PowerPlants-Input'!AW34</f>
        <v>-</v>
      </c>
      <c r="AD25" s="106">
        <f>'PowerPlants-Input'!AT34</f>
        <v>25.4</v>
      </c>
      <c r="AE25" s="106" t="str">
        <f>'PowerPlants-Input'!AU34</f>
        <v>Model</v>
      </c>
      <c r="AF25" s="91"/>
    </row>
    <row r="26" spans="1:45" x14ac:dyDescent="0.25">
      <c r="A26" s="193" t="str">
        <f>'PowerPlants-Input'!B35</f>
        <v>New Distributed Power Technologies</v>
      </c>
      <c r="B26" s="193"/>
      <c r="C26" s="193"/>
      <c r="D26" s="193"/>
      <c r="E26" s="193"/>
      <c r="F26" s="193"/>
      <c r="G26" s="193"/>
      <c r="I26" s="192" t="str">
        <f>'PowerPlants-Input'!B35</f>
        <v>New Distributed Power Technologies</v>
      </c>
      <c r="J26" s="192"/>
      <c r="K26" s="192"/>
      <c r="L26" s="192"/>
      <c r="M26" s="192"/>
      <c r="N26" s="192"/>
      <c r="O26" s="192"/>
      <c r="P26" s="38"/>
      <c r="Q26" s="192" t="str">
        <f>'PowerPlants-Input'!B35</f>
        <v>New Distributed Power Technologies</v>
      </c>
      <c r="R26" s="192"/>
      <c r="S26" s="192"/>
      <c r="T26" s="192"/>
      <c r="U26" s="192"/>
      <c r="V26" s="192"/>
      <c r="W26" s="192"/>
      <c r="X26" s="91"/>
      <c r="Y26" s="192" t="str">
        <f t="shared" si="0"/>
        <v>New Distributed Power Technologies</v>
      </c>
      <c r="Z26" s="192"/>
      <c r="AA26" s="192"/>
      <c r="AB26" s="192"/>
      <c r="AC26" s="192"/>
      <c r="AD26" s="192"/>
      <c r="AE26" s="192"/>
      <c r="AF26" s="91"/>
    </row>
    <row r="27" spans="1:45" x14ac:dyDescent="0.25">
      <c r="A27" s="99" t="str">
        <f>'PowerPlants-Input'!B36</f>
        <v>Battery</v>
      </c>
      <c r="B27" s="99" t="str">
        <f>IF('PowerPlants-Input'!I36="Y","Y","N")</f>
        <v>N</v>
      </c>
      <c r="C27" s="99" t="str">
        <f>IF('PowerPlants-Input'!J36="Y","Y","N")</f>
        <v>N</v>
      </c>
      <c r="D27" s="99" t="str">
        <f>IF('PowerPlants-Input'!L36="Y","Y","N")</f>
        <v>Y</v>
      </c>
      <c r="E27" s="99" t="str">
        <f>IF('PowerPlants-Input'!M36="Y","Y","N")</f>
        <v>Y</v>
      </c>
      <c r="F27" s="99" t="str">
        <f>IF('PowerPlants-Input'!N36="Y","Y","N")</f>
        <v>N</v>
      </c>
      <c r="G27" s="99" t="str">
        <f>IF('PowerPlants-Input'!O36="Y","Y","N")</f>
        <v>N</v>
      </c>
      <c r="I27" s="91" t="str">
        <f>'PowerPlants-Input'!B36</f>
        <v>Battery</v>
      </c>
      <c r="J27" s="125">
        <f>'PowerPlants-Input'!AA36</f>
        <v>1950</v>
      </c>
      <c r="K27" s="91" t="str">
        <f>'PowerPlants-Input'!AB36</f>
        <v>[7]</v>
      </c>
      <c r="L27" s="135">
        <f>'PowerPlants-Input'!Y36</f>
        <v>36.32</v>
      </c>
      <c r="M27" s="91" t="str">
        <f>'PowerPlants-Input'!Z36</f>
        <v>[7]</v>
      </c>
      <c r="N27" s="135">
        <f>'PowerPlants-Input'!AD36</f>
        <v>2.0169999999999999</v>
      </c>
      <c r="O27" s="91" t="str">
        <f>'PowerPlants-Input'!AE36</f>
        <v>[7]</v>
      </c>
      <c r="P27" s="38"/>
      <c r="Q27" s="91" t="str">
        <f>'PowerPlants-Input'!B36</f>
        <v>Battery</v>
      </c>
      <c r="R27" s="136">
        <f>'PowerPlants-Input'!W36</f>
        <v>50</v>
      </c>
      <c r="S27" s="91" t="str">
        <f>'PowerPlants-Input'!X36</f>
        <v>N/A</v>
      </c>
      <c r="T27" s="136">
        <f>'PowerPlants-Input'!Q36</f>
        <v>90</v>
      </c>
      <c r="U27" s="91" t="str">
        <f>'PowerPlants-Input'!R36</f>
        <v>[15]</v>
      </c>
      <c r="V27" s="91">
        <f>'PowerPlants-Input'!S36</f>
        <v>15</v>
      </c>
      <c r="W27" s="91" t="str">
        <f>'PowerPlants-Input'!T36</f>
        <v>[15]</v>
      </c>
      <c r="X27" s="91"/>
      <c r="Y27" s="142" t="str">
        <f t="shared" si="0"/>
        <v>Battery</v>
      </c>
      <c r="Z27" s="91" t="str">
        <f>'PowerPlants-Input'!AX36</f>
        <v>N/A</v>
      </c>
      <c r="AA27" s="91">
        <f>'PowerPlants-Input'!AY36</f>
        <v>0</v>
      </c>
      <c r="AB27" s="92" t="str">
        <f>'PowerPlants-Input'!AV36</f>
        <v>N/A</v>
      </c>
      <c r="AC27" s="92">
        <f>'PowerPlants-Input'!AW36</f>
        <v>0</v>
      </c>
      <c r="AD27" s="92" t="str">
        <f>'PowerPlants-Input'!AT36</f>
        <v>N/A</v>
      </c>
      <c r="AE27" s="92" t="str">
        <f>'PowerPlants-Input'!AU36</f>
        <v>-</v>
      </c>
      <c r="AF27" s="91"/>
    </row>
    <row r="28" spans="1:45" x14ac:dyDescent="0.25">
      <c r="A28" s="99" t="str">
        <f>'PowerPlants-Input'!B37</f>
        <v>Biomass</v>
      </c>
      <c r="B28" s="99" t="str">
        <f>IF('PowerPlants-Input'!I37="Y","Y","N")</f>
        <v>N</v>
      </c>
      <c r="C28" s="99" t="str">
        <f>IF('PowerPlants-Input'!J37="Y","Y","N")</f>
        <v>N</v>
      </c>
      <c r="D28" s="99" t="str">
        <f>IF('PowerPlants-Input'!L37="Y","Y","N")</f>
        <v>Y</v>
      </c>
      <c r="E28" s="99" t="str">
        <f>IF('PowerPlants-Input'!M37="Y","Y","N")</f>
        <v>Y</v>
      </c>
      <c r="F28" s="99" t="str">
        <f>IF('PowerPlants-Input'!N37="Y","Y","N")</f>
        <v>Y</v>
      </c>
      <c r="G28" s="99" t="str">
        <f>IF('PowerPlants-Input'!O37="Y","Y","N")</f>
        <v>N</v>
      </c>
      <c r="I28" s="91" t="str">
        <f>'PowerPlants-Input'!B37</f>
        <v>Biomass</v>
      </c>
      <c r="J28" s="125">
        <f>'PowerPlants-Input'!AA37</f>
        <v>3760</v>
      </c>
      <c r="K28" s="91" t="str">
        <f>'PowerPlants-Input'!AB37</f>
        <v>[15]</v>
      </c>
      <c r="L28" s="135">
        <f>'PowerPlants-Input'!Y37</f>
        <v>110</v>
      </c>
      <c r="M28" s="91" t="str">
        <f>'PowerPlants-Input'!Z37</f>
        <v>[15]</v>
      </c>
      <c r="N28" s="135">
        <f>'PowerPlants-Input'!AD37</f>
        <v>1.389</v>
      </c>
      <c r="O28" s="91" t="str">
        <f>'PowerPlants-Input'!AE37</f>
        <v>[15]</v>
      </c>
      <c r="P28" s="38"/>
      <c r="Q28" s="91" t="str">
        <f>'PowerPlants-Input'!B37</f>
        <v>Biomass</v>
      </c>
      <c r="R28" s="136">
        <f>'PowerPlants-Input'!W37</f>
        <v>56</v>
      </c>
      <c r="S28" s="91" t="str">
        <f>'PowerPlants-Input'!X37</f>
        <v>[15]</v>
      </c>
      <c r="T28" s="136">
        <f>'PowerPlants-Input'!Q37</f>
        <v>25.3</v>
      </c>
      <c r="U28" s="91" t="str">
        <f>'PowerPlants-Input'!R37</f>
        <v>[15]</v>
      </c>
      <c r="V28" s="91">
        <f>'PowerPlants-Input'!S37</f>
        <v>45</v>
      </c>
      <c r="W28" s="91" t="str">
        <f>'PowerPlants-Input'!T37</f>
        <v>[15]</v>
      </c>
      <c r="X28" s="91"/>
      <c r="Y28" s="142" t="str">
        <f t="shared" ref="Y28" si="2">Q28</f>
        <v>Biomass</v>
      </c>
      <c r="Z28" s="91" t="str">
        <f>'PowerPlants-Input'!AX37</f>
        <v>N/A</v>
      </c>
      <c r="AA28" s="91">
        <f>'PowerPlants-Input'!AY37</f>
        <v>0</v>
      </c>
      <c r="AB28" s="92">
        <f>'PowerPlants-Input'!AV37</f>
        <v>290</v>
      </c>
      <c r="AC28" s="92" t="str">
        <f>'PowerPlants-Input'!AW37</f>
        <v>[8]</v>
      </c>
      <c r="AD28" s="92" t="str">
        <f>'PowerPlants-Input'!AT37</f>
        <v>N/A</v>
      </c>
      <c r="AE28" s="92" t="str">
        <f>'PowerPlants-Input'!AU37</f>
        <v>-</v>
      </c>
      <c r="AF28" s="91"/>
    </row>
    <row r="29" spans="1:45" x14ac:dyDescent="0.25">
      <c r="A29" s="99" t="str">
        <f>'PowerPlants-Input'!B39</f>
        <v>Natural Gas Open Cycle</v>
      </c>
      <c r="B29" s="99" t="str">
        <f>IF('PowerPlants-Input'!I39="Y","Y","N")</f>
        <v>N</v>
      </c>
      <c r="C29" s="99" t="str">
        <f>IF('PowerPlants-Input'!J39="Y","Y","N")</f>
        <v>N</v>
      </c>
      <c r="D29" s="99" t="str">
        <f>IF('PowerPlants-Input'!L39="Y","Y","N")</f>
        <v>Y</v>
      </c>
      <c r="E29" s="99" t="str">
        <f>IF('PowerPlants-Input'!M39="Y","Y","N")</f>
        <v>Y</v>
      </c>
      <c r="F29" s="99" t="str">
        <f>IF('PowerPlants-Input'!N39="Y","Y","N")</f>
        <v>N</v>
      </c>
      <c r="G29" s="99" t="str">
        <f>IF('PowerPlants-Input'!O39="Y","Y","N")</f>
        <v>Y</v>
      </c>
      <c r="I29" s="91" t="str">
        <f>'PowerPlants-Input'!B39</f>
        <v>Natural Gas Open Cycle</v>
      </c>
      <c r="J29" s="125">
        <f>'PowerPlants-Input'!AA39</f>
        <v>305.15979420624865</v>
      </c>
      <c r="K29" s="91" t="str">
        <f>'PowerPlants-Input'!AB39</f>
        <v>[13]</v>
      </c>
      <c r="L29" s="135">
        <f>'PowerPlants-Input'!Y39</f>
        <v>12</v>
      </c>
      <c r="M29" s="91" t="str">
        <f>'PowerPlants-Input'!Z39</f>
        <v>[15]</v>
      </c>
      <c r="N29" s="135">
        <f>'PowerPlants-Input'!AD39</f>
        <v>1.944</v>
      </c>
      <c r="O29" s="91" t="str">
        <f>'PowerPlants-Input'!AE39</f>
        <v>[15]</v>
      </c>
      <c r="P29" s="38"/>
      <c r="Q29" s="91" t="str">
        <f>'PowerPlants-Input'!B39</f>
        <v>Natural Gas Open Cycle</v>
      </c>
      <c r="R29" s="136">
        <f>'PowerPlants-Input'!W39</f>
        <v>30</v>
      </c>
      <c r="S29" s="91" t="str">
        <f>'PowerPlants-Input'!X39</f>
        <v>[15]</v>
      </c>
      <c r="T29" s="136">
        <f>'PowerPlants-Input'!Q39</f>
        <v>37.6</v>
      </c>
      <c r="U29" s="91" t="str">
        <f>'PowerPlants-Input'!R39</f>
        <v>[13]</v>
      </c>
      <c r="V29" s="91">
        <f>'PowerPlants-Input'!S39</f>
        <v>55</v>
      </c>
      <c r="W29" s="91" t="str">
        <f>'PowerPlants-Input'!T39</f>
        <v>[15]</v>
      </c>
      <c r="X29" s="91"/>
      <c r="Y29" s="142" t="str">
        <f t="shared" si="0"/>
        <v>Natural Gas Open Cycle</v>
      </c>
      <c r="Z29" s="91" t="str">
        <f>'PowerPlants-Input'!AX39</f>
        <v>N/A</v>
      </c>
      <c r="AA29" s="91">
        <f>'PowerPlants-Input'!AY39</f>
        <v>0</v>
      </c>
      <c r="AB29" s="92" t="str">
        <f>'PowerPlants-Input'!AV39</f>
        <v>N/A</v>
      </c>
      <c r="AC29" s="92">
        <f>'PowerPlants-Input'!AW39</f>
        <v>0</v>
      </c>
      <c r="AD29" s="92" t="str">
        <f>'PowerPlants-Input'!AT39</f>
        <v>N/A</v>
      </c>
      <c r="AE29" s="92" t="str">
        <f>'PowerPlants-Input'!AU39</f>
        <v>-</v>
      </c>
      <c r="AF29" s="91"/>
    </row>
    <row r="30" spans="1:45" x14ac:dyDescent="0.25">
      <c r="A30" s="99" t="str">
        <f>'PowerPlants-Input'!B40</f>
        <v>Solar Photovoltaic Plant</v>
      </c>
      <c r="B30" s="99" t="str">
        <f>IF('PowerPlants-Input'!I40="Y","Y","N")</f>
        <v>N</v>
      </c>
      <c r="C30" s="99" t="str">
        <f>IF('PowerPlants-Input'!J40="Y","Y","N")</f>
        <v>N</v>
      </c>
      <c r="D30" s="99" t="str">
        <f>IF('PowerPlants-Input'!L40="Y","Y","N")</f>
        <v>Y</v>
      </c>
      <c r="E30" s="99" t="str">
        <f>IF('PowerPlants-Input'!M40="Y","Y","N")</f>
        <v>N</v>
      </c>
      <c r="F30" s="99" t="str">
        <f>IF('PowerPlants-Input'!N40="Y","Y","N")</f>
        <v>Y</v>
      </c>
      <c r="G30" s="99" t="str">
        <f>IF('PowerPlants-Input'!O40="Y","Y","N")</f>
        <v>N</v>
      </c>
      <c r="I30" s="91" t="str">
        <f>'PowerPlants-Input'!B40</f>
        <v>Solar Photovoltaic Plant</v>
      </c>
      <c r="J30" s="125">
        <f>'PowerPlants-Input'!AA40</f>
        <v>951</v>
      </c>
      <c r="K30" s="91" t="str">
        <f>'PowerPlants-Input'!AB40</f>
        <v>[15]</v>
      </c>
      <c r="L30" s="135">
        <f>'PowerPlants-Input'!Y40</f>
        <v>8</v>
      </c>
      <c r="M30" s="91" t="str">
        <f>'PowerPlants-Input'!Z40</f>
        <v>[15]</v>
      </c>
      <c r="N30" s="135">
        <f>'PowerPlants-Input'!AD40</f>
        <v>0</v>
      </c>
      <c r="O30" s="91" t="str">
        <f>'PowerPlants-Input'!AE40</f>
        <v>[15]</v>
      </c>
      <c r="P30" s="38"/>
      <c r="Q30" s="91" t="str">
        <f>'PowerPlants-Input'!B40</f>
        <v>Solar Photovoltaic Plant</v>
      </c>
      <c r="R30" s="136">
        <f>'PowerPlants-Input'!W40</f>
        <v>22</v>
      </c>
      <c r="S30" s="91" t="str">
        <f>'PowerPlants-Input'!X40</f>
        <v>[15]</v>
      </c>
      <c r="T30" s="136">
        <f>'PowerPlants-Input'!Q40</f>
        <v>36.799999999999997</v>
      </c>
      <c r="U30" s="91" t="str">
        <f>'PowerPlants-Input'!R40</f>
        <v>[14]</v>
      </c>
      <c r="V30" s="91">
        <f>'PowerPlants-Input'!S40</f>
        <v>30</v>
      </c>
      <c r="W30" s="91" t="str">
        <f>'PowerPlants-Input'!T40</f>
        <v>[15]</v>
      </c>
      <c r="X30" s="91"/>
      <c r="Y30" s="142" t="str">
        <f t="shared" si="0"/>
        <v>Solar Photovoltaic Plant</v>
      </c>
      <c r="Z30" s="91" t="str">
        <f>'PowerPlants-Input'!AX40</f>
        <v>N/A</v>
      </c>
      <c r="AA30" s="91">
        <f>'PowerPlants-Input'!AY40</f>
        <v>0</v>
      </c>
      <c r="AB30" s="91" t="str">
        <f>'PowerPlants-Input'!AV40</f>
        <v>N/A</v>
      </c>
      <c r="AC30" s="91" t="str">
        <f>'PowerPlants-Input'!AW40</f>
        <v>-</v>
      </c>
      <c r="AD30" s="91">
        <f>'PowerPlants-Input'!AT40</f>
        <v>250</v>
      </c>
      <c r="AE30" s="91" t="str">
        <f>'PowerPlants-Input'!AU40</f>
        <v>Model</v>
      </c>
      <c r="AF30" s="91"/>
    </row>
    <row r="31" spans="1:45" x14ac:dyDescent="0.25">
      <c r="A31" s="99" t="str">
        <f>'PowerPlants-Input'!B41</f>
        <v>Wind OnShore</v>
      </c>
      <c r="B31" s="99" t="str">
        <f>IF('PowerPlants-Input'!I41="Y","Y","N")</f>
        <v>N</v>
      </c>
      <c r="C31" s="99" t="str">
        <f>IF('PowerPlants-Input'!J41="Y","Y","N")</f>
        <v>N</v>
      </c>
      <c r="D31" s="99" t="str">
        <f>IF('PowerPlants-Input'!L41="Y","Y","N")</f>
        <v>Y</v>
      </c>
      <c r="E31" s="99" t="str">
        <f>IF('PowerPlants-Input'!M41="Y","Y","N")</f>
        <v>N</v>
      </c>
      <c r="F31" s="99" t="str">
        <f>IF('PowerPlants-Input'!N41="Y","Y","N")</f>
        <v>Y</v>
      </c>
      <c r="G31" s="99" t="str">
        <f>IF('PowerPlants-Input'!O41="Y","Y","N")</f>
        <v>N</v>
      </c>
      <c r="I31" s="106" t="str">
        <f>'PowerPlants-Input'!B41</f>
        <v>Wind OnShore</v>
      </c>
      <c r="J31" s="126">
        <f>'PowerPlants-Input'!AA41</f>
        <v>1628</v>
      </c>
      <c r="K31" s="106" t="str">
        <f>'PowerPlants-Input'!AB41</f>
        <v>[15]</v>
      </c>
      <c r="L31" s="137">
        <f>'PowerPlants-Input'!Y41</f>
        <v>50</v>
      </c>
      <c r="M31" s="106" t="str">
        <f>'PowerPlants-Input'!Z41</f>
        <v>[15]</v>
      </c>
      <c r="N31" s="137">
        <f>'PowerPlants-Input'!AD41</f>
        <v>0</v>
      </c>
      <c r="O31" s="106" t="str">
        <f>'PowerPlants-Input'!AE41</f>
        <v>[15]</v>
      </c>
      <c r="P31" s="38"/>
      <c r="Q31" s="106" t="str">
        <f>'PowerPlants-Input'!B41</f>
        <v>Wind OnShore</v>
      </c>
      <c r="R31" s="138">
        <f>'PowerPlants-Input'!W41</f>
        <v>33.4</v>
      </c>
      <c r="S31" s="106" t="str">
        <f>'PowerPlants-Input'!X41</f>
        <v>[15]</v>
      </c>
      <c r="T31" s="138">
        <f>'PowerPlants-Input'!Q41</f>
        <v>36.799999999999997</v>
      </c>
      <c r="U31" s="106" t="str">
        <f>'PowerPlants-Input'!R41</f>
        <v>[14]</v>
      </c>
      <c r="V31" s="106">
        <f>'PowerPlants-Input'!S41</f>
        <v>25</v>
      </c>
      <c r="W31" s="106" t="str">
        <f>'PowerPlants-Input'!T41</f>
        <v>[15]</v>
      </c>
      <c r="X31" s="91"/>
      <c r="Y31" s="144" t="str">
        <f t="shared" si="0"/>
        <v>Wind OnShore</v>
      </c>
      <c r="Z31" s="106" t="str">
        <f>'PowerPlants-Input'!AX41</f>
        <v>N/A</v>
      </c>
      <c r="AA31" s="106">
        <f>'PowerPlants-Input'!AY41</f>
        <v>0</v>
      </c>
      <c r="AB31" s="106" t="str">
        <f>'PowerPlants-Input'!AV41</f>
        <v>N/A</v>
      </c>
      <c r="AC31" s="106" t="str">
        <f>'PowerPlants-Input'!AW41</f>
        <v>-</v>
      </c>
      <c r="AD31" s="106">
        <f>'PowerPlants-Input'!AT41</f>
        <v>25.4</v>
      </c>
      <c r="AE31" s="106" t="str">
        <f>'PowerPlants-Input'!AU41</f>
        <v>Model</v>
      </c>
      <c r="AF31" s="91"/>
    </row>
    <row r="32" spans="1:45" x14ac:dyDescent="0.25">
      <c r="A32" s="193" t="e">
        <f>'PowerPlants-Input'!#REF!</f>
        <v>#REF!</v>
      </c>
      <c r="B32" s="193"/>
      <c r="C32" s="193"/>
      <c r="D32" s="193"/>
      <c r="E32" s="193"/>
      <c r="F32" s="193"/>
      <c r="G32" s="193"/>
      <c r="I32" s="191" t="e">
        <f>'PowerPlants-Input'!#REF!</f>
        <v>#REF!</v>
      </c>
      <c r="J32" s="191"/>
      <c r="K32" s="191"/>
      <c r="L32" s="191"/>
      <c r="M32" s="191"/>
      <c r="N32" s="191"/>
      <c r="O32" s="191"/>
      <c r="P32" s="38"/>
      <c r="Q32" s="192" t="e">
        <f>'PowerPlants-Input'!#REF!</f>
        <v>#REF!</v>
      </c>
      <c r="R32" s="192"/>
      <c r="S32" s="192"/>
      <c r="T32" s="192"/>
      <c r="U32" s="192"/>
      <c r="V32" s="192"/>
      <c r="W32" s="192"/>
      <c r="X32" s="91"/>
      <c r="Y32" s="191" t="e">
        <f t="shared" si="0"/>
        <v>#REF!</v>
      </c>
      <c r="Z32" s="191"/>
      <c r="AA32" s="191"/>
      <c r="AB32" s="191"/>
      <c r="AC32" s="191"/>
      <c r="AD32" s="191"/>
      <c r="AE32" s="191"/>
      <c r="AF32" s="91"/>
    </row>
    <row r="33" spans="1:45" x14ac:dyDescent="0.25">
      <c r="A33" s="99" t="e">
        <f>'PowerPlants-Input'!#REF!</f>
        <v>#REF!</v>
      </c>
      <c r="B33" s="99" t="e">
        <f>IF('PowerPlants-Input'!#REF!="Y","Y","N")</f>
        <v>#REF!</v>
      </c>
      <c r="C33" s="99" t="e">
        <f>IF('PowerPlants-Input'!#REF!="Y","Y","N")</f>
        <v>#REF!</v>
      </c>
      <c r="D33" s="99" t="e">
        <f>IF('PowerPlants-Input'!#REF!="Y","Y","N")</f>
        <v>#REF!</v>
      </c>
      <c r="E33" s="99" t="e">
        <f>IF('PowerPlants-Input'!#REF!="Y","Y","N")</f>
        <v>#REF!</v>
      </c>
      <c r="F33" s="99" t="e">
        <f>IF('PowerPlants-Input'!#REF!="Y","Y","N")</f>
        <v>#REF!</v>
      </c>
      <c r="G33" s="99" t="e">
        <f>IF('PowerPlants-Input'!#REF!="Y","Y","N")</f>
        <v>#REF!</v>
      </c>
      <c r="I33" s="80" t="e">
        <f>'PowerPlants-Input'!#REF!</f>
        <v>#REF!</v>
      </c>
      <c r="J33" s="124" t="e">
        <f>'PowerPlants-Input'!#REF!</f>
        <v>#REF!</v>
      </c>
      <c r="K33" s="80" t="e">
        <f>'PowerPlants-Input'!#REF!</f>
        <v>#REF!</v>
      </c>
      <c r="L33" s="132" t="e">
        <f>'PowerPlants-Input'!#REF!</f>
        <v>#REF!</v>
      </c>
      <c r="M33" s="80" t="e">
        <f>'PowerPlants-Input'!#REF!</f>
        <v>#REF!</v>
      </c>
      <c r="N33" s="132" t="e">
        <f>'PowerPlants-Input'!#REF!</f>
        <v>#REF!</v>
      </c>
      <c r="O33" s="80" t="e">
        <f>'PowerPlants-Input'!#REF!</f>
        <v>#REF!</v>
      </c>
      <c r="P33" s="38"/>
      <c r="Q33" s="80" t="e">
        <f>'PowerPlants-Input'!#REF!</f>
        <v>#REF!</v>
      </c>
      <c r="R33" s="133" t="e">
        <f>'PowerPlants-Input'!#REF!</f>
        <v>#REF!</v>
      </c>
      <c r="S33" s="133" t="e">
        <f>'PowerPlants-Input'!#REF!</f>
        <v>#REF!</v>
      </c>
      <c r="T33" s="133" t="e">
        <f>'PowerPlants-Input'!#REF!</f>
        <v>#REF!</v>
      </c>
      <c r="U33" s="80" t="e">
        <f>'PowerPlants-Input'!#REF!</f>
        <v>#REF!</v>
      </c>
      <c r="V33" s="80" t="e">
        <f>'PowerPlants-Input'!#REF!</f>
        <v>#REF!</v>
      </c>
      <c r="W33" s="80" t="e">
        <f>'PowerPlants-Input'!#REF!</f>
        <v>#REF!</v>
      </c>
      <c r="X33" s="91"/>
      <c r="Y33" s="143" t="e">
        <f t="shared" si="0"/>
        <v>#REF!</v>
      </c>
      <c r="Z33" s="80" t="e">
        <f>'PowerPlants-Input'!#REF!</f>
        <v>#REF!</v>
      </c>
      <c r="AA33" s="80" t="e">
        <f>'PowerPlants-Input'!#REF!</f>
        <v>#REF!</v>
      </c>
      <c r="AB33" s="80" t="e">
        <f>'PowerPlants-Input'!#REF!</f>
        <v>#REF!</v>
      </c>
      <c r="AC33" s="80" t="e">
        <f>'PowerPlants-Input'!#REF!</f>
        <v>#REF!</v>
      </c>
      <c r="AD33" s="80" t="e">
        <f>'PowerPlants-Input'!#REF!</f>
        <v>#REF!</v>
      </c>
      <c r="AE33" s="80" t="e">
        <f>'PowerPlants-Input'!#REF!</f>
        <v>#REF!</v>
      </c>
      <c r="AF33" s="91"/>
    </row>
    <row r="34" spans="1:45" x14ac:dyDescent="0.25">
      <c r="A34" s="99" t="e">
        <f>'PowerPlants-Input'!#REF!</f>
        <v>#REF!</v>
      </c>
      <c r="B34" s="99" t="e">
        <f>IF('PowerPlants-Input'!#REF!="Y","Y","N")</f>
        <v>#REF!</v>
      </c>
      <c r="C34" s="99" t="e">
        <f>IF('PowerPlants-Input'!#REF!="Y","Y","N")</f>
        <v>#REF!</v>
      </c>
      <c r="D34" s="99" t="e">
        <f>IF('PowerPlants-Input'!#REF!="Y","Y","N")</f>
        <v>#REF!</v>
      </c>
      <c r="E34" s="99" t="e">
        <f>IF('PowerPlants-Input'!#REF!="Y","Y","N")</f>
        <v>#REF!</v>
      </c>
      <c r="F34" s="99" t="e">
        <f>IF('PowerPlants-Input'!#REF!="Y","Y","N")</f>
        <v>#REF!</v>
      </c>
      <c r="G34" s="99" t="e">
        <f>IF('PowerPlants-Input'!#REF!="Y","Y","N")</f>
        <v>#REF!</v>
      </c>
      <c r="I34" s="106" t="e">
        <f>'PowerPlants-Input'!#REF!</f>
        <v>#REF!</v>
      </c>
      <c r="J34" s="126" t="e">
        <f>'PowerPlants-Input'!#REF!</f>
        <v>#REF!</v>
      </c>
      <c r="K34" s="106" t="e">
        <f>'PowerPlants-Input'!#REF!</f>
        <v>#REF!</v>
      </c>
      <c r="L34" s="137" t="e">
        <f>'PowerPlants-Input'!#REF!</f>
        <v>#REF!</v>
      </c>
      <c r="M34" s="106" t="e">
        <f>'PowerPlants-Input'!#REF!</f>
        <v>#REF!</v>
      </c>
      <c r="N34" s="137" t="e">
        <f>'PowerPlants-Input'!#REF!</f>
        <v>#REF!</v>
      </c>
      <c r="O34" s="106" t="e">
        <f>'PowerPlants-Input'!#REF!</f>
        <v>#REF!</v>
      </c>
      <c r="P34" s="38"/>
      <c r="Q34" s="106" t="e">
        <f>'PowerPlants-Input'!#REF!</f>
        <v>#REF!</v>
      </c>
      <c r="R34" s="138" t="e">
        <f>'PowerPlants-Input'!#REF!</f>
        <v>#REF!</v>
      </c>
      <c r="S34" s="106" t="e">
        <f>'PowerPlants-Input'!#REF!</f>
        <v>#REF!</v>
      </c>
      <c r="T34" s="138" t="e">
        <f>'PowerPlants-Input'!#REF!</f>
        <v>#REF!</v>
      </c>
      <c r="U34" s="106" t="e">
        <f>'PowerPlants-Input'!#REF!</f>
        <v>#REF!</v>
      </c>
      <c r="V34" s="106" t="e">
        <f>'PowerPlants-Input'!#REF!</f>
        <v>#REF!</v>
      </c>
      <c r="W34" s="106" t="e">
        <f>'PowerPlants-Input'!#REF!</f>
        <v>#REF!</v>
      </c>
      <c r="X34" s="91"/>
      <c r="Y34" s="144" t="e">
        <f t="shared" si="0"/>
        <v>#REF!</v>
      </c>
      <c r="Z34" s="106" t="e">
        <f>'PowerPlants-Input'!#REF!</f>
        <v>#REF!</v>
      </c>
      <c r="AA34" s="106" t="e">
        <f>'PowerPlants-Input'!#REF!</f>
        <v>#REF!</v>
      </c>
      <c r="AB34" s="106" t="e">
        <f>'PowerPlants-Input'!#REF!</f>
        <v>#REF!</v>
      </c>
      <c r="AC34" s="106" t="e">
        <f>'PowerPlants-Input'!#REF!</f>
        <v>#REF!</v>
      </c>
      <c r="AD34" s="106" t="e">
        <f>'PowerPlants-Input'!#REF!</f>
        <v>#REF!</v>
      </c>
      <c r="AE34" s="106" t="e">
        <f>'PowerPlants-Input'!#REF!</f>
        <v>#REF!</v>
      </c>
      <c r="AF34" s="91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</row>
    <row r="35" spans="1:45" x14ac:dyDescent="0.25">
      <c r="I35" s="43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11"/>
      <c r="Y35" s="11"/>
      <c r="Z35" s="11"/>
      <c r="AA35" s="11"/>
      <c r="AB35" s="11"/>
      <c r="AC35" s="11"/>
      <c r="AD35" s="11"/>
      <c r="AE35" s="11"/>
      <c r="AF35" s="11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</row>
  </sheetData>
  <mergeCells count="30">
    <mergeCell ref="Y4:AE4"/>
    <mergeCell ref="Y16:AE16"/>
    <mergeCell ref="Y26:AE26"/>
    <mergeCell ref="Y32:AE32"/>
    <mergeCell ref="Q32:W32"/>
    <mergeCell ref="Q26:W26"/>
    <mergeCell ref="Q16:W16"/>
    <mergeCell ref="Q4:W4"/>
    <mergeCell ref="N2:O2"/>
    <mergeCell ref="V2:W2"/>
    <mergeCell ref="T2:U2"/>
    <mergeCell ref="R2:S2"/>
    <mergeCell ref="AD2:AE2"/>
    <mergeCell ref="AB2:AC2"/>
    <mergeCell ref="B2:D2"/>
    <mergeCell ref="E2:G2"/>
    <mergeCell ref="AH2:AR2"/>
    <mergeCell ref="I32:O32"/>
    <mergeCell ref="I26:O26"/>
    <mergeCell ref="I16:O16"/>
    <mergeCell ref="I4:O4"/>
    <mergeCell ref="A4:G4"/>
    <mergeCell ref="A16:G16"/>
    <mergeCell ref="A26:G26"/>
    <mergeCell ref="A32:G32"/>
    <mergeCell ref="AG4:AS4"/>
    <mergeCell ref="Z2:AA2"/>
    <mergeCell ref="AS2:AS3"/>
    <mergeCell ref="J2:K2"/>
    <mergeCell ref="L2:M2"/>
  </mergeCells>
  <conditionalFormatting sqref="B5:G15 B33:G34 B17:G25 B27:G31">
    <cfRule type="containsText" dxfId="1" priority="1" operator="containsText" text="N">
      <formula>NOT(ISERROR(SEARCH("N",B5)))</formula>
    </cfRule>
    <cfRule type="containsText" dxfId="0" priority="2" operator="containsText" text="Y">
      <formula>NOT(ISERROR(SEARCH("Y",B5)))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15" topLeftCell="E16" activePane="bottomRight" state="frozen"/>
      <selection pane="topRight" activeCell="B1" sqref="B1"/>
      <selection pane="bottomLeft" activeCell="A16" sqref="A16"/>
      <selection pane="bottomRight" activeCell="R22" sqref="R22"/>
    </sheetView>
  </sheetViews>
  <sheetFormatPr defaultRowHeight="15" x14ac:dyDescent="0.25"/>
  <cols>
    <col min="1" max="1" width="10.28515625" customWidth="1"/>
    <col min="2" max="2" width="16.85546875" customWidth="1"/>
    <col min="3" max="3" width="12" bestFit="1" customWidth="1"/>
    <col min="4" max="4" width="10.140625" bestFit="1" customWidth="1"/>
    <col min="6" max="6" width="16.7109375" bestFit="1" customWidth="1"/>
    <col min="14" max="14" width="14.5703125" customWidth="1"/>
    <col min="15" max="17" width="13.85546875" customWidth="1"/>
    <col min="18" max="18" width="12.42578125" customWidth="1"/>
  </cols>
  <sheetData>
    <row r="1" spans="1:20" x14ac:dyDescent="0.25">
      <c r="A1" s="37" t="s">
        <v>149</v>
      </c>
    </row>
    <row r="2" spans="1:20" x14ac:dyDescent="0.25">
      <c r="A2" s="50" t="s">
        <v>152</v>
      </c>
    </row>
    <row r="3" spans="1:20" x14ac:dyDescent="0.25">
      <c r="A3" s="12" t="s">
        <v>150</v>
      </c>
      <c r="N3" s="4" t="s">
        <v>339</v>
      </c>
    </row>
    <row r="4" spans="1:20" x14ac:dyDescent="0.25">
      <c r="A4" s="17" t="s">
        <v>151</v>
      </c>
      <c r="N4" t="s">
        <v>338</v>
      </c>
    </row>
    <row r="6" spans="1:20" x14ac:dyDescent="0.25">
      <c r="A6" s="37" t="s">
        <v>108</v>
      </c>
    </row>
    <row r="7" spans="1:20" x14ac:dyDescent="0.25">
      <c r="A7" s="14" t="s">
        <v>109</v>
      </c>
      <c r="B7" s="72" t="s">
        <v>110</v>
      </c>
      <c r="C7" s="72" t="s">
        <v>68</v>
      </c>
      <c r="N7" t="s">
        <v>344</v>
      </c>
    </row>
    <row r="8" spans="1:20" x14ac:dyDescent="0.25">
      <c r="A8" s="14" t="s">
        <v>111</v>
      </c>
      <c r="B8" s="72" t="s">
        <v>112</v>
      </c>
      <c r="C8" s="14">
        <f>1.05505585262*10^-6</f>
        <v>1.05505585262E-6</v>
      </c>
    </row>
    <row r="9" spans="1:20" x14ac:dyDescent="0.25">
      <c r="A9" s="14" t="s">
        <v>114</v>
      </c>
      <c r="B9" s="72" t="s">
        <v>113</v>
      </c>
      <c r="C9" s="74">
        <v>9.9999999999999995E-7</v>
      </c>
    </row>
    <row r="10" spans="1:20" x14ac:dyDescent="0.25">
      <c r="A10" s="14" t="s">
        <v>120</v>
      </c>
      <c r="B10" s="72" t="s">
        <v>112</v>
      </c>
      <c r="C10" s="73">
        <f>3.6*10^-6</f>
        <v>3.5999999999999998E-6</v>
      </c>
    </row>
    <row r="11" spans="1:20" x14ac:dyDescent="0.25">
      <c r="A11" s="14" t="s">
        <v>121</v>
      </c>
      <c r="B11" s="72" t="s">
        <v>122</v>
      </c>
      <c r="C11" s="74">
        <v>9.9999999999999995E-7</v>
      </c>
    </row>
    <row r="13" spans="1:20" x14ac:dyDescent="0.25">
      <c r="A13" s="201" t="s">
        <v>49</v>
      </c>
      <c r="B13" s="174" t="s">
        <v>153</v>
      </c>
      <c r="C13" s="174"/>
      <c r="D13" s="206" t="s">
        <v>302</v>
      </c>
      <c r="E13" s="201" t="s">
        <v>293</v>
      </c>
      <c r="F13" s="201"/>
      <c r="G13" s="201"/>
      <c r="H13" s="202" t="s">
        <v>295</v>
      </c>
      <c r="I13" s="203"/>
      <c r="J13" s="201" t="s">
        <v>296</v>
      </c>
      <c r="K13" s="201"/>
      <c r="L13" s="162"/>
      <c r="M13" s="158"/>
      <c r="N13" s="198" t="s">
        <v>336</v>
      </c>
      <c r="O13" s="199"/>
      <c r="P13" s="199"/>
      <c r="Q13" s="199"/>
      <c r="R13" s="200"/>
      <c r="S13" t="s">
        <v>334</v>
      </c>
      <c r="T13" t="s">
        <v>335</v>
      </c>
    </row>
    <row r="14" spans="1:20" x14ac:dyDescent="0.25">
      <c r="A14" s="201"/>
      <c r="B14" s="57" t="s">
        <v>31</v>
      </c>
      <c r="C14" s="57" t="s">
        <v>40</v>
      </c>
      <c r="D14" s="206"/>
      <c r="E14" s="201"/>
      <c r="F14" s="201"/>
      <c r="G14" s="201"/>
      <c r="H14" s="204"/>
      <c r="I14" s="205"/>
      <c r="J14" s="201"/>
      <c r="K14" s="201"/>
      <c r="L14" s="162"/>
      <c r="M14" s="158" t="s">
        <v>340</v>
      </c>
      <c r="N14" s="167" t="s">
        <v>340</v>
      </c>
      <c r="O14" s="167" t="s">
        <v>341</v>
      </c>
      <c r="P14" s="167" t="s">
        <v>335</v>
      </c>
      <c r="Q14" s="167" t="s">
        <v>337</v>
      </c>
      <c r="R14" s="167"/>
    </row>
    <row r="15" spans="1:20" x14ac:dyDescent="0.25">
      <c r="A15" s="60" t="s">
        <v>0</v>
      </c>
      <c r="B15" s="60" t="s">
        <v>0</v>
      </c>
      <c r="C15" s="60" t="s">
        <v>0</v>
      </c>
      <c r="D15" s="72"/>
      <c r="E15" s="57" t="s">
        <v>12</v>
      </c>
      <c r="F15" s="57" t="s">
        <v>45</v>
      </c>
      <c r="G15" s="57" t="s">
        <v>46</v>
      </c>
      <c r="H15" s="13" t="s">
        <v>141</v>
      </c>
      <c r="I15" s="152" t="s">
        <v>46</v>
      </c>
      <c r="J15" s="60" t="s">
        <v>12</v>
      </c>
      <c r="K15" s="60" t="s">
        <v>45</v>
      </c>
      <c r="L15" s="162" t="s">
        <v>345</v>
      </c>
      <c r="M15" s="158" t="s">
        <v>47</v>
      </c>
      <c r="N15" s="158" t="s">
        <v>343</v>
      </c>
      <c r="O15" s="158" t="s">
        <v>343</v>
      </c>
      <c r="P15" s="158" t="s">
        <v>343</v>
      </c>
      <c r="Q15" s="158" t="s">
        <v>343</v>
      </c>
      <c r="R15" s="60" t="s">
        <v>46</v>
      </c>
    </row>
    <row r="16" spans="1:20" x14ac:dyDescent="0.25">
      <c r="A16" s="13" t="s">
        <v>279</v>
      </c>
      <c r="B16" s="13" t="s">
        <v>280</v>
      </c>
      <c r="C16" s="13" t="s">
        <v>281</v>
      </c>
      <c r="D16" s="72"/>
      <c r="E16" s="53">
        <f>F16*1/($C$11/$C$10)</f>
        <v>20.52</v>
      </c>
      <c r="F16" s="54">
        <f>AVERAGE(4.5,6.9)</f>
        <v>5.7</v>
      </c>
      <c r="G16" s="13" t="s">
        <v>22</v>
      </c>
      <c r="H16" s="72">
        <v>1.65</v>
      </c>
      <c r="I16" s="13" t="s">
        <v>66</v>
      </c>
      <c r="J16" s="53">
        <f t="shared" ref="J16:J24" si="0">K16*1/($C$11/$C$10)</f>
        <v>39.48868533875514</v>
      </c>
      <c r="K16" s="54">
        <f>F16*(1+H16/100)^40</f>
        <v>10.969079260765318</v>
      </c>
      <c r="L16" s="54">
        <v>0</v>
      </c>
      <c r="M16" s="54"/>
      <c r="N16" s="55">
        <f>L16*$C$9/$C$10</f>
        <v>0</v>
      </c>
      <c r="O16" s="13"/>
      <c r="P16" s="13"/>
      <c r="Q16" s="55"/>
      <c r="R16" s="170" t="s">
        <v>143</v>
      </c>
    </row>
    <row r="17" spans="1:20" x14ac:dyDescent="0.25">
      <c r="A17" s="13" t="s">
        <v>23</v>
      </c>
      <c r="B17" s="13" t="s">
        <v>32</v>
      </c>
      <c r="C17" s="13" t="s">
        <v>2</v>
      </c>
      <c r="D17" s="72">
        <v>4.25</v>
      </c>
      <c r="E17" s="53">
        <f t="shared" ref="E17:E24" si="1">F17*1/($C$11/$C$10)</f>
        <v>14.501601940793753</v>
      </c>
      <c r="F17" s="156">
        <f>D17/$C$8/1000000</f>
        <v>4.0282227613315982</v>
      </c>
      <c r="G17" s="155" t="s">
        <v>301</v>
      </c>
      <c r="H17" s="72">
        <v>0.6</v>
      </c>
      <c r="I17" s="13" t="s">
        <v>66</v>
      </c>
      <c r="J17" s="53">
        <f t="shared" si="0"/>
        <v>18.421933432877157</v>
      </c>
      <c r="K17" s="54">
        <f t="shared" ref="K17:K22" si="2">F17*(1+H17/100)^40</f>
        <v>5.117203731354766</v>
      </c>
      <c r="L17" s="54"/>
      <c r="M17" s="54">
        <v>95.35</v>
      </c>
      <c r="N17" s="55">
        <f t="shared" ref="N17:N19" si="3">M17*$C$9/$C$8</f>
        <v>90.374362421874778</v>
      </c>
      <c r="O17" s="54"/>
      <c r="P17" s="54"/>
      <c r="Q17" s="55"/>
      <c r="R17" s="52" t="s">
        <v>21</v>
      </c>
    </row>
    <row r="18" spans="1:20" x14ac:dyDescent="0.25">
      <c r="A18" s="13" t="s">
        <v>24</v>
      </c>
      <c r="B18" s="13" t="s">
        <v>33</v>
      </c>
      <c r="C18" s="13" t="s">
        <v>3</v>
      </c>
      <c r="D18" s="72">
        <v>12.0868</v>
      </c>
      <c r="E18" s="53">
        <f t="shared" si="1"/>
        <v>41.241873491290811</v>
      </c>
      <c r="F18" s="156">
        <f>D18/$C$8/1000000</f>
        <v>11.456075969803004</v>
      </c>
      <c r="G18" s="155" t="s">
        <v>299</v>
      </c>
      <c r="H18" s="72">
        <v>1.7</v>
      </c>
      <c r="I18" s="13" t="s">
        <v>66</v>
      </c>
      <c r="J18" s="53">
        <f t="shared" si="0"/>
        <v>80.942479255250078</v>
      </c>
      <c r="K18" s="54">
        <f t="shared" si="2"/>
        <v>22.484022015347247</v>
      </c>
      <c r="L18" s="54"/>
      <c r="M18" s="54">
        <v>73.16</v>
      </c>
      <c r="N18" s="55">
        <f t="shared" si="3"/>
        <v>69.342300522122287</v>
      </c>
      <c r="O18" s="54"/>
      <c r="P18" s="54"/>
      <c r="Q18" s="55"/>
      <c r="R18" s="52" t="s">
        <v>21</v>
      </c>
    </row>
    <row r="19" spans="1:20" x14ac:dyDescent="0.25">
      <c r="A19" s="13" t="s">
        <v>25</v>
      </c>
      <c r="B19" s="13" t="s">
        <v>34</v>
      </c>
      <c r="C19" s="13" t="s">
        <v>41</v>
      </c>
      <c r="D19" s="72"/>
      <c r="E19" s="53">
        <f t="shared" si="1"/>
        <v>0</v>
      </c>
      <c r="F19" s="153">
        <v>0</v>
      </c>
      <c r="G19" s="56" t="s">
        <v>19</v>
      </c>
      <c r="H19" s="56" t="s">
        <v>19</v>
      </c>
      <c r="I19" s="56" t="s">
        <v>19</v>
      </c>
      <c r="J19" s="53">
        <f t="shared" si="0"/>
        <v>0</v>
      </c>
      <c r="K19" s="54">
        <v>0</v>
      </c>
      <c r="L19" s="54"/>
      <c r="M19" s="54">
        <v>0</v>
      </c>
      <c r="N19" s="55">
        <f t="shared" si="3"/>
        <v>0</v>
      </c>
      <c r="O19" s="54"/>
      <c r="P19" s="54"/>
      <c r="Q19" s="55"/>
      <c r="R19" s="52" t="s">
        <v>19</v>
      </c>
      <c r="T19" s="169"/>
    </row>
    <row r="20" spans="1:20" x14ac:dyDescent="0.25">
      <c r="A20" s="13" t="s">
        <v>26</v>
      </c>
      <c r="B20" s="13" t="s">
        <v>35</v>
      </c>
      <c r="C20" s="13" t="s">
        <v>57</v>
      </c>
      <c r="D20" s="72"/>
      <c r="E20" s="53">
        <f t="shared" si="1"/>
        <v>0</v>
      </c>
      <c r="F20" s="153">
        <v>0</v>
      </c>
      <c r="G20" s="56" t="s">
        <v>19</v>
      </c>
      <c r="H20" s="56" t="s">
        <v>19</v>
      </c>
      <c r="I20" s="56" t="s">
        <v>19</v>
      </c>
      <c r="J20" s="53">
        <f t="shared" si="0"/>
        <v>0</v>
      </c>
      <c r="K20" s="54">
        <v>0</v>
      </c>
      <c r="L20" s="54"/>
      <c r="M20" s="54">
        <v>41.69</v>
      </c>
      <c r="N20" s="55">
        <f>M20*$C$9/$C$8</f>
        <v>39.514495745862192</v>
      </c>
      <c r="O20" s="54"/>
      <c r="P20" s="54"/>
      <c r="Q20" s="55"/>
      <c r="R20" s="52" t="s">
        <v>21</v>
      </c>
      <c r="T20" s="168"/>
    </row>
    <row r="21" spans="1:20" x14ac:dyDescent="0.25">
      <c r="A21" s="13" t="s">
        <v>27</v>
      </c>
      <c r="B21" s="13" t="s">
        <v>36</v>
      </c>
      <c r="C21" s="13" t="s">
        <v>4</v>
      </c>
      <c r="D21" s="72">
        <f>AVERAGE(7.7544,7.4244)</f>
        <v>7.5894000000000004</v>
      </c>
      <c r="E21" s="53">
        <f t="shared" si="1"/>
        <v>25.896107710461205</v>
      </c>
      <c r="F21" s="156">
        <f>D21/$C$8/1000000</f>
        <v>7.1933632529058906</v>
      </c>
      <c r="G21" s="155" t="s">
        <v>298</v>
      </c>
      <c r="H21" s="72">
        <v>1.6</v>
      </c>
      <c r="I21" s="13" t="s">
        <v>66</v>
      </c>
      <c r="J21" s="53">
        <f t="shared" si="0"/>
        <v>48.863301893722216</v>
      </c>
      <c r="K21" s="54">
        <f t="shared" si="2"/>
        <v>13.573139414922839</v>
      </c>
      <c r="L21" s="54"/>
      <c r="M21" s="54">
        <v>71.3</v>
      </c>
      <c r="N21" s="55">
        <f t="shared" ref="N21:N24" si="4">M21*$C$9/$C$8</f>
        <v>67.579360678339512</v>
      </c>
      <c r="O21" s="54"/>
      <c r="P21" s="54"/>
      <c r="Q21" s="55"/>
      <c r="R21" s="52" t="s">
        <v>21</v>
      </c>
    </row>
    <row r="22" spans="1:20" x14ac:dyDescent="0.25">
      <c r="A22" s="13" t="s">
        <v>28</v>
      </c>
      <c r="B22" s="13" t="s">
        <v>37</v>
      </c>
      <c r="C22" s="13" t="s">
        <v>42</v>
      </c>
      <c r="D22" s="72">
        <f>AVERAGE(7.5074,7.9931,7.9931,4.6345,12.0868)</f>
        <v>8.04298</v>
      </c>
      <c r="E22" s="53">
        <f t="shared" si="1"/>
        <v>27.443786912415373</v>
      </c>
      <c r="F22" s="156">
        <f>D22/$C$8/1000000</f>
        <v>7.6232741423376043</v>
      </c>
      <c r="G22" s="155" t="s">
        <v>300</v>
      </c>
      <c r="H22" s="72">
        <v>1.4</v>
      </c>
      <c r="I22" s="13" t="s">
        <v>66</v>
      </c>
      <c r="J22" s="53">
        <f t="shared" si="0"/>
        <v>47.858847766530346</v>
      </c>
      <c r="K22" s="54">
        <f t="shared" si="2"/>
        <v>13.294124379591763</v>
      </c>
      <c r="L22" s="168"/>
      <c r="M22" s="168">
        <v>53.07</v>
      </c>
      <c r="N22" s="55">
        <f t="shared" si="4"/>
        <v>50.300654575027743</v>
      </c>
      <c r="O22" s="54"/>
      <c r="P22" s="54"/>
      <c r="Q22" s="55"/>
      <c r="R22" s="52" t="s">
        <v>21</v>
      </c>
    </row>
    <row r="23" spans="1:20" x14ac:dyDescent="0.25">
      <c r="A23" s="13" t="s">
        <v>29</v>
      </c>
      <c r="B23" s="13" t="s">
        <v>38</v>
      </c>
      <c r="C23" s="13" t="s">
        <v>43</v>
      </c>
      <c r="D23" s="72"/>
      <c r="E23" s="53">
        <f t="shared" si="1"/>
        <v>0</v>
      </c>
      <c r="F23" s="153">
        <v>0</v>
      </c>
      <c r="G23" s="56" t="s">
        <v>19</v>
      </c>
      <c r="H23" s="56" t="s">
        <v>19</v>
      </c>
      <c r="I23" s="56" t="s">
        <v>19</v>
      </c>
      <c r="J23" s="53">
        <f t="shared" si="0"/>
        <v>0</v>
      </c>
      <c r="K23" s="54">
        <v>0</v>
      </c>
      <c r="L23" s="54"/>
      <c r="M23" s="54">
        <v>0</v>
      </c>
      <c r="N23" s="55">
        <f t="shared" si="4"/>
        <v>0</v>
      </c>
      <c r="O23" s="54"/>
      <c r="P23" s="54"/>
      <c r="Q23" s="55"/>
      <c r="R23" s="52" t="s">
        <v>19</v>
      </c>
    </row>
    <row r="24" spans="1:20" x14ac:dyDescent="0.25">
      <c r="A24" s="13" t="s">
        <v>30</v>
      </c>
      <c r="B24" s="13" t="s">
        <v>39</v>
      </c>
      <c r="C24" s="13" t="s">
        <v>44</v>
      </c>
      <c r="D24" s="72"/>
      <c r="E24" s="53">
        <f t="shared" si="1"/>
        <v>0</v>
      </c>
      <c r="F24" s="153">
        <v>0</v>
      </c>
      <c r="G24" s="56" t="s">
        <v>19</v>
      </c>
      <c r="H24" s="56" t="s">
        <v>19</v>
      </c>
      <c r="I24" s="56" t="s">
        <v>19</v>
      </c>
      <c r="J24" s="53">
        <f t="shared" si="0"/>
        <v>0</v>
      </c>
      <c r="K24" s="54">
        <v>0</v>
      </c>
      <c r="L24" s="54"/>
      <c r="M24" s="54">
        <v>0</v>
      </c>
      <c r="N24" s="55">
        <f t="shared" si="4"/>
        <v>0</v>
      </c>
      <c r="O24" s="54"/>
      <c r="P24" s="54"/>
      <c r="Q24" s="55"/>
      <c r="R24" s="52" t="s">
        <v>19</v>
      </c>
    </row>
    <row r="26" spans="1:20" x14ac:dyDescent="0.25">
      <c r="N26">
        <f>AVERAGE(3.6,7.9)</f>
        <v>5.75</v>
      </c>
    </row>
    <row r="27" spans="1:20" x14ac:dyDescent="0.25">
      <c r="A27" s="4" t="s">
        <v>48</v>
      </c>
    </row>
    <row r="28" spans="1:20" x14ac:dyDescent="0.25">
      <c r="A28" t="s">
        <v>20</v>
      </c>
      <c r="B28" t="s">
        <v>297</v>
      </c>
    </row>
    <row r="29" spans="1:20" x14ac:dyDescent="0.25">
      <c r="A29" s="2" t="s">
        <v>21</v>
      </c>
      <c r="B29" s="39" t="s">
        <v>115</v>
      </c>
    </row>
    <row r="30" spans="1:20" x14ac:dyDescent="0.25">
      <c r="A30" s="65" t="s">
        <v>22</v>
      </c>
      <c r="B30" s="39" t="s">
        <v>292</v>
      </c>
    </row>
    <row r="31" spans="1:20" x14ac:dyDescent="0.25">
      <c r="A31" s="2" t="s">
        <v>66</v>
      </c>
      <c r="B31" t="s">
        <v>294</v>
      </c>
    </row>
    <row r="32" spans="1:20" x14ac:dyDescent="0.25">
      <c r="A32" s="2" t="s">
        <v>118</v>
      </c>
      <c r="B32" t="s">
        <v>342</v>
      </c>
    </row>
    <row r="33" spans="1:2" x14ac:dyDescent="0.25">
      <c r="A33" s="2" t="s">
        <v>119</v>
      </c>
      <c r="B33" t="s">
        <v>344</v>
      </c>
    </row>
  </sheetData>
  <mergeCells count="7">
    <mergeCell ref="N13:R13"/>
    <mergeCell ref="B13:C13"/>
    <mergeCell ref="E13:G14"/>
    <mergeCell ref="J13:K14"/>
    <mergeCell ref="A13:A14"/>
    <mergeCell ref="H13:I14"/>
    <mergeCell ref="D13:D14"/>
  </mergeCells>
  <hyperlinks>
    <hyperlink ref="B29" r:id="rId1" display="https://www.eia.gov/environment/emissions/co2_vol_mass.php"/>
    <hyperlink ref="B30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A20" sqref="A20"/>
    </sheetView>
  </sheetViews>
  <sheetFormatPr defaultRowHeight="15" x14ac:dyDescent="0.25"/>
  <cols>
    <col min="1" max="1" width="22.5703125" bestFit="1" customWidth="1"/>
    <col min="2" max="12" width="8.5703125" customWidth="1"/>
  </cols>
  <sheetData>
    <row r="2" spans="1:11" x14ac:dyDescent="0.25">
      <c r="A2" s="190" t="s">
        <v>1</v>
      </c>
      <c r="B2" s="197" t="s">
        <v>130</v>
      </c>
      <c r="C2" s="197"/>
      <c r="D2" s="197"/>
      <c r="E2" s="197"/>
      <c r="F2" s="197"/>
      <c r="G2" s="195" t="s">
        <v>237</v>
      </c>
      <c r="H2" s="195"/>
      <c r="I2" s="16"/>
      <c r="J2" s="2"/>
      <c r="K2" s="2"/>
    </row>
    <row r="3" spans="1:11" x14ac:dyDescent="0.25">
      <c r="A3" s="208"/>
      <c r="B3" s="207">
        <v>2016</v>
      </c>
      <c r="C3" s="207"/>
      <c r="D3" s="207" t="s">
        <v>303</v>
      </c>
      <c r="E3" s="207"/>
      <c r="F3" s="154">
        <v>2050</v>
      </c>
      <c r="G3" s="209"/>
      <c r="H3" s="209"/>
      <c r="I3" s="16"/>
      <c r="J3" s="2"/>
      <c r="K3" s="2"/>
    </row>
    <row r="4" spans="1:11" x14ac:dyDescent="0.25">
      <c r="A4" s="149" t="s">
        <v>143</v>
      </c>
      <c r="B4" s="149" t="s">
        <v>145</v>
      </c>
      <c r="C4" s="149" t="s">
        <v>144</v>
      </c>
      <c r="D4" s="149" t="s">
        <v>141</v>
      </c>
      <c r="E4" s="149" t="s">
        <v>144</v>
      </c>
      <c r="F4" s="149" t="s">
        <v>145</v>
      </c>
      <c r="G4" s="149" t="s">
        <v>148</v>
      </c>
      <c r="H4" s="149" t="s">
        <v>144</v>
      </c>
    </row>
    <row r="5" spans="1:11" x14ac:dyDescent="0.25">
      <c r="A5" s="43" t="str">
        <f>'Fuel-Input'!A16</f>
        <v>Biomass</v>
      </c>
      <c r="B5" s="46">
        <f>'Fuel-Input'!F16</f>
        <v>5.7</v>
      </c>
      <c r="C5" s="46" t="str">
        <f>'Fuel-Input'!G16</f>
        <v>[3]</v>
      </c>
      <c r="D5" s="75">
        <f>'Fuel-Input'!H16</f>
        <v>1.65</v>
      </c>
      <c r="E5" s="46" t="str">
        <f>'Fuel-Input'!I16</f>
        <v>[4]</v>
      </c>
      <c r="F5" s="75">
        <f>'Fuel-Input'!K16</f>
        <v>10.969079260765318</v>
      </c>
      <c r="G5" s="47">
        <f>'Fuel-Input'!Q16</f>
        <v>0</v>
      </c>
      <c r="H5" s="40" t="str">
        <f>'Fuel-Input'!R16</f>
        <v>-</v>
      </c>
    </row>
    <row r="6" spans="1:11" x14ac:dyDescent="0.25">
      <c r="A6" s="43" t="str">
        <f>'Fuel-Input'!A17</f>
        <v>Coal</v>
      </c>
      <c r="B6" s="46">
        <f>'Fuel-Input'!F17</f>
        <v>4.0282227613315982</v>
      </c>
      <c r="C6" s="46" t="str">
        <f>'Fuel-Input'!G17</f>
        <v>[1], Appendix D-3, Table D6-4, Coal AES, Jan 17</v>
      </c>
      <c r="D6" s="75">
        <f>'Fuel-Input'!H17</f>
        <v>0.6</v>
      </c>
      <c r="E6" s="46" t="str">
        <f>'Fuel-Input'!I17</f>
        <v>[4]</v>
      </c>
      <c r="F6" s="75">
        <f>'Fuel-Input'!K17</f>
        <v>5.117203731354766</v>
      </c>
      <c r="G6" s="47">
        <f>'Fuel-Input'!Q17</f>
        <v>0</v>
      </c>
      <c r="H6" s="40" t="str">
        <f>'Fuel-Input'!R17</f>
        <v>[2]</v>
      </c>
    </row>
    <row r="7" spans="1:11" x14ac:dyDescent="0.25">
      <c r="A7" s="43" t="str">
        <f>'Fuel-Input'!A18</f>
        <v>Diesel</v>
      </c>
      <c r="B7" s="46">
        <f>'Fuel-Input'!F18</f>
        <v>11.456075969803004</v>
      </c>
      <c r="C7" s="46" t="str">
        <f>'Fuel-Input'!G18</f>
        <v>[1], Appendix D-3, Table D6-4, No. 2 Avg, Jan 17</v>
      </c>
      <c r="D7" s="75">
        <f>'Fuel-Input'!H18</f>
        <v>1.7</v>
      </c>
      <c r="E7" s="46" t="str">
        <f>'Fuel-Input'!I18</f>
        <v>[4]</v>
      </c>
      <c r="F7" s="75">
        <f>'Fuel-Input'!K18</f>
        <v>22.484022015347247</v>
      </c>
      <c r="G7" s="47">
        <f>'Fuel-Input'!Q18</f>
        <v>0</v>
      </c>
      <c r="H7" s="40" t="str">
        <f>'Fuel-Input'!R18</f>
        <v>[2]</v>
      </c>
    </row>
    <row r="8" spans="1:11" x14ac:dyDescent="0.25">
      <c r="A8" s="43" t="str">
        <f>'Fuel-Input'!A19</f>
        <v>Hydro</v>
      </c>
      <c r="B8" s="46">
        <f>'Fuel-Input'!F19</f>
        <v>0</v>
      </c>
      <c r="C8" s="46" t="str">
        <f>'Fuel-Input'!G19</f>
        <v>N/A</v>
      </c>
      <c r="D8" s="75" t="str">
        <f>'Fuel-Input'!H19</f>
        <v>N/A</v>
      </c>
      <c r="E8" s="46" t="str">
        <f>'Fuel-Input'!I19</f>
        <v>N/A</v>
      </c>
      <c r="F8" s="75">
        <f>'Fuel-Input'!K19</f>
        <v>0</v>
      </c>
      <c r="G8" s="47">
        <f>'Fuel-Input'!Q19</f>
        <v>0</v>
      </c>
      <c r="H8" s="40" t="str">
        <f>'Fuel-Input'!R19</f>
        <v>N/A</v>
      </c>
    </row>
    <row r="9" spans="1:11" x14ac:dyDescent="0.25">
      <c r="A9" s="43" t="str">
        <f>'Fuel-Input'!A20</f>
        <v>Landfill Gas</v>
      </c>
      <c r="B9" s="46">
        <f>'Fuel-Input'!F20</f>
        <v>0</v>
      </c>
      <c r="C9" s="46" t="str">
        <f>'Fuel-Input'!G20</f>
        <v>N/A</v>
      </c>
      <c r="D9" s="75" t="str">
        <f>'Fuel-Input'!H20</f>
        <v>N/A</v>
      </c>
      <c r="E9" s="46" t="str">
        <f>'Fuel-Input'!I20</f>
        <v>N/A</v>
      </c>
      <c r="F9" s="75">
        <f>'Fuel-Input'!K20</f>
        <v>0</v>
      </c>
      <c r="G9" s="47">
        <f>'Fuel-Input'!Q20</f>
        <v>0</v>
      </c>
      <c r="H9" s="40" t="str">
        <f>'Fuel-Input'!R20</f>
        <v>[2]</v>
      </c>
    </row>
    <row r="10" spans="1:11" x14ac:dyDescent="0.25">
      <c r="A10" s="43" t="str">
        <f>'Fuel-Input'!A21</f>
        <v>Oil</v>
      </c>
      <c r="B10" s="46">
        <f>'Fuel-Input'!F21</f>
        <v>7.1933632529058906</v>
      </c>
      <c r="C10" s="46" t="str">
        <f>'Fuel-Input'!G21</f>
        <v>[1], Appendix D-3, Table D6-4, No. 6 Avg, Jan 17</v>
      </c>
      <c r="D10" s="75">
        <f>'Fuel-Input'!H21</f>
        <v>1.6</v>
      </c>
      <c r="E10" s="46" t="str">
        <f>'Fuel-Input'!I21</f>
        <v>[4]</v>
      </c>
      <c r="F10" s="75">
        <f>'Fuel-Input'!K21</f>
        <v>13.573139414922839</v>
      </c>
      <c r="G10" s="47">
        <f>'Fuel-Input'!Q21</f>
        <v>0</v>
      </c>
      <c r="H10" s="40" t="str">
        <f>'Fuel-Input'!R21</f>
        <v>[2]</v>
      </c>
    </row>
    <row r="11" spans="1:11" x14ac:dyDescent="0.25">
      <c r="A11" s="43" t="str">
        <f>'Fuel-Input'!A22</f>
        <v>Natural Gas</v>
      </c>
      <c r="B11" s="46">
        <f>'Fuel-Input'!F22</f>
        <v>7.6232741423376043</v>
      </c>
      <c r="C11" s="46" t="str">
        <f>'Fuel-Input'!G22</f>
        <v>[1], Appendix D-3, Table D6-4, Nat Gas Avg, Jan 17</v>
      </c>
      <c r="D11" s="75">
        <f>'Fuel-Input'!H22</f>
        <v>1.4</v>
      </c>
      <c r="E11" s="46" t="str">
        <f>'Fuel-Input'!I22</f>
        <v>[4]</v>
      </c>
      <c r="F11" s="75">
        <f>'Fuel-Input'!K22</f>
        <v>13.294124379591763</v>
      </c>
      <c r="G11" s="47">
        <f>'Fuel-Input'!Q22</f>
        <v>0</v>
      </c>
      <c r="H11" s="40" t="str">
        <f>'Fuel-Input'!R22</f>
        <v>[2]</v>
      </c>
    </row>
    <row r="12" spans="1:11" s="38" customFormat="1" x14ac:dyDescent="0.25">
      <c r="A12" s="43" t="str">
        <f>'Fuel-Input'!A23</f>
        <v>Solar</v>
      </c>
      <c r="B12" s="46">
        <f>'Fuel-Input'!F23</f>
        <v>0</v>
      </c>
      <c r="C12" s="46" t="str">
        <f>'Fuel-Input'!G23</f>
        <v>N/A</v>
      </c>
      <c r="D12" s="75" t="str">
        <f>'Fuel-Input'!H23</f>
        <v>N/A</v>
      </c>
      <c r="E12" s="46" t="str">
        <f>'Fuel-Input'!I23</f>
        <v>N/A</v>
      </c>
      <c r="F12" s="75">
        <f>'Fuel-Input'!K23</f>
        <v>0</v>
      </c>
      <c r="G12" s="47">
        <f>'Fuel-Input'!Q23</f>
        <v>0</v>
      </c>
      <c r="H12" s="40" t="str">
        <f>'Fuel-Input'!R23</f>
        <v>N/A</v>
      </c>
    </row>
    <row r="13" spans="1:11" s="38" customFormat="1" x14ac:dyDescent="0.25">
      <c r="A13" s="42" t="str">
        <f>'Fuel-Input'!A24</f>
        <v>Wind</v>
      </c>
      <c r="B13" s="48">
        <f>'Fuel-Input'!F24</f>
        <v>0</v>
      </c>
      <c r="C13" s="48" t="str">
        <f>'Fuel-Input'!G24</f>
        <v>N/A</v>
      </c>
      <c r="D13" s="76" t="str">
        <f>'Fuel-Input'!H24</f>
        <v>N/A</v>
      </c>
      <c r="E13" s="48" t="str">
        <f>'Fuel-Input'!I24</f>
        <v>N/A</v>
      </c>
      <c r="F13" s="76">
        <f>'Fuel-Input'!K24</f>
        <v>0</v>
      </c>
      <c r="G13" s="49">
        <f>'Fuel-Input'!Q24</f>
        <v>0</v>
      </c>
      <c r="H13" s="44" t="str">
        <f>'Fuel-Input'!R24</f>
        <v>N/A</v>
      </c>
    </row>
    <row r="14" spans="1:11" s="38" customFormat="1" x14ac:dyDescent="0.25">
      <c r="A14" s="43"/>
      <c r="B14" s="43"/>
      <c r="C14" s="43"/>
      <c r="D14" s="43"/>
      <c r="E14" s="43"/>
      <c r="F14" s="43"/>
      <c r="G14" s="40"/>
      <c r="H14" s="40"/>
    </row>
    <row r="15" spans="1:11" s="38" customFormat="1" x14ac:dyDescent="0.25">
      <c r="A15" s="43"/>
      <c r="B15" s="43"/>
      <c r="C15" s="43"/>
      <c r="D15" s="43"/>
      <c r="E15" s="43"/>
      <c r="F15" s="43"/>
      <c r="G15" s="40"/>
      <c r="H15" s="40"/>
    </row>
    <row r="16" spans="1:11" s="38" customFormat="1" x14ac:dyDescent="0.25">
      <c r="A16" s="43"/>
      <c r="B16" s="43"/>
      <c r="C16" s="43"/>
      <c r="D16" s="43"/>
      <c r="E16" s="43"/>
      <c r="F16" s="43"/>
      <c r="G16" s="40"/>
      <c r="H16" s="40"/>
    </row>
    <row r="17" spans="1:8" s="38" customFormat="1" x14ac:dyDescent="0.25">
      <c r="A17" s="43"/>
      <c r="B17" s="43"/>
      <c r="C17" s="43"/>
      <c r="D17" s="43"/>
      <c r="E17" s="43"/>
      <c r="F17" s="43"/>
      <c r="G17" s="40"/>
      <c r="H17" s="40"/>
    </row>
    <row r="18" spans="1:8" s="38" customFormat="1" x14ac:dyDescent="0.25">
      <c r="A18" s="43"/>
      <c r="B18" s="43"/>
      <c r="C18" s="43"/>
      <c r="D18" s="43"/>
      <c r="E18" s="43"/>
      <c r="F18" s="43"/>
      <c r="G18" s="40"/>
      <c r="H18" s="40"/>
    </row>
    <row r="19" spans="1:8" s="38" customFormat="1" x14ac:dyDescent="0.25">
      <c r="A19" s="43"/>
      <c r="B19" s="43"/>
      <c r="C19" s="43"/>
      <c r="D19" s="43"/>
      <c r="E19" s="43"/>
      <c r="F19" s="43"/>
      <c r="G19" s="40"/>
      <c r="H19" s="40"/>
    </row>
    <row r="20" spans="1:8" s="38" customFormat="1" x14ac:dyDescent="0.25"/>
  </sheetData>
  <mergeCells count="5">
    <mergeCell ref="B2:F2"/>
    <mergeCell ref="B3:C3"/>
    <mergeCell ref="A2:A3"/>
    <mergeCell ref="G2:H3"/>
    <mergeCell ref="D3:E3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pane xSplit="2" ySplit="13" topLeftCell="C14" activePane="bottomRight" state="frozen"/>
      <selection pane="topRight" activeCell="C1" sqref="C1"/>
      <selection pane="bottomLeft" activeCell="A11" sqref="A11"/>
      <selection pane="bottomRight" activeCell="C22" sqref="C22"/>
    </sheetView>
  </sheetViews>
  <sheetFormatPr defaultRowHeight="15" x14ac:dyDescent="0.25"/>
  <cols>
    <col min="1" max="1" width="25.28515625" bestFit="1" customWidth="1"/>
    <col min="2" max="2" width="13.140625" customWidth="1"/>
    <col min="3" max="3" width="11.28515625" bestFit="1" customWidth="1"/>
    <col min="4" max="4" width="13.85546875" bestFit="1" customWidth="1"/>
    <col min="5" max="5" width="9.85546875" customWidth="1"/>
  </cols>
  <sheetData>
    <row r="1" spans="1:28" x14ac:dyDescent="0.25">
      <c r="A1" s="37" t="s">
        <v>149</v>
      </c>
    </row>
    <row r="2" spans="1:28" x14ac:dyDescent="0.25">
      <c r="A2" s="50" t="s">
        <v>152</v>
      </c>
    </row>
    <row r="3" spans="1:28" x14ac:dyDescent="0.25">
      <c r="A3" s="12" t="s">
        <v>150</v>
      </c>
    </row>
    <row r="4" spans="1:28" x14ac:dyDescent="0.25">
      <c r="A4" s="17" t="s">
        <v>151</v>
      </c>
    </row>
    <row r="6" spans="1:28" x14ac:dyDescent="0.25">
      <c r="A6" s="37" t="s">
        <v>51</v>
      </c>
    </row>
    <row r="7" spans="1:28" x14ac:dyDescent="0.25">
      <c r="A7" t="s">
        <v>52</v>
      </c>
      <c r="B7">
        <f>1/(3.6*10^-6)</f>
        <v>277777.77777777781</v>
      </c>
    </row>
    <row r="8" spans="1:28" x14ac:dyDescent="0.25">
      <c r="A8" t="s">
        <v>50</v>
      </c>
      <c r="B8">
        <f>0.000001</f>
        <v>9.9999999999999995E-7</v>
      </c>
    </row>
    <row r="11" spans="1:28" x14ac:dyDescent="0.25">
      <c r="A11" s="174" t="s">
        <v>127</v>
      </c>
      <c r="B11" s="213" t="s">
        <v>139</v>
      </c>
      <c r="C11" s="213"/>
      <c r="D11" s="213"/>
      <c r="E11" s="177"/>
      <c r="F11" s="177"/>
      <c r="G11" s="177"/>
      <c r="H11" s="177"/>
      <c r="I11" s="175" t="s">
        <v>11</v>
      </c>
      <c r="J11" s="175"/>
      <c r="K11" s="175"/>
      <c r="L11" s="175"/>
      <c r="M11" s="175"/>
      <c r="N11" s="175"/>
      <c r="O11" s="186" t="s">
        <v>135</v>
      </c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</row>
    <row r="12" spans="1:28" x14ac:dyDescent="0.25">
      <c r="A12" s="174"/>
      <c r="B12" s="19" t="s">
        <v>136</v>
      </c>
      <c r="C12" s="19" t="s">
        <v>182</v>
      </c>
      <c r="D12" s="19" t="s">
        <v>138</v>
      </c>
      <c r="E12" s="212" t="s">
        <v>7</v>
      </c>
      <c r="F12" s="180"/>
      <c r="G12" s="177" t="s">
        <v>131</v>
      </c>
      <c r="H12" s="177"/>
      <c r="I12" s="21" t="s">
        <v>129</v>
      </c>
      <c r="J12" s="21"/>
      <c r="K12" s="21" t="s">
        <v>128</v>
      </c>
      <c r="L12" s="21"/>
      <c r="M12" s="210" t="s">
        <v>276</v>
      </c>
      <c r="N12" s="211"/>
      <c r="O12" s="186" t="s">
        <v>179</v>
      </c>
      <c r="P12" s="186"/>
      <c r="Q12" s="186" t="s">
        <v>180</v>
      </c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22"/>
    </row>
    <row r="13" spans="1:28" x14ac:dyDescent="0.25">
      <c r="A13" s="23" t="s">
        <v>0</v>
      </c>
      <c r="B13" s="19" t="s">
        <v>0</v>
      </c>
      <c r="C13" s="19" t="s">
        <v>0</v>
      </c>
      <c r="D13" s="19" t="s">
        <v>0</v>
      </c>
      <c r="E13" s="20" t="s">
        <v>133</v>
      </c>
      <c r="F13" s="20" t="s">
        <v>144</v>
      </c>
      <c r="G13" s="20" t="s">
        <v>134</v>
      </c>
      <c r="H13" s="20" t="s">
        <v>144</v>
      </c>
      <c r="I13" s="21" t="s">
        <v>132</v>
      </c>
      <c r="J13" s="21" t="s">
        <v>144</v>
      </c>
      <c r="K13" s="21" t="s">
        <v>132</v>
      </c>
      <c r="L13" s="21" t="s">
        <v>144</v>
      </c>
      <c r="M13" s="25" t="s">
        <v>45</v>
      </c>
      <c r="N13" s="66" t="s">
        <v>144</v>
      </c>
      <c r="O13" s="22" t="s">
        <v>13</v>
      </c>
      <c r="P13" s="22" t="s">
        <v>14</v>
      </c>
      <c r="Q13" s="22">
        <v>1950</v>
      </c>
      <c r="R13" s="22">
        <v>1955</v>
      </c>
      <c r="S13" s="22">
        <v>1960</v>
      </c>
      <c r="T13" s="22">
        <v>1965</v>
      </c>
      <c r="U13" s="22">
        <v>1970</v>
      </c>
      <c r="V13" s="22">
        <v>1975</v>
      </c>
      <c r="W13" s="22">
        <v>1995</v>
      </c>
      <c r="X13" s="22">
        <v>2000</v>
      </c>
      <c r="Y13" s="22">
        <v>2005</v>
      </c>
      <c r="Z13" s="22">
        <v>2010</v>
      </c>
      <c r="AA13" s="22">
        <v>2015</v>
      </c>
      <c r="AB13" s="22" t="s">
        <v>144</v>
      </c>
    </row>
    <row r="14" spans="1:28" x14ac:dyDescent="0.25">
      <c r="A14" s="26" t="s">
        <v>100</v>
      </c>
      <c r="B14" s="27" t="s">
        <v>102</v>
      </c>
      <c r="C14" s="27" t="s">
        <v>104</v>
      </c>
      <c r="D14" s="27" t="s">
        <v>105</v>
      </c>
      <c r="E14" s="78">
        <v>94</v>
      </c>
      <c r="F14" s="79" t="s">
        <v>20</v>
      </c>
      <c r="G14" s="15"/>
      <c r="H14" s="15"/>
      <c r="I14" s="10"/>
      <c r="J14" s="33"/>
      <c r="K14" s="10"/>
      <c r="L14" s="10"/>
      <c r="M14" s="10">
        <v>1.1100000000000001</v>
      </c>
      <c r="N14" s="33" t="s">
        <v>277</v>
      </c>
      <c r="O14" s="77"/>
      <c r="P14" s="77"/>
      <c r="Q14" s="69"/>
      <c r="R14" s="69"/>
      <c r="S14" s="69"/>
      <c r="T14" s="69"/>
      <c r="U14" s="29"/>
      <c r="V14" s="30"/>
      <c r="W14" s="30"/>
      <c r="X14" s="30"/>
      <c r="Y14" s="30"/>
      <c r="Z14" s="30"/>
      <c r="AA14" s="30"/>
      <c r="AB14" s="30"/>
    </row>
    <row r="15" spans="1:28" x14ac:dyDescent="0.25">
      <c r="A15" s="26" t="s">
        <v>101</v>
      </c>
      <c r="B15" s="27" t="s">
        <v>103</v>
      </c>
      <c r="C15" s="27" t="s">
        <v>105</v>
      </c>
      <c r="D15" s="27" t="s">
        <v>106</v>
      </c>
      <c r="E15" s="78">
        <v>93</v>
      </c>
      <c r="F15" s="79" t="s">
        <v>20</v>
      </c>
      <c r="G15" s="15"/>
      <c r="H15" s="34"/>
      <c r="I15" s="10"/>
      <c r="J15" s="33"/>
      <c r="K15" s="10"/>
      <c r="L15" s="33"/>
      <c r="M15" s="10">
        <v>1.48</v>
      </c>
      <c r="N15" s="33" t="s">
        <v>277</v>
      </c>
      <c r="O15" s="77"/>
      <c r="P15" s="77"/>
      <c r="Q15" s="69"/>
      <c r="R15" s="69"/>
      <c r="S15" s="69"/>
      <c r="T15" s="69"/>
      <c r="U15" s="29"/>
      <c r="V15" s="29"/>
      <c r="W15" s="29"/>
      <c r="X15" s="29"/>
      <c r="Y15" s="29"/>
      <c r="Z15" s="29"/>
      <c r="AA15" s="29"/>
      <c r="AB15" s="30"/>
    </row>
    <row r="16" spans="1:28" x14ac:dyDescent="0.25">
      <c r="A16" s="26" t="s">
        <v>181</v>
      </c>
      <c r="B16" s="27" t="s">
        <v>169</v>
      </c>
      <c r="C16" s="27" t="s">
        <v>175</v>
      </c>
      <c r="D16" s="27" t="s">
        <v>106</v>
      </c>
      <c r="E16" s="78">
        <v>100</v>
      </c>
      <c r="F16" s="79" t="s">
        <v>19</v>
      </c>
      <c r="G16" s="35"/>
      <c r="H16" s="145"/>
      <c r="I16" s="32"/>
      <c r="J16" s="33"/>
      <c r="K16" s="32"/>
      <c r="L16" s="32"/>
      <c r="M16" s="10">
        <v>0</v>
      </c>
      <c r="N16" s="33" t="s">
        <v>19</v>
      </c>
      <c r="O16" s="77"/>
      <c r="P16" s="77"/>
      <c r="Q16" s="69"/>
      <c r="R16" s="69"/>
      <c r="S16" s="69"/>
      <c r="T16" s="69"/>
      <c r="U16" s="30"/>
      <c r="V16" s="30"/>
      <c r="W16" s="30"/>
      <c r="X16" s="30"/>
      <c r="Y16" s="29"/>
      <c r="Z16" s="29"/>
      <c r="AA16" s="29"/>
      <c r="AB16" s="30"/>
    </row>
    <row r="19" spans="1:2" x14ac:dyDescent="0.25">
      <c r="A19" s="37" t="s">
        <v>147</v>
      </c>
      <c r="B19" s="1"/>
    </row>
    <row r="20" spans="1:2" x14ac:dyDescent="0.25">
      <c r="A20" s="3" t="s">
        <v>20</v>
      </c>
      <c r="B20" s="9" t="s">
        <v>107</v>
      </c>
    </row>
    <row r="21" spans="1:2" x14ac:dyDescent="0.25">
      <c r="A21" t="s">
        <v>21</v>
      </c>
      <c r="B21" t="s">
        <v>183</v>
      </c>
    </row>
    <row r="22" spans="1:2" x14ac:dyDescent="0.25">
      <c r="A22" t="s">
        <v>22</v>
      </c>
      <c r="B22" t="s">
        <v>184</v>
      </c>
    </row>
    <row r="23" spans="1:2" x14ac:dyDescent="0.25">
      <c r="A23" t="s">
        <v>66</v>
      </c>
      <c r="B23" t="s">
        <v>185</v>
      </c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B30" s="51"/>
    </row>
    <row r="31" spans="1:2" x14ac:dyDescent="0.25">
      <c r="B31" s="9"/>
    </row>
    <row r="32" spans="1:2" x14ac:dyDescent="0.25">
      <c r="B32" s="9"/>
    </row>
    <row r="33" spans="2:2" x14ac:dyDescent="0.25">
      <c r="B33" s="9"/>
    </row>
    <row r="34" spans="2:2" x14ac:dyDescent="0.25">
      <c r="B34" s="50"/>
    </row>
  </sheetData>
  <mergeCells count="10">
    <mergeCell ref="E12:F12"/>
    <mergeCell ref="A11:A12"/>
    <mergeCell ref="B11:D11"/>
    <mergeCell ref="E11:H11"/>
    <mergeCell ref="I11:N11"/>
    <mergeCell ref="O11:AB11"/>
    <mergeCell ref="G12:H12"/>
    <mergeCell ref="M12:N12"/>
    <mergeCell ref="O12:P12"/>
    <mergeCell ref="Q12:AA12"/>
  </mergeCells>
  <hyperlinks>
    <hyperlink ref="B20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workbookViewId="0">
      <selection activeCell="E6" sqref="A2:E6"/>
    </sheetView>
  </sheetViews>
  <sheetFormatPr defaultRowHeight="15" x14ac:dyDescent="0.25"/>
  <cols>
    <col min="1" max="1" width="22.5703125" bestFit="1" customWidth="1"/>
    <col min="2" max="5" width="8.5703125" customWidth="1"/>
  </cols>
  <sheetData>
    <row r="2" spans="1:5" x14ac:dyDescent="0.25">
      <c r="A2" s="63" t="s">
        <v>186</v>
      </c>
      <c r="B2" s="197" t="s">
        <v>7</v>
      </c>
      <c r="C2" s="197"/>
      <c r="D2" s="197" t="s">
        <v>130</v>
      </c>
      <c r="E2" s="197"/>
    </row>
    <row r="3" spans="1:5" x14ac:dyDescent="0.25">
      <c r="A3" s="131" t="s">
        <v>143</v>
      </c>
      <c r="B3" s="131" t="s">
        <v>141</v>
      </c>
      <c r="C3" s="131" t="s">
        <v>144</v>
      </c>
      <c r="D3" s="106" t="s">
        <v>145</v>
      </c>
      <c r="E3" s="106" t="s">
        <v>144</v>
      </c>
    </row>
    <row r="4" spans="1:5" x14ac:dyDescent="0.25">
      <c r="A4" s="80" t="str">
        <f>'Connections-Input'!A14</f>
        <v>Transmission Connection</v>
      </c>
      <c r="B4" s="133">
        <f>'Connections-Input'!E14</f>
        <v>94</v>
      </c>
      <c r="C4" s="146" t="str">
        <f>'Connections-Input'!F14</f>
        <v>[1]</v>
      </c>
      <c r="D4" s="134">
        <f>'Connections-Input'!M14</f>
        <v>1.1100000000000001</v>
      </c>
      <c r="E4" s="134" t="str">
        <f>'Connections-Input'!N14</f>
        <v>[2-4]</v>
      </c>
    </row>
    <row r="5" spans="1:5" x14ac:dyDescent="0.25">
      <c r="A5" s="91" t="str">
        <f>'Connections-Input'!A15</f>
        <v>Distribution Lines</v>
      </c>
      <c r="B5" s="136">
        <f>'Connections-Input'!E15</f>
        <v>93</v>
      </c>
      <c r="C5" s="147" t="str">
        <f>'Connections-Input'!F15</f>
        <v>[1]</v>
      </c>
      <c r="D5" s="92">
        <f>'Connections-Input'!M15</f>
        <v>1.48</v>
      </c>
      <c r="E5" s="92" t="str">
        <f>'Connections-Input'!N15</f>
        <v>[2-4]</v>
      </c>
    </row>
    <row r="6" spans="1:5" x14ac:dyDescent="0.25">
      <c r="A6" s="106" t="str">
        <f>'Connections-Input'!A16</f>
        <v>No Grid</v>
      </c>
      <c r="B6" s="138">
        <f>'Connections-Input'!E16</f>
        <v>100</v>
      </c>
      <c r="C6" s="148" t="str">
        <f>'Connections-Input'!F16</f>
        <v>N/A</v>
      </c>
      <c r="D6" s="139">
        <f>'Connections-Input'!M16</f>
        <v>0</v>
      </c>
      <c r="E6" s="139" t="str">
        <f>'Connections-Input'!N16</f>
        <v>N/A</v>
      </c>
    </row>
    <row r="7" spans="1:5" s="38" customFormat="1" x14ac:dyDescent="0.25">
      <c r="A7" s="43"/>
      <c r="B7" s="46"/>
      <c r="C7" s="46"/>
    </row>
    <row r="8" spans="1:5" s="38" customFormat="1" x14ac:dyDescent="0.25">
      <c r="A8" s="43"/>
      <c r="B8" s="46"/>
      <c r="C8" s="46"/>
    </row>
    <row r="9" spans="1:5" s="38" customFormat="1" x14ac:dyDescent="0.25">
      <c r="A9" s="43"/>
      <c r="B9" s="46"/>
      <c r="C9" s="46"/>
    </row>
    <row r="10" spans="1:5" s="38" customFormat="1" x14ac:dyDescent="0.25">
      <c r="A10" s="43"/>
      <c r="B10" s="46"/>
      <c r="C10" s="46"/>
    </row>
    <row r="11" spans="1:5" s="38" customFormat="1" x14ac:dyDescent="0.25">
      <c r="A11" s="43"/>
      <c r="B11" s="46"/>
      <c r="C11" s="46"/>
    </row>
    <row r="12" spans="1:5" s="38" customFormat="1" x14ac:dyDescent="0.25">
      <c r="A12" s="43"/>
      <c r="B12" s="43"/>
      <c r="C12" s="43"/>
    </row>
    <row r="13" spans="1:5" s="38" customFormat="1" x14ac:dyDescent="0.25">
      <c r="A13" s="43"/>
      <c r="B13" s="43"/>
      <c r="C13" s="43"/>
    </row>
    <row r="14" spans="1:5" s="38" customFormat="1" x14ac:dyDescent="0.25">
      <c r="A14" s="43"/>
      <c r="B14" s="43"/>
      <c r="C14" s="43"/>
    </row>
    <row r="15" spans="1:5" s="38" customFormat="1" x14ac:dyDescent="0.25">
      <c r="A15" s="43"/>
      <c r="B15" s="43"/>
      <c r="C15" s="43"/>
    </row>
    <row r="16" spans="1:5" s="38" customFormat="1" x14ac:dyDescent="0.25">
      <c r="A16" s="43"/>
      <c r="B16" s="43"/>
      <c r="C16" s="43"/>
    </row>
    <row r="17" spans="1:3" s="38" customFormat="1" x14ac:dyDescent="0.25">
      <c r="A17" s="43"/>
      <c r="B17" s="43"/>
      <c r="C17" s="43"/>
    </row>
    <row r="18" spans="1:3" s="38" customFormat="1" x14ac:dyDescent="0.25">
      <c r="A18" s="43"/>
      <c r="B18" s="43"/>
      <c r="C18" s="43"/>
    </row>
    <row r="19" spans="1:3" s="38" customFormat="1" x14ac:dyDescent="0.25"/>
    <row r="20" spans="1:3" s="38" customFormat="1" x14ac:dyDescent="0.25">
      <c r="A20" s="208"/>
      <c r="B20" s="207"/>
      <c r="C20" s="207"/>
    </row>
    <row r="21" spans="1:3" s="38" customFormat="1" x14ac:dyDescent="0.25">
      <c r="A21" s="208"/>
      <c r="B21" s="207"/>
      <c r="C21" s="207"/>
    </row>
    <row r="22" spans="1:3" s="38" customFormat="1" x14ac:dyDescent="0.25">
      <c r="A22" s="43"/>
      <c r="B22" s="41"/>
      <c r="C22" s="41"/>
    </row>
    <row r="23" spans="1:3" s="38" customFormat="1" x14ac:dyDescent="0.25">
      <c r="A23" s="43"/>
      <c r="B23" s="43"/>
      <c r="C23" s="43"/>
    </row>
    <row r="24" spans="1:3" s="38" customFormat="1" x14ac:dyDescent="0.25">
      <c r="A24" s="43"/>
      <c r="B24" s="43"/>
      <c r="C24" s="43"/>
    </row>
    <row r="25" spans="1:3" s="38" customFormat="1" x14ac:dyDescent="0.25">
      <c r="A25" s="43"/>
      <c r="B25" s="43"/>
      <c r="C25" s="43"/>
    </row>
    <row r="26" spans="1:3" s="38" customFormat="1" x14ac:dyDescent="0.25">
      <c r="A26" s="43"/>
      <c r="B26" s="43"/>
      <c r="C26" s="43"/>
    </row>
    <row r="27" spans="1:3" s="38" customFormat="1" x14ac:dyDescent="0.25">
      <c r="A27" s="43"/>
      <c r="B27" s="43"/>
      <c r="C27" s="43"/>
    </row>
    <row r="28" spans="1:3" s="38" customFormat="1" x14ac:dyDescent="0.25">
      <c r="A28" s="43"/>
      <c r="B28" s="43"/>
      <c r="C28" s="43"/>
    </row>
    <row r="29" spans="1:3" s="38" customFormat="1" x14ac:dyDescent="0.25">
      <c r="A29" s="43"/>
      <c r="B29" s="43"/>
      <c r="C29" s="43"/>
    </row>
    <row r="30" spans="1:3" s="38" customFormat="1" x14ac:dyDescent="0.25">
      <c r="A30" s="43"/>
      <c r="B30" s="43"/>
      <c r="C30" s="43"/>
    </row>
    <row r="31" spans="1:3" s="38" customFormat="1" x14ac:dyDescent="0.25"/>
  </sheetData>
  <mergeCells count="5">
    <mergeCell ref="D2:E2"/>
    <mergeCell ref="B2:C2"/>
    <mergeCell ref="A20:A21"/>
    <mergeCell ref="B20:C20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System-Input</vt:lpstr>
      <vt:lpstr>System-Formatted</vt:lpstr>
      <vt:lpstr>PowerPlants-Input</vt:lpstr>
      <vt:lpstr>PowerPlants-Formatted</vt:lpstr>
      <vt:lpstr>Fuel-Input</vt:lpstr>
      <vt:lpstr>Fuel-Formatted</vt:lpstr>
      <vt:lpstr>Connections-Input</vt:lpstr>
      <vt:lpstr>Connections-Formatted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Bennett, Jeffrey Alan (Jeff) (jab6ft)</cp:lastModifiedBy>
  <dcterms:created xsi:type="dcterms:W3CDTF">2017-12-31T22:19:50Z</dcterms:created>
  <dcterms:modified xsi:type="dcterms:W3CDTF">2019-10-24T17:23:50Z</dcterms:modified>
</cp:coreProperties>
</file>