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to\Desktop\github work\immd\Project\BAP\Design\"/>
    </mc:Choice>
  </mc:AlternateContent>
  <bookViews>
    <workbookView xWindow="0" yWindow="0" windowWidth="27480" windowHeight="12915" activeTab="1"/>
  </bookViews>
  <sheets>
    <sheet name="Parameters" sheetId="1" r:id="rId1"/>
    <sheet name="Calculations" sheetId="3" r:id="rId2"/>
    <sheet name="Burdadursu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3" l="1"/>
  <c r="C17" i="3"/>
  <c r="C16" i="3"/>
  <c r="C14" i="3"/>
  <c r="C13" i="3"/>
  <c r="C12" i="3"/>
  <c r="C11" i="3"/>
  <c r="C10" i="3"/>
  <c r="C9" i="3"/>
  <c r="C8" i="3"/>
  <c r="C7" i="3"/>
  <c r="C5" i="3"/>
  <c r="C4" i="3"/>
  <c r="C3" i="3"/>
  <c r="C2" i="3"/>
</calcChain>
</file>

<file path=xl/sharedStrings.xml><?xml version="1.0" encoding="utf-8"?>
<sst xmlns="http://schemas.openxmlformats.org/spreadsheetml/2006/main" count="133" uniqueCount="104">
  <si>
    <t>Power factor</t>
  </si>
  <si>
    <t>Winding factor</t>
  </si>
  <si>
    <t>Number of slots</t>
  </si>
  <si>
    <t>Number of poles</t>
  </si>
  <si>
    <t>Teeth flux density</t>
  </si>
  <si>
    <t>&lt;1.7</t>
  </si>
  <si>
    <t>Outer diameter (mm)</t>
  </si>
  <si>
    <t>Cogging torque (%)</t>
  </si>
  <si>
    <t>&lt;2</t>
  </si>
  <si>
    <t>Inner diameter (mm)</t>
  </si>
  <si>
    <t>Axial length (mm)</t>
  </si>
  <si>
    <t>Magnet length (mm)</t>
  </si>
  <si>
    <t>Gap distance (mm)</t>
  </si>
  <si>
    <t>Shaft diameter</t>
  </si>
  <si>
    <t>Number of turns per coil side</t>
  </si>
  <si>
    <t>Symbol</t>
  </si>
  <si>
    <t>Value</t>
  </si>
  <si>
    <t>Unit</t>
  </si>
  <si>
    <t>W</t>
  </si>
  <si>
    <t>Total output power</t>
  </si>
  <si>
    <t xml:space="preserve">Number of modules </t>
  </si>
  <si>
    <t xml:space="preserve">Series connected modules </t>
  </si>
  <si>
    <t xml:space="preserve">Modulation index </t>
  </si>
  <si>
    <t xml:space="preserve">Number of phases </t>
  </si>
  <si>
    <t>n</t>
  </si>
  <si>
    <t>m</t>
  </si>
  <si>
    <t>-</t>
  </si>
  <si>
    <t>Synchronous speed</t>
  </si>
  <si>
    <t>rpm</t>
  </si>
  <si>
    <t>Slots per phase per module</t>
  </si>
  <si>
    <t>w</t>
  </si>
  <si>
    <t>Slot fill factor</t>
  </si>
  <si>
    <t>Electrical loading</t>
  </si>
  <si>
    <t>A</t>
  </si>
  <si>
    <t>kA/m</t>
  </si>
  <si>
    <t>p</t>
  </si>
  <si>
    <t>Applied frequency</t>
  </si>
  <si>
    <t>Phase voltage (module)</t>
  </si>
  <si>
    <t>Magnetic loading</t>
  </si>
  <si>
    <t>T</t>
  </si>
  <si>
    <t>Current density</t>
  </si>
  <si>
    <t>J</t>
  </si>
  <si>
    <t>Slot per pole per phase</t>
  </si>
  <si>
    <t>DC Link voltage</t>
  </si>
  <si>
    <t>V</t>
  </si>
  <si>
    <t>Parallel connected modules</t>
  </si>
  <si>
    <r>
      <t>P</t>
    </r>
    <r>
      <rPr>
        <vertAlign val="subscript"/>
        <sz val="11"/>
        <color theme="1"/>
        <rFont val="Garamond"/>
        <family val="1"/>
        <charset val="162"/>
      </rPr>
      <t>out</t>
    </r>
  </si>
  <si>
    <r>
      <t>V</t>
    </r>
    <r>
      <rPr>
        <vertAlign val="subscript"/>
        <sz val="11"/>
        <color theme="1"/>
        <rFont val="Garamond"/>
        <family val="1"/>
        <charset val="162"/>
      </rPr>
      <t>dc</t>
    </r>
  </si>
  <si>
    <r>
      <t>n</t>
    </r>
    <r>
      <rPr>
        <vertAlign val="subscript"/>
        <sz val="11"/>
        <color theme="1"/>
        <rFont val="Garamond"/>
        <family val="1"/>
        <charset val="162"/>
      </rPr>
      <t>s</t>
    </r>
  </si>
  <si>
    <r>
      <t>m</t>
    </r>
    <r>
      <rPr>
        <vertAlign val="subscript"/>
        <sz val="11"/>
        <color theme="1"/>
        <rFont val="Garamond"/>
        <family val="1"/>
        <charset val="162"/>
      </rPr>
      <t>a</t>
    </r>
  </si>
  <si>
    <r>
      <t>N</t>
    </r>
    <r>
      <rPr>
        <vertAlign val="subscript"/>
        <sz val="11"/>
        <color theme="1"/>
        <rFont val="Garamond"/>
        <family val="1"/>
        <charset val="162"/>
      </rPr>
      <t>s</t>
    </r>
  </si>
  <si>
    <r>
      <t>k</t>
    </r>
    <r>
      <rPr>
        <vertAlign val="subscript"/>
        <sz val="11"/>
        <color theme="1"/>
        <rFont val="Garamond"/>
        <family val="1"/>
        <charset val="162"/>
      </rPr>
      <t>cu</t>
    </r>
  </si>
  <si>
    <r>
      <t>A</t>
    </r>
    <r>
      <rPr>
        <vertAlign val="subscript"/>
        <sz val="11"/>
        <color theme="1"/>
        <rFont val="Garamond"/>
        <family val="1"/>
        <charset val="162"/>
      </rPr>
      <t>rms</t>
    </r>
  </si>
  <si>
    <r>
      <t>B</t>
    </r>
    <r>
      <rPr>
        <vertAlign val="subscript"/>
        <sz val="11"/>
        <color theme="1"/>
        <rFont val="Garamond"/>
        <family val="1"/>
        <charset val="162"/>
      </rPr>
      <t>p</t>
    </r>
  </si>
  <si>
    <r>
      <t>A/mm</t>
    </r>
    <r>
      <rPr>
        <vertAlign val="superscript"/>
        <sz val="11"/>
        <color theme="1"/>
        <rFont val="Garamond"/>
        <family val="1"/>
        <charset val="162"/>
      </rPr>
      <t>2</t>
    </r>
  </si>
  <si>
    <r>
      <t>n</t>
    </r>
    <r>
      <rPr>
        <vertAlign val="subscript"/>
        <sz val="11"/>
        <color theme="1"/>
        <rFont val="Garamond"/>
        <family val="1"/>
        <charset val="162"/>
      </rPr>
      <t>p</t>
    </r>
  </si>
  <si>
    <r>
      <t>Q</t>
    </r>
    <r>
      <rPr>
        <vertAlign val="subscript"/>
        <sz val="11"/>
        <color theme="1"/>
        <rFont val="Garamond"/>
        <family val="1"/>
        <charset val="162"/>
      </rPr>
      <t>s</t>
    </r>
  </si>
  <si>
    <r>
      <t>q</t>
    </r>
    <r>
      <rPr>
        <vertAlign val="subscript"/>
        <sz val="11"/>
        <color theme="1"/>
        <rFont val="Garamond"/>
        <family val="1"/>
        <charset val="162"/>
      </rPr>
      <t>s</t>
    </r>
  </si>
  <si>
    <r>
      <t>k</t>
    </r>
    <r>
      <rPr>
        <vertAlign val="subscript"/>
        <sz val="11"/>
        <color theme="1"/>
        <rFont val="Garamond"/>
        <family val="1"/>
        <charset val="162"/>
      </rPr>
      <t>w</t>
    </r>
  </si>
  <si>
    <r>
      <t>V</t>
    </r>
    <r>
      <rPr>
        <vertAlign val="subscript"/>
        <sz val="11"/>
        <color theme="1"/>
        <rFont val="Garamond"/>
        <family val="1"/>
        <charset val="162"/>
      </rPr>
      <t>phm</t>
    </r>
  </si>
  <si>
    <t>Motor efficiency</t>
  </si>
  <si>
    <r>
      <rPr>
        <sz val="11"/>
        <color theme="1"/>
        <rFont val="Calibri"/>
        <family val="2"/>
        <charset val="162"/>
      </rPr>
      <t>η</t>
    </r>
    <r>
      <rPr>
        <vertAlign val="subscript"/>
        <sz val="11"/>
        <color theme="1"/>
        <rFont val="Garamond"/>
        <family val="1"/>
        <charset val="162"/>
      </rPr>
      <t>m</t>
    </r>
  </si>
  <si>
    <t>%</t>
  </si>
  <si>
    <t>pf</t>
  </si>
  <si>
    <t>Drive efficiency</t>
  </si>
  <si>
    <t>Expected Parameters</t>
  </si>
  <si>
    <t>Selected Parameters</t>
  </si>
  <si>
    <r>
      <rPr>
        <sz val="11"/>
        <color theme="1"/>
        <rFont val="Calibri"/>
        <family val="2"/>
        <charset val="162"/>
      </rPr>
      <t>η</t>
    </r>
    <r>
      <rPr>
        <vertAlign val="subscript"/>
        <sz val="11"/>
        <color theme="1"/>
        <rFont val="Garamond"/>
        <family val="1"/>
        <charset val="162"/>
      </rPr>
      <t>d</t>
    </r>
  </si>
  <si>
    <t>Calculated Parameters</t>
  </si>
  <si>
    <t>Inherited</t>
  </si>
  <si>
    <t>Rated torque</t>
  </si>
  <si>
    <r>
      <t>T</t>
    </r>
    <r>
      <rPr>
        <vertAlign val="subscript"/>
        <sz val="11"/>
        <color theme="1"/>
        <rFont val="Garamond"/>
        <family val="1"/>
        <charset val="162"/>
      </rPr>
      <t>r</t>
    </r>
  </si>
  <si>
    <t>Definitions</t>
  </si>
  <si>
    <t>pi</t>
  </si>
  <si>
    <t>Drive output power (module)</t>
  </si>
  <si>
    <r>
      <t>P</t>
    </r>
    <r>
      <rPr>
        <vertAlign val="subscript"/>
        <sz val="11"/>
        <color theme="1"/>
        <rFont val="Garamond"/>
        <family val="1"/>
        <charset val="162"/>
      </rPr>
      <t>drm</t>
    </r>
  </si>
  <si>
    <t>Nm</t>
  </si>
  <si>
    <t>DC Link voltage (module)</t>
  </si>
  <si>
    <r>
      <t>V</t>
    </r>
    <r>
      <rPr>
        <vertAlign val="subscript"/>
        <sz val="11"/>
        <color theme="1"/>
        <rFont val="Garamond"/>
        <family val="1"/>
        <charset val="162"/>
      </rPr>
      <t>dcm</t>
    </r>
  </si>
  <si>
    <t>Phase current (module)</t>
  </si>
  <si>
    <r>
      <t>I</t>
    </r>
    <r>
      <rPr>
        <vertAlign val="subscript"/>
        <sz val="11"/>
        <color theme="1"/>
        <rFont val="Garamond"/>
        <family val="1"/>
        <charset val="162"/>
      </rPr>
      <t>phm</t>
    </r>
  </si>
  <si>
    <r>
      <t>f</t>
    </r>
    <r>
      <rPr>
        <vertAlign val="subscript"/>
        <sz val="11"/>
        <color theme="1"/>
        <rFont val="Garamond"/>
        <family val="1"/>
        <charset val="162"/>
      </rPr>
      <t>r</t>
    </r>
  </si>
  <si>
    <t>Hz</t>
  </si>
  <si>
    <t>Sheer stress</t>
  </si>
  <si>
    <t>σ</t>
  </si>
  <si>
    <t>kPa</t>
  </si>
  <si>
    <r>
      <t>D</t>
    </r>
    <r>
      <rPr>
        <vertAlign val="superscript"/>
        <sz val="11"/>
        <color theme="1"/>
        <rFont val="Garamond"/>
        <family val="1"/>
        <charset val="162"/>
      </rPr>
      <t>2</t>
    </r>
    <r>
      <rPr>
        <sz val="11"/>
        <color theme="1"/>
        <rFont val="Garamond"/>
        <family val="1"/>
        <charset val="162"/>
      </rPr>
      <t>L</t>
    </r>
  </si>
  <si>
    <r>
      <t>m</t>
    </r>
    <r>
      <rPr>
        <vertAlign val="superscript"/>
        <sz val="11"/>
        <color theme="1"/>
        <rFont val="Garamond"/>
        <family val="1"/>
        <charset val="162"/>
      </rPr>
      <t>3</t>
    </r>
  </si>
  <si>
    <t>Aspect ratio</t>
  </si>
  <si>
    <t>L/D</t>
  </si>
  <si>
    <t>Bore diameter</t>
  </si>
  <si>
    <r>
      <t>D</t>
    </r>
    <r>
      <rPr>
        <vertAlign val="subscript"/>
        <sz val="11"/>
        <color theme="1"/>
        <rFont val="Garamond"/>
        <family val="1"/>
        <charset val="162"/>
      </rPr>
      <t>is</t>
    </r>
  </si>
  <si>
    <t>mm</t>
  </si>
  <si>
    <t>Axial length</t>
  </si>
  <si>
    <r>
      <t>L</t>
    </r>
    <r>
      <rPr>
        <vertAlign val="subscript"/>
        <sz val="11"/>
        <color theme="1"/>
        <rFont val="Garamond"/>
        <family val="1"/>
        <charset val="162"/>
      </rPr>
      <t>a</t>
    </r>
  </si>
  <si>
    <t>Outer diameter</t>
  </si>
  <si>
    <r>
      <t>D</t>
    </r>
    <r>
      <rPr>
        <vertAlign val="subscript"/>
        <sz val="11"/>
        <color theme="1"/>
        <rFont val="Garamond"/>
        <family val="1"/>
        <charset val="162"/>
      </rPr>
      <t>os</t>
    </r>
  </si>
  <si>
    <t>Air gap distance</t>
  </si>
  <si>
    <r>
      <t>l</t>
    </r>
    <r>
      <rPr>
        <vertAlign val="subscript"/>
        <sz val="11"/>
        <color theme="1"/>
        <rFont val="Garamond"/>
        <family val="1"/>
        <charset val="162"/>
      </rPr>
      <t>g</t>
    </r>
  </si>
  <si>
    <t>not designed</t>
  </si>
  <si>
    <t>play with this</t>
  </si>
  <si>
    <t>Magnet thickness</t>
  </si>
  <si>
    <r>
      <t>l</t>
    </r>
    <r>
      <rPr>
        <vertAlign val="subscript"/>
        <sz val="11"/>
        <color theme="1"/>
        <rFont val="Garamond"/>
        <family val="1"/>
        <charset val="162"/>
      </rPr>
      <t>m</t>
    </r>
  </si>
  <si>
    <t>Next is the induced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</si>
</sst>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Garamond"/>
      <family val="1"/>
      <charset val="162"/>
    </font>
    <font>
      <sz val="11"/>
      <color theme="1"/>
      <name val="Garamond"/>
      <family val="1"/>
      <charset val="162"/>
    </font>
    <font>
      <vertAlign val="subscript"/>
      <sz val="11"/>
      <color theme="1"/>
      <name val="Garamond"/>
      <family val="1"/>
      <charset val="162"/>
    </font>
    <font>
      <vertAlign val="superscript"/>
      <sz val="11"/>
      <color theme="1"/>
      <name val="Garamond"/>
      <family val="1"/>
      <charset val="162"/>
    </font>
    <font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145" zoomScaleNormal="145" workbookViewId="0">
      <selection activeCell="G10" sqref="G10"/>
    </sheetView>
  </sheetViews>
  <sheetFormatPr defaultRowHeight="15" x14ac:dyDescent="0.25"/>
  <cols>
    <col min="1" max="1" width="27.28515625" style="1" bestFit="1" customWidth="1"/>
    <col min="2" max="2" width="7.5703125" style="2" bestFit="1" customWidth="1"/>
    <col min="3" max="3" width="7.7109375" style="2" bestFit="1" customWidth="1"/>
    <col min="4" max="4" width="7.5703125" style="2" bestFit="1" customWidth="1"/>
    <col min="5" max="5" width="20.5703125" style="1" bestFit="1" customWidth="1"/>
    <col min="6" max="6" width="7.7109375" style="2" bestFit="1" customWidth="1"/>
    <col min="7" max="7" width="6.140625" style="2" bestFit="1" customWidth="1"/>
    <col min="8" max="8" width="5" style="2" bestFit="1" customWidth="1"/>
    <col min="9" max="9" width="23.140625" style="1" bestFit="1" customWidth="1"/>
    <col min="10" max="10" width="5.7109375" style="1" bestFit="1" customWidth="1"/>
    <col min="11" max="11" width="13.140625" style="1" bestFit="1" customWidth="1"/>
    <col min="12" max="12" width="10.5703125" style="1" bestFit="1" customWidth="1"/>
    <col min="13" max="16384" width="9.140625" style="1"/>
  </cols>
  <sheetData>
    <row r="1" spans="1:11" x14ac:dyDescent="0.25">
      <c r="A1" s="4" t="s">
        <v>66</v>
      </c>
      <c r="B1" s="5" t="s">
        <v>15</v>
      </c>
      <c r="C1" s="5" t="s">
        <v>16</v>
      </c>
      <c r="D1" s="5" t="s">
        <v>17</v>
      </c>
      <c r="E1" s="4" t="s">
        <v>65</v>
      </c>
      <c r="F1" s="5" t="s">
        <v>15</v>
      </c>
      <c r="G1" s="5" t="s">
        <v>16</v>
      </c>
      <c r="H1" s="5" t="s">
        <v>17</v>
      </c>
    </row>
    <row r="2" spans="1:11" ht="18" x14ac:dyDescent="0.35">
      <c r="A2" s="6" t="s">
        <v>19</v>
      </c>
      <c r="B2" s="7" t="s">
        <v>46</v>
      </c>
      <c r="C2" s="7">
        <v>8000</v>
      </c>
      <c r="D2" s="7" t="s">
        <v>18</v>
      </c>
      <c r="E2" s="6" t="s">
        <v>60</v>
      </c>
      <c r="F2" s="7" t="s">
        <v>61</v>
      </c>
      <c r="G2" s="7">
        <v>94</v>
      </c>
      <c r="H2" s="7" t="s">
        <v>62</v>
      </c>
    </row>
    <row r="3" spans="1:11" ht="18" x14ac:dyDescent="0.35">
      <c r="A3" s="6" t="s">
        <v>43</v>
      </c>
      <c r="B3" s="7" t="s">
        <v>47</v>
      </c>
      <c r="C3" s="7">
        <v>540</v>
      </c>
      <c r="D3" s="7" t="s">
        <v>44</v>
      </c>
      <c r="E3" s="6" t="s">
        <v>0</v>
      </c>
      <c r="F3" s="7" t="s">
        <v>63</v>
      </c>
      <c r="G3" s="7">
        <v>0.9</v>
      </c>
      <c r="H3" s="7" t="s">
        <v>26</v>
      </c>
      <c r="I3" s="2"/>
    </row>
    <row r="4" spans="1:11" ht="18" x14ac:dyDescent="0.35">
      <c r="A4" s="6" t="s">
        <v>20</v>
      </c>
      <c r="B4" s="7" t="s">
        <v>24</v>
      </c>
      <c r="C4" s="7">
        <v>4</v>
      </c>
      <c r="D4" s="7" t="s">
        <v>26</v>
      </c>
      <c r="E4" s="6" t="s">
        <v>64</v>
      </c>
      <c r="F4" s="7" t="s">
        <v>67</v>
      </c>
      <c r="G4" s="7">
        <v>98</v>
      </c>
      <c r="H4" s="7" t="s">
        <v>62</v>
      </c>
    </row>
    <row r="5" spans="1:11" ht="18" x14ac:dyDescent="0.35">
      <c r="A5" s="6" t="s">
        <v>21</v>
      </c>
      <c r="B5" s="7" t="s">
        <v>48</v>
      </c>
      <c r="C5" s="7">
        <v>2</v>
      </c>
      <c r="D5" s="7" t="s">
        <v>26</v>
      </c>
      <c r="J5" s="2"/>
      <c r="K5" s="2"/>
    </row>
    <row r="6" spans="1:11" ht="18" x14ac:dyDescent="0.35">
      <c r="A6" s="6" t="s">
        <v>22</v>
      </c>
      <c r="B6" s="7" t="s">
        <v>49</v>
      </c>
      <c r="C6" s="7">
        <v>0.85</v>
      </c>
      <c r="D6" s="7" t="s">
        <v>26</v>
      </c>
      <c r="J6" s="2"/>
      <c r="K6" s="2"/>
    </row>
    <row r="7" spans="1:11" x14ac:dyDescent="0.25">
      <c r="A7" s="6" t="s">
        <v>23</v>
      </c>
      <c r="B7" s="7" t="s">
        <v>25</v>
      </c>
      <c r="C7" s="7">
        <v>3</v>
      </c>
      <c r="D7" s="7" t="s">
        <v>26</v>
      </c>
      <c r="J7" s="2"/>
      <c r="K7" s="2"/>
    </row>
    <row r="8" spans="1:11" ht="18" x14ac:dyDescent="0.35">
      <c r="A8" s="6" t="s">
        <v>27</v>
      </c>
      <c r="B8" s="7" t="s">
        <v>50</v>
      </c>
      <c r="C8" s="7">
        <v>600</v>
      </c>
      <c r="D8" s="7" t="s">
        <v>28</v>
      </c>
      <c r="E8" s="1" t="s">
        <v>72</v>
      </c>
      <c r="F8" s="2" t="s">
        <v>73</v>
      </c>
      <c r="G8" s="10">
        <v>3.1415926500000002</v>
      </c>
    </row>
    <row r="9" spans="1:11" x14ac:dyDescent="0.25">
      <c r="A9" s="6" t="s">
        <v>29</v>
      </c>
      <c r="B9" s="7" t="s">
        <v>30</v>
      </c>
      <c r="C9" s="7">
        <v>2</v>
      </c>
      <c r="D9" s="7" t="s">
        <v>26</v>
      </c>
    </row>
    <row r="10" spans="1:11" ht="18" x14ac:dyDescent="0.35">
      <c r="A10" s="6" t="s">
        <v>31</v>
      </c>
      <c r="B10" s="7" t="s">
        <v>51</v>
      </c>
      <c r="C10" s="7">
        <v>0.6</v>
      </c>
      <c r="D10" s="7" t="s">
        <v>26</v>
      </c>
    </row>
    <row r="11" spans="1:11" ht="18" x14ac:dyDescent="0.35">
      <c r="A11" s="6" t="s">
        <v>32</v>
      </c>
      <c r="B11" s="7" t="s">
        <v>52</v>
      </c>
      <c r="C11" s="7">
        <v>50</v>
      </c>
      <c r="D11" s="7" t="s">
        <v>34</v>
      </c>
    </row>
    <row r="12" spans="1:11" ht="18" x14ac:dyDescent="0.35">
      <c r="A12" s="6" t="s">
        <v>38</v>
      </c>
      <c r="B12" s="7" t="s">
        <v>53</v>
      </c>
      <c r="C12" s="7">
        <v>0.9</v>
      </c>
      <c r="D12" s="7" t="s">
        <v>39</v>
      </c>
    </row>
    <row r="13" spans="1:11" ht="17.25" x14ac:dyDescent="0.25">
      <c r="A13" s="6" t="s">
        <v>40</v>
      </c>
      <c r="B13" s="7" t="s">
        <v>41</v>
      </c>
      <c r="C13" s="7">
        <v>4</v>
      </c>
      <c r="D13" s="7" t="s">
        <v>54</v>
      </c>
    </row>
    <row r="30" spans="4:8" x14ac:dyDescent="0.25">
      <c r="D30" s="3"/>
      <c r="H3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45" zoomScaleNormal="145" workbookViewId="0">
      <selection activeCell="A23" sqref="A23"/>
    </sheetView>
  </sheetViews>
  <sheetFormatPr defaultRowHeight="15" x14ac:dyDescent="0.25"/>
  <cols>
    <col min="1" max="1" width="26.28515625" style="1" bestFit="1" customWidth="1"/>
    <col min="2" max="2" width="7.7109375" style="2" bestFit="1" customWidth="1"/>
    <col min="3" max="3" width="7.42578125" style="2" bestFit="1" customWidth="1"/>
    <col min="4" max="4" width="5" style="2" bestFit="1" customWidth="1"/>
    <col min="5" max="5" width="11.7109375" bestFit="1" customWidth="1"/>
  </cols>
  <sheetData>
    <row r="1" spans="1:5" x14ac:dyDescent="0.25">
      <c r="A1" s="4" t="s">
        <v>68</v>
      </c>
      <c r="B1" s="5" t="s">
        <v>15</v>
      </c>
      <c r="C1" s="5" t="s">
        <v>16</v>
      </c>
      <c r="D1" s="5" t="s">
        <v>17</v>
      </c>
    </row>
    <row r="2" spans="1:5" ht="18" x14ac:dyDescent="0.35">
      <c r="A2" s="6" t="s">
        <v>45</v>
      </c>
      <c r="B2" s="7" t="s">
        <v>55</v>
      </c>
      <c r="C2" s="7">
        <f>Parameters!C4/Parameters!C5</f>
        <v>2</v>
      </c>
      <c r="D2" s="7" t="s">
        <v>26</v>
      </c>
    </row>
    <row r="3" spans="1:5" ht="18" x14ac:dyDescent="0.35">
      <c r="A3" s="6" t="s">
        <v>2</v>
      </c>
      <c r="B3" s="7" t="s">
        <v>56</v>
      </c>
      <c r="C3" s="7">
        <f>Parameters!C4*Parameters!C7*Parameters!C9</f>
        <v>24</v>
      </c>
      <c r="D3" s="7" t="s">
        <v>26</v>
      </c>
    </row>
    <row r="4" spans="1:5" x14ac:dyDescent="0.25">
      <c r="A4" s="6" t="s">
        <v>3</v>
      </c>
      <c r="B4" s="7" t="s">
        <v>35</v>
      </c>
      <c r="C4" s="7">
        <f>Parameters!C9*10</f>
        <v>20</v>
      </c>
      <c r="D4" s="7" t="s">
        <v>26</v>
      </c>
    </row>
    <row r="5" spans="1:5" ht="18" x14ac:dyDescent="0.35">
      <c r="A5" s="6" t="s">
        <v>42</v>
      </c>
      <c r="B5" s="7" t="s">
        <v>57</v>
      </c>
      <c r="C5" s="7">
        <f>C3/(C4*Parameters!C7)</f>
        <v>0.4</v>
      </c>
      <c r="D5" s="7" t="s">
        <v>26</v>
      </c>
    </row>
    <row r="6" spans="1:5" ht="18" x14ac:dyDescent="0.35">
      <c r="A6" s="6" t="s">
        <v>1</v>
      </c>
      <c r="B6" s="7" t="s">
        <v>58</v>
      </c>
      <c r="C6" s="7">
        <v>0.93300000000000005</v>
      </c>
      <c r="D6" s="7" t="s">
        <v>26</v>
      </c>
      <c r="E6" s="8" t="s">
        <v>69</v>
      </c>
    </row>
    <row r="7" spans="1:5" ht="18" x14ac:dyDescent="0.35">
      <c r="A7" s="6" t="s">
        <v>70</v>
      </c>
      <c r="B7" s="7" t="s">
        <v>71</v>
      </c>
      <c r="C7" s="9">
        <f>Parameters!C2/(Parameters!C8*2*Parameters!G8/60)</f>
        <v>127.32395461900511</v>
      </c>
      <c r="D7" s="7" t="s">
        <v>76</v>
      </c>
    </row>
    <row r="8" spans="1:5" ht="18" x14ac:dyDescent="0.35">
      <c r="A8" s="6" t="s">
        <v>74</v>
      </c>
      <c r="B8" s="7" t="s">
        <v>75</v>
      </c>
      <c r="C8" s="9">
        <f>Parameters!C2/(Parameters!C4*Parameters!G2/100)</f>
        <v>2127.6595744680853</v>
      </c>
      <c r="D8" s="7" t="s">
        <v>18</v>
      </c>
    </row>
    <row r="9" spans="1:5" ht="18" x14ac:dyDescent="0.35">
      <c r="A9" s="6" t="s">
        <v>77</v>
      </c>
      <c r="B9" s="7" t="s">
        <v>78</v>
      </c>
      <c r="C9" s="7">
        <f>Parameters!C3/Parameters!C5</f>
        <v>270</v>
      </c>
      <c r="D9" s="7" t="s">
        <v>44</v>
      </c>
    </row>
    <row r="10" spans="1:5" ht="18" x14ac:dyDescent="0.35">
      <c r="A10" s="6" t="s">
        <v>37</v>
      </c>
      <c r="B10" s="7" t="s">
        <v>59</v>
      </c>
      <c r="C10" s="9">
        <f>0.612*Parameters!C6*C9/SQRT(3)</f>
        <v>81.091154708759703</v>
      </c>
      <c r="D10" s="7" t="s">
        <v>44</v>
      </c>
    </row>
    <row r="11" spans="1:5" ht="18" x14ac:dyDescent="0.35">
      <c r="A11" s="6" t="s">
        <v>79</v>
      </c>
      <c r="B11" s="7" t="s">
        <v>80</v>
      </c>
      <c r="C11" s="9">
        <f>C8/(Parameters!G3*Calculations!C10*3)</f>
        <v>9.7177314523144265</v>
      </c>
      <c r="D11" s="7" t="s">
        <v>33</v>
      </c>
    </row>
    <row r="12" spans="1:5" ht="18" x14ac:dyDescent="0.35">
      <c r="A12" s="6" t="s">
        <v>36</v>
      </c>
      <c r="B12" s="7" t="s">
        <v>81</v>
      </c>
      <c r="C12" s="7">
        <f>Parameters!C8*Calculations!C4/120</f>
        <v>100</v>
      </c>
      <c r="D12" s="7" t="s">
        <v>82</v>
      </c>
    </row>
    <row r="13" spans="1:5" x14ac:dyDescent="0.25">
      <c r="A13" s="6" t="s">
        <v>83</v>
      </c>
      <c r="B13" s="11" t="s">
        <v>84</v>
      </c>
      <c r="C13" s="7">
        <f>Parameters!C11*Parameters!C12</f>
        <v>45</v>
      </c>
      <c r="D13" s="7" t="s">
        <v>85</v>
      </c>
    </row>
    <row r="14" spans="1:5" ht="17.25" x14ac:dyDescent="0.25">
      <c r="A14" s="6" t="s">
        <v>86</v>
      </c>
      <c r="B14" s="7" t="s">
        <v>86</v>
      </c>
      <c r="C14" s="12">
        <f>2*C7/(C13*1000*Parameters!G8)</f>
        <v>1.8012654910913857E-3</v>
      </c>
      <c r="D14" s="7" t="s">
        <v>87</v>
      </c>
    </row>
    <row r="15" spans="1:5" x14ac:dyDescent="0.25">
      <c r="A15" s="6" t="s">
        <v>88</v>
      </c>
      <c r="B15" s="7" t="s">
        <v>89</v>
      </c>
      <c r="C15" s="7">
        <v>0.2</v>
      </c>
      <c r="D15" s="7" t="s">
        <v>26</v>
      </c>
      <c r="E15" s="14" t="s">
        <v>100</v>
      </c>
    </row>
    <row r="16" spans="1:5" ht="18" x14ac:dyDescent="0.35">
      <c r="A16" s="6" t="s">
        <v>90</v>
      </c>
      <c r="B16" s="7" t="s">
        <v>91</v>
      </c>
      <c r="C16" s="13">
        <f>1000*(C14/C15)^(1/3)</f>
        <v>208.05711769225979</v>
      </c>
      <c r="D16" s="7" t="s">
        <v>92</v>
      </c>
    </row>
    <row r="17" spans="1:5" ht="18" x14ac:dyDescent="0.35">
      <c r="A17" s="6" t="s">
        <v>93</v>
      </c>
      <c r="B17" s="7" t="s">
        <v>94</v>
      </c>
      <c r="C17" s="13">
        <f>C16*C15</f>
        <v>41.611423538451959</v>
      </c>
      <c r="D17" s="7" t="s">
        <v>92</v>
      </c>
    </row>
    <row r="18" spans="1:5" ht="18" x14ac:dyDescent="0.35">
      <c r="A18" s="6" t="s">
        <v>95</v>
      </c>
      <c r="B18" s="7" t="s">
        <v>96</v>
      </c>
      <c r="C18" s="13">
        <f>1.2*C16</f>
        <v>249.66854123071175</v>
      </c>
      <c r="D18" s="7" t="s">
        <v>92</v>
      </c>
      <c r="E18" s="14" t="s">
        <v>99</v>
      </c>
    </row>
    <row r="19" spans="1:5" ht="18" x14ac:dyDescent="0.35">
      <c r="A19" s="6" t="s">
        <v>97</v>
      </c>
      <c r="B19" s="7" t="s">
        <v>98</v>
      </c>
      <c r="C19" s="7">
        <v>1</v>
      </c>
      <c r="D19" s="7" t="s">
        <v>92</v>
      </c>
      <c r="E19" s="14" t="s">
        <v>99</v>
      </c>
    </row>
    <row r="20" spans="1:5" ht="18" x14ac:dyDescent="0.35">
      <c r="A20" s="6" t="s">
        <v>101</v>
      </c>
      <c r="B20" s="7" t="s">
        <v>102</v>
      </c>
      <c r="C20" s="7">
        <v>3</v>
      </c>
      <c r="D20" s="7" t="s">
        <v>92</v>
      </c>
      <c r="E20" s="14" t="s">
        <v>99</v>
      </c>
    </row>
    <row r="22" spans="1:5" x14ac:dyDescent="0.25">
      <c r="A22" s="1" t="s">
        <v>103</v>
      </c>
    </row>
    <row r="30" spans="1:5" x14ac:dyDescent="0.25">
      <c r="D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5" zoomScaleNormal="145" workbookViewId="0">
      <selection activeCell="A10" sqref="A10"/>
    </sheetView>
  </sheetViews>
  <sheetFormatPr defaultRowHeight="15" x14ac:dyDescent="0.25"/>
  <cols>
    <col min="1" max="1" width="26.140625" bestFit="1" customWidth="1"/>
  </cols>
  <sheetData>
    <row r="1" spans="1:3" x14ac:dyDescent="0.25">
      <c r="A1" s="1" t="s">
        <v>6</v>
      </c>
      <c r="B1" s="2"/>
      <c r="C1" s="2">
        <v>220</v>
      </c>
    </row>
    <row r="2" spans="1:3" x14ac:dyDescent="0.25">
      <c r="A2" s="1" t="s">
        <v>9</v>
      </c>
      <c r="B2" s="2"/>
      <c r="C2" s="2">
        <v>155</v>
      </c>
    </row>
    <row r="3" spans="1:3" x14ac:dyDescent="0.25">
      <c r="A3" s="1" t="s">
        <v>10</v>
      </c>
      <c r="B3" s="2"/>
      <c r="C3" s="2">
        <v>150</v>
      </c>
    </row>
    <row r="4" spans="1:3" x14ac:dyDescent="0.25">
      <c r="A4" s="1" t="s">
        <v>11</v>
      </c>
      <c r="B4" s="2"/>
      <c r="C4" s="3"/>
    </row>
    <row r="5" spans="1:3" x14ac:dyDescent="0.25">
      <c r="A5" s="1" t="s">
        <v>12</v>
      </c>
      <c r="B5" s="2"/>
      <c r="C5" s="2">
        <v>1</v>
      </c>
    </row>
    <row r="6" spans="1:3" x14ac:dyDescent="0.25">
      <c r="A6" s="1" t="s">
        <v>13</v>
      </c>
      <c r="B6" s="2"/>
      <c r="C6" s="2">
        <v>75</v>
      </c>
    </row>
    <row r="7" spans="1:3" x14ac:dyDescent="0.25">
      <c r="A7" s="1" t="s">
        <v>14</v>
      </c>
      <c r="B7" s="2"/>
      <c r="C7" s="2">
        <v>35</v>
      </c>
    </row>
    <row r="8" spans="1:3" x14ac:dyDescent="0.25">
      <c r="A8" s="1"/>
      <c r="B8" s="2"/>
      <c r="C8" s="2"/>
    </row>
    <row r="9" spans="1:3" x14ac:dyDescent="0.25">
      <c r="A9" s="1"/>
      <c r="B9" s="2"/>
      <c r="C9" s="2"/>
    </row>
    <row r="10" spans="1:3" x14ac:dyDescent="0.25">
      <c r="A10" s="1"/>
      <c r="B10" s="2"/>
      <c r="C10" s="2"/>
    </row>
    <row r="11" spans="1:3" x14ac:dyDescent="0.25">
      <c r="A11" s="1"/>
      <c r="B11" s="2"/>
      <c r="C11" s="2"/>
    </row>
    <row r="12" spans="1:3" x14ac:dyDescent="0.25">
      <c r="A12" s="1"/>
      <c r="B12" s="2"/>
      <c r="C12" s="2"/>
    </row>
    <row r="13" spans="1:3" x14ac:dyDescent="0.25">
      <c r="A13" s="1"/>
      <c r="B13" s="2"/>
      <c r="C13" s="2"/>
    </row>
    <row r="14" spans="1:3" x14ac:dyDescent="0.25">
      <c r="A14" s="1"/>
      <c r="B14" s="2"/>
      <c r="C14" s="2"/>
    </row>
    <row r="15" spans="1:3" x14ac:dyDescent="0.25">
      <c r="A15" s="1"/>
      <c r="B15" s="2"/>
      <c r="C15" s="2"/>
    </row>
    <row r="16" spans="1:3" x14ac:dyDescent="0.25">
      <c r="A16" s="1" t="s">
        <v>4</v>
      </c>
      <c r="B16" s="2" t="s">
        <v>5</v>
      </c>
      <c r="C16" s="2"/>
    </row>
    <row r="17" spans="1:3" x14ac:dyDescent="0.25">
      <c r="A17" s="1" t="s">
        <v>7</v>
      </c>
      <c r="B17" s="2" t="s">
        <v>8</v>
      </c>
      <c r="C17" s="2"/>
    </row>
    <row r="18" spans="1:3" x14ac:dyDescent="0.25">
      <c r="A18" s="1"/>
      <c r="B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Calculations</vt:lpstr>
      <vt:lpstr>Burdadursun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2017-10-11T08:37:46Z</dcterms:created>
  <dcterms:modified xsi:type="dcterms:W3CDTF">2017-10-11T11:22:04Z</dcterms:modified>
</cp:coreProperties>
</file>