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"/>
    </mc:Choice>
  </mc:AlternateContent>
  <bookViews>
    <workbookView xWindow="0" yWindow="0" windowWidth="27480" windowHeight="12915"/>
  </bookViews>
  <sheets>
    <sheet name="Parameters" sheetId="1" r:id="rId1"/>
    <sheet name="General Calculations" sheetId="4" r:id="rId2"/>
    <sheet name="Drive Calculations" sheetId="5" r:id="rId3"/>
    <sheet name="Calculations" sheetId="3" r:id="rId4"/>
    <sheet name="Burdadursun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12" i="5" s="1"/>
  <c r="C7" i="5"/>
  <c r="C14" i="5" s="1"/>
  <c r="C16" i="5" s="1"/>
  <c r="C13" i="5"/>
  <c r="C20" i="5"/>
  <c r="C24" i="5"/>
  <c r="J14" i="5"/>
  <c r="C9" i="5"/>
  <c r="C10" i="5" s="1"/>
  <c r="C11" i="5" s="1"/>
  <c r="C8" i="5"/>
  <c r="Q7" i="5"/>
  <c r="P7" i="5"/>
  <c r="O7" i="5"/>
  <c r="N7" i="5"/>
  <c r="M7" i="5"/>
  <c r="L7" i="5"/>
  <c r="K7" i="5"/>
  <c r="J7" i="5"/>
  <c r="I7" i="5"/>
  <c r="H7" i="5"/>
  <c r="C24" i="4"/>
  <c r="C20" i="4"/>
  <c r="J14" i="4"/>
  <c r="C14" i="4"/>
  <c r="C16" i="4" s="1"/>
  <c r="C13" i="4"/>
  <c r="C9" i="4"/>
  <c r="C10" i="4" s="1"/>
  <c r="C11" i="4" s="1"/>
  <c r="C8" i="4"/>
  <c r="Q7" i="4"/>
  <c r="P7" i="4"/>
  <c r="O7" i="4"/>
  <c r="N7" i="4"/>
  <c r="M7" i="4"/>
  <c r="L7" i="4"/>
  <c r="K7" i="4"/>
  <c r="J7" i="4"/>
  <c r="I7" i="4"/>
  <c r="H7" i="4"/>
  <c r="C4" i="4"/>
  <c r="C12" i="4" s="1"/>
  <c r="C3" i="4"/>
  <c r="C2" i="4"/>
  <c r="C14" i="3"/>
  <c r="C16" i="3" s="1"/>
  <c r="J14" i="3"/>
  <c r="C24" i="3"/>
  <c r="C20" i="3"/>
  <c r="O7" i="3"/>
  <c r="P7" i="3"/>
  <c r="Q7" i="3"/>
  <c r="N7" i="3"/>
  <c r="I7" i="3"/>
  <c r="J7" i="3"/>
  <c r="K7" i="3"/>
  <c r="L7" i="3"/>
  <c r="M7" i="3"/>
  <c r="H7" i="3"/>
  <c r="C5" i="5" l="1"/>
  <c r="C17" i="5"/>
  <c r="C19" i="5"/>
  <c r="C21" i="5"/>
  <c r="C22" i="5"/>
  <c r="C25" i="5" s="1"/>
  <c r="C22" i="4"/>
  <c r="C25" i="4" s="1"/>
  <c r="C21" i="4"/>
  <c r="C19" i="4"/>
  <c r="C17" i="4"/>
  <c r="C5" i="4"/>
  <c r="C13" i="3"/>
  <c r="C9" i="3"/>
  <c r="C10" i="3" s="1"/>
  <c r="C8" i="3"/>
  <c r="C7" i="3"/>
  <c r="C4" i="3"/>
  <c r="C12" i="3" s="1"/>
  <c r="C3" i="3"/>
  <c r="C2" i="3"/>
  <c r="C5" i="3" l="1"/>
  <c r="C11" i="3"/>
  <c r="C21" i="3" l="1"/>
  <c r="C19" i="3"/>
  <c r="C17" i="3"/>
  <c r="C22" i="3" s="1"/>
  <c r="C25" i="3" s="1"/>
</calcChain>
</file>

<file path=xl/sharedStrings.xml><?xml version="1.0" encoding="utf-8"?>
<sst xmlns="http://schemas.openxmlformats.org/spreadsheetml/2006/main" count="308" uniqueCount="108">
  <si>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</si>
  <si>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</si>
  <si>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</si>
  <si>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</si>
  <si>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</si>
  <si>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</si>
  <si>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</si>
  <si>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</si>
  <si>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</si>
  <si>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</si>
  <si>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</si>
  <si>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</si>
  <si>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</si>
  <si>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</si>
  <si>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</si>
  <si>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</si>
  <si>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</si>
  <si>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</si>
  <si>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</si>
  <si>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</si>
  <si>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</si>
  <si>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</si>
  <si>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</si>
  <si>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</si>
  <si>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</si>
  <si>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</si>
  <si>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</si>
  <si>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</si>
  <si>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</si>
  <si>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</si>
  <si>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</si>
  <si>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</si>
  <si>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</si>
  <si>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</si>
  <si>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</si>
  <si>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</si>
  <si>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</si>
  <si>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</si>
  <si>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</si>
  <si>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</si>
  <si>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</si>
  <si>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</si>
  <si>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</si>
  <si>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</si>
  <si>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</si>
  <si>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</si>
  <si>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</si>
  <si>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</si>
  <si>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</si>
  <si>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</si>
  <si>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</si>
  <si>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</si>
  <si>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</si>
  <si>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</si>
  <si>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</si>
  <si>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</si>
  <si>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</si>
  <si>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</si>
  <si>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</si>
  <si>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</si>
  <si>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</si>
  <si>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Definitions</t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</si>
  <si>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</si>
  <si>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</si>
  <si>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</si>
  <si>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</si>
  <si>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</si>
  <si>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</si>
  <si>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</si>
  <si>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</si>
  <si>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</si>
  <si>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</si>
  <si>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</si>
  <si>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</si>
  <si>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</si>
  <si>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</si>
  <si>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</si>
  <si>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</si>
  <si>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</si>
  <si>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</si>
  <si>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</si>
  <si>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</si>
  <si>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</si>
  <si>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</si>
  <si>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</si>
  <si>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</si>
  <si>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</si>
  <si>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</si>
  <si>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</si>
  <si>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</si>
  <si>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</si>
  <si>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</si>
  <si>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</si>
  <si>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</si>
  <si>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??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</si>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</sst>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45" zoomScaleNormal="145" workbookViewId="0">
      <selection activeCell="G12" sqref="G12"/>
    </sheetView>
  </sheetViews>
  <sheetFormatPr defaultRowHeight="15" x14ac:dyDescent="0.25"/>
  <cols>
    <col min="1" max="1" width="27.28515625" style="1" bestFit="1" customWidth="1"/>
    <col min="2" max="2" width="7.5703125" style="2" bestFit="1" customWidth="1"/>
    <col min="3" max="3" width="7.7109375" style="2" bestFit="1" customWidth="1"/>
    <col min="4" max="4" width="7.5703125" style="2" bestFit="1" customWidth="1"/>
    <col min="5" max="5" width="20.5703125" style="1" bestFit="1" customWidth="1"/>
    <col min="6" max="6" width="7.7109375" style="2" bestFit="1" customWidth="1"/>
    <col min="7" max="7" width="6.140625" style="2" bestFit="1" customWidth="1"/>
    <col min="8" max="8" width="5" style="2" bestFit="1" customWidth="1"/>
    <col min="9" max="9" width="23.140625" style="1" bestFit="1" customWidth="1"/>
    <col min="10" max="10" width="5.7109375" style="1" bestFit="1" customWidth="1"/>
    <col min="11" max="11" width="13.140625" style="1" bestFit="1" customWidth="1"/>
    <col min="12" max="12" width="10.5703125" style="1" bestFit="1" customWidth="1"/>
    <col min="13" max="16384" width="9.140625" style="1"/>
  </cols>
  <sheetData>
    <row r="1" spans="1:11" x14ac:dyDescent="0.25">
      <c r="A1" s="4" t="s">
        <v>55</v>
      </c>
      <c r="B1" s="5" t="s">
        <v>4</v>
      </c>
      <c r="C1" s="5" t="s">
        <v>5</v>
      </c>
      <c r="D1" s="5" t="s">
        <v>6</v>
      </c>
      <c r="E1" s="4" t="s">
        <v>54</v>
      </c>
      <c r="F1" s="5" t="s">
        <v>4</v>
      </c>
      <c r="G1" s="5" t="s">
        <v>5</v>
      </c>
      <c r="H1" s="5" t="s">
        <v>6</v>
      </c>
    </row>
    <row r="2" spans="1:11" ht="18" x14ac:dyDescent="0.35">
      <c r="A2" s="6" t="s">
        <v>8</v>
      </c>
      <c r="B2" s="7" t="s">
        <v>35</v>
      </c>
      <c r="C2" s="7">
        <v>8000</v>
      </c>
      <c r="D2" s="7" t="s">
        <v>7</v>
      </c>
      <c r="E2" s="6" t="s">
        <v>49</v>
      </c>
      <c r="F2" s="7" t="s">
        <v>50</v>
      </c>
      <c r="G2" s="7">
        <v>94</v>
      </c>
      <c r="H2" s="7" t="s">
        <v>51</v>
      </c>
    </row>
    <row r="3" spans="1:11" ht="18" x14ac:dyDescent="0.35">
      <c r="A3" s="6" t="s">
        <v>32</v>
      </c>
      <c r="B3" s="7" t="s">
        <v>36</v>
      </c>
      <c r="C3" s="7">
        <v>540</v>
      </c>
      <c r="D3" s="7" t="s">
        <v>33</v>
      </c>
      <c r="E3" s="6" t="s">
        <v>0</v>
      </c>
      <c r="F3" s="7" t="s">
        <v>52</v>
      </c>
      <c r="G3" s="7">
        <v>0.9</v>
      </c>
      <c r="H3" s="7" t="s">
        <v>15</v>
      </c>
      <c r="I3" s="2"/>
    </row>
    <row r="4" spans="1:11" ht="18" x14ac:dyDescent="0.35">
      <c r="A4" s="6" t="s">
        <v>9</v>
      </c>
      <c r="B4" s="7" t="s">
        <v>13</v>
      </c>
      <c r="C4" s="7">
        <v>4</v>
      </c>
      <c r="D4" s="7" t="s">
        <v>15</v>
      </c>
      <c r="E4" s="6" t="s">
        <v>53</v>
      </c>
      <c r="F4" s="7" t="s">
        <v>56</v>
      </c>
      <c r="G4" s="7">
        <v>98</v>
      </c>
      <c r="H4" s="7" t="s">
        <v>51</v>
      </c>
    </row>
    <row r="5" spans="1:11" ht="18" x14ac:dyDescent="0.35">
      <c r="A5" s="6" t="s">
        <v>10</v>
      </c>
      <c r="B5" s="7" t="s">
        <v>37</v>
      </c>
      <c r="C5" s="7">
        <v>2</v>
      </c>
      <c r="D5" s="7" t="s">
        <v>15</v>
      </c>
      <c r="J5" s="2"/>
      <c r="K5" s="2"/>
    </row>
    <row r="6" spans="1:11" ht="18" x14ac:dyDescent="0.35">
      <c r="A6" s="6" t="s">
        <v>11</v>
      </c>
      <c r="B6" s="7" t="s">
        <v>38</v>
      </c>
      <c r="C6" s="7">
        <v>0.85</v>
      </c>
      <c r="D6" s="7" t="s">
        <v>15</v>
      </c>
      <c r="J6" s="2"/>
      <c r="K6" s="2"/>
    </row>
    <row r="7" spans="1:11" x14ac:dyDescent="0.25">
      <c r="A7" s="6" t="s">
        <v>12</v>
      </c>
      <c r="B7" s="7" t="s">
        <v>14</v>
      </c>
      <c r="C7" s="7">
        <v>3</v>
      </c>
      <c r="D7" s="7" t="s">
        <v>15</v>
      </c>
      <c r="J7" s="2"/>
      <c r="K7" s="2"/>
    </row>
    <row r="8" spans="1:11" ht="18" x14ac:dyDescent="0.35">
      <c r="A8" s="6" t="s">
        <v>16</v>
      </c>
      <c r="B8" s="7" t="s">
        <v>39</v>
      </c>
      <c r="C8" s="7">
        <v>600</v>
      </c>
      <c r="D8" s="7" t="s">
        <v>17</v>
      </c>
      <c r="E8" s="1" t="s">
        <v>61</v>
      </c>
      <c r="F8" s="2" t="s">
        <v>62</v>
      </c>
      <c r="G8" s="9">
        <v>3.1415926500000002</v>
      </c>
    </row>
    <row r="9" spans="1:11" x14ac:dyDescent="0.25">
      <c r="A9" s="6" t="s">
        <v>18</v>
      </c>
      <c r="B9" s="7" t="s">
        <v>19</v>
      </c>
      <c r="C9" s="7">
        <v>2</v>
      </c>
      <c r="D9" s="7" t="s">
        <v>15</v>
      </c>
    </row>
    <row r="10" spans="1:11" ht="18" x14ac:dyDescent="0.35">
      <c r="A10" s="6" t="s">
        <v>20</v>
      </c>
      <c r="B10" s="7" t="s">
        <v>40</v>
      </c>
      <c r="C10" s="7">
        <v>0.6</v>
      </c>
      <c r="D10" s="7" t="s">
        <v>15</v>
      </c>
    </row>
    <row r="11" spans="1:11" ht="18" x14ac:dyDescent="0.35">
      <c r="A11" s="6" t="s">
        <v>21</v>
      </c>
      <c r="B11" s="7" t="s">
        <v>41</v>
      </c>
      <c r="C11" s="7">
        <v>50</v>
      </c>
      <c r="D11" s="7" t="s">
        <v>23</v>
      </c>
    </row>
    <row r="12" spans="1:11" ht="18" x14ac:dyDescent="0.35">
      <c r="A12" s="6" t="s">
        <v>27</v>
      </c>
      <c r="B12" s="7" t="s">
        <v>42</v>
      </c>
      <c r="C12" s="7">
        <v>0.9</v>
      </c>
      <c r="D12" s="7" t="s">
        <v>28</v>
      </c>
    </row>
    <row r="13" spans="1:11" ht="17.25" x14ac:dyDescent="0.25">
      <c r="A13" s="6" t="s">
        <v>29</v>
      </c>
      <c r="B13" s="7" t="s">
        <v>30</v>
      </c>
      <c r="C13" s="7">
        <v>4</v>
      </c>
      <c r="D13" s="7" t="s">
        <v>43</v>
      </c>
    </row>
    <row r="14" spans="1:11" ht="18" x14ac:dyDescent="0.35">
      <c r="A14" s="6" t="s">
        <v>89</v>
      </c>
      <c r="B14" s="7" t="s">
        <v>90</v>
      </c>
      <c r="C14" s="7">
        <v>3</v>
      </c>
      <c r="D14" s="7" t="s">
        <v>81</v>
      </c>
      <c r="E14" s="1" t="s">
        <v>94</v>
      </c>
    </row>
    <row r="15" spans="1:11" x14ac:dyDescent="0.25">
      <c r="A15" s="6" t="s">
        <v>100</v>
      </c>
      <c r="B15" s="7" t="s">
        <v>101</v>
      </c>
      <c r="C15" s="7">
        <v>2</v>
      </c>
      <c r="D15" s="7" t="s">
        <v>15</v>
      </c>
    </row>
    <row r="30" spans="4:8" x14ac:dyDescent="0.25">
      <c r="D30" s="3"/>
      <c r="H3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145" zoomScaleNormal="145" workbookViewId="0">
      <selection activeCell="A8" sqref="A8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3" t="s">
        <v>91</v>
      </c>
      <c r="H5" s="13">
        <v>2</v>
      </c>
      <c r="I5" s="13">
        <v>4</v>
      </c>
      <c r="J5" s="13">
        <v>6</v>
      </c>
      <c r="K5" s="13">
        <v>8</v>
      </c>
      <c r="L5" s="13">
        <v>10</v>
      </c>
      <c r="M5" s="13">
        <v>12</v>
      </c>
      <c r="N5" s="13">
        <v>14</v>
      </c>
      <c r="O5" s="13">
        <v>16</v>
      </c>
      <c r="P5" s="13">
        <v>18</v>
      </c>
      <c r="Q5" s="13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7" t="s">
        <v>58</v>
      </c>
      <c r="G6" s="14" t="s">
        <v>92</v>
      </c>
      <c r="H6" s="15">
        <v>2</v>
      </c>
      <c r="I6" s="15">
        <v>1.88</v>
      </c>
      <c r="J6" s="15">
        <v>1.78</v>
      </c>
      <c r="K6" s="15">
        <v>1.66</v>
      </c>
      <c r="L6" s="15">
        <v>1.54</v>
      </c>
      <c r="M6" s="15">
        <v>1.43</v>
      </c>
      <c r="N6" s="15"/>
      <c r="O6" s="15"/>
      <c r="P6" s="15"/>
      <c r="Q6" s="15"/>
    </row>
    <row r="7" spans="1:18" x14ac:dyDescent="0.25">
      <c r="A7" s="6"/>
      <c r="B7" s="7"/>
      <c r="C7" s="8"/>
      <c r="D7" s="7"/>
      <c r="G7" s="14" t="s">
        <v>92</v>
      </c>
      <c r="H7" s="15">
        <f>2-((H5)/2-1)*0.1</f>
        <v>2</v>
      </c>
      <c r="I7" s="15">
        <f>2-((I5)/2-1)*0.115</f>
        <v>1.885</v>
      </c>
      <c r="J7" s="15">
        <f t="shared" ref="J7:M7" si="0">2-((J5)/2-1)*0.115</f>
        <v>1.77</v>
      </c>
      <c r="K7" s="15">
        <f t="shared" si="0"/>
        <v>1.655</v>
      </c>
      <c r="L7" s="15">
        <f t="shared" si="0"/>
        <v>1.54</v>
      </c>
      <c r="M7" s="15">
        <f t="shared" si="0"/>
        <v>1.4249999999999998</v>
      </c>
      <c r="N7" s="15">
        <f>2-((N5)/2-1)*0.11</f>
        <v>1.3399999999999999</v>
      </c>
      <c r="O7" s="15">
        <f t="shared" ref="O7:Q7" si="1">2-((O5)/2-1)*0.11</f>
        <v>1.23</v>
      </c>
      <c r="P7" s="15">
        <f t="shared" si="1"/>
        <v>1.1200000000000001</v>
      </c>
      <c r="Q7" s="15">
        <f t="shared" si="1"/>
        <v>1.01</v>
      </c>
      <c r="R7" t="s">
        <v>107</v>
      </c>
    </row>
    <row r="8" spans="1:18" ht="18" x14ac:dyDescent="0.35">
      <c r="A8" s="6" t="s">
        <v>63</v>
      </c>
      <c r="B8" s="7" t="s">
        <v>64</v>
      </c>
      <c r="C8" s="8">
        <f>Parameters!C2/(Parameters!C4*Parameters!G2/100)</f>
        <v>2127.6595744680853</v>
      </c>
      <c r="D8" s="7" t="s">
        <v>7</v>
      </c>
    </row>
    <row r="9" spans="1:18" ht="18" x14ac:dyDescent="0.35">
      <c r="A9" s="6" t="s">
        <v>66</v>
      </c>
      <c r="B9" s="7" t="s">
        <v>67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68</v>
      </c>
      <c r="B11" s="7" t="s">
        <v>69</v>
      </c>
      <c r="C11" s="8">
        <f>C8/(Parameters!G3*'General Calculations'!C10*3)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70</v>
      </c>
      <c r="C12" s="7">
        <f>Parameters!C8*'General Calculations'!C4/120</f>
        <v>100</v>
      </c>
      <c r="D12" s="7" t="s">
        <v>71</v>
      </c>
    </row>
    <row r="13" spans="1:18" x14ac:dyDescent="0.25">
      <c r="A13" s="6" t="s">
        <v>72</v>
      </c>
      <c r="B13" s="7" t="s">
        <v>73</v>
      </c>
      <c r="C13" s="7">
        <f>Parameters!C11*Parameters!C12</f>
        <v>45</v>
      </c>
      <c r="D13" s="7" t="s">
        <v>74</v>
      </c>
    </row>
    <row r="14" spans="1:18" ht="17.25" x14ac:dyDescent="0.25">
      <c r="A14" s="6" t="s">
        <v>75</v>
      </c>
      <c r="B14" s="7" t="s">
        <v>75</v>
      </c>
      <c r="C14" s="10">
        <f>2*C7/(C13*1000*Parameters!G8)</f>
        <v>0</v>
      </c>
      <c r="D14" s="7" t="s">
        <v>76</v>
      </c>
      <c r="J14">
        <f>0.155^2*150</f>
        <v>3.6037500000000002</v>
      </c>
      <c r="K14">
        <v>155</v>
      </c>
    </row>
    <row r="15" spans="1:18" x14ac:dyDescent="0.25">
      <c r="A15" s="6" t="s">
        <v>77</v>
      </c>
      <c r="B15" s="7" t="s">
        <v>78</v>
      </c>
      <c r="C15" s="7">
        <v>0.3</v>
      </c>
      <c r="D15" s="7" t="s">
        <v>15</v>
      </c>
      <c r="E15" s="17" t="s">
        <v>88</v>
      </c>
      <c r="K15">
        <v>150</v>
      </c>
    </row>
    <row r="16" spans="1:18" ht="18" x14ac:dyDescent="0.35">
      <c r="A16" s="6" t="s">
        <v>79</v>
      </c>
      <c r="B16" s="7" t="s">
        <v>80</v>
      </c>
      <c r="C16" s="11">
        <f>1000*(C14/C15)^(1/3)</f>
        <v>0</v>
      </c>
      <c r="D16" s="7" t="s">
        <v>81</v>
      </c>
    </row>
    <row r="17" spans="1:5" ht="18" x14ac:dyDescent="0.35">
      <c r="A17" s="6" t="s">
        <v>82</v>
      </c>
      <c r="B17" s="7" t="s">
        <v>83</v>
      </c>
      <c r="C17" s="11">
        <f>C16*C15</f>
        <v>0</v>
      </c>
      <c r="D17" s="7" t="s">
        <v>81</v>
      </c>
      <c r="E17" s="12"/>
    </row>
    <row r="18" spans="1:5" x14ac:dyDescent="0.25">
      <c r="A18" s="6" t="s">
        <v>92</v>
      </c>
      <c r="B18" s="7" t="s">
        <v>92</v>
      </c>
      <c r="C18" s="8">
        <v>1.4</v>
      </c>
      <c r="D18" s="7" t="s">
        <v>15</v>
      </c>
      <c r="E18" s="17" t="s">
        <v>88</v>
      </c>
    </row>
    <row r="19" spans="1:5" ht="18" customHeight="1" x14ac:dyDescent="0.35">
      <c r="A19" s="6" t="s">
        <v>84</v>
      </c>
      <c r="B19" s="7" t="s">
        <v>85</v>
      </c>
      <c r="C19" s="11">
        <f>C18*C16</f>
        <v>0</v>
      </c>
      <c r="D19" s="7" t="s">
        <v>81</v>
      </c>
    </row>
    <row r="20" spans="1:5" ht="18" customHeight="1" x14ac:dyDescent="0.35">
      <c r="A20" s="6" t="s">
        <v>86</v>
      </c>
      <c r="B20" s="7" t="s">
        <v>87</v>
      </c>
      <c r="C20" s="7">
        <f>ROUND(((0.18+0.006*(Parameters!C2)^0.4)*1.6),1)</f>
        <v>0.6</v>
      </c>
      <c r="D20" s="7" t="s">
        <v>81</v>
      </c>
      <c r="E20" s="18"/>
    </row>
    <row r="21" spans="1:5" ht="18" customHeight="1" x14ac:dyDescent="0.35">
      <c r="A21" s="6" t="s">
        <v>93</v>
      </c>
      <c r="B21" s="7" t="s">
        <v>96</v>
      </c>
      <c r="C21" s="8">
        <f>Parameters!G8*'General Calculations'!C16/'General Calculations'!C3</f>
        <v>0</v>
      </c>
      <c r="D21" s="7" t="s">
        <v>81</v>
      </c>
    </row>
    <row r="22" spans="1:5" ht="18" customHeight="1" x14ac:dyDescent="0.35">
      <c r="A22" s="6" t="s">
        <v>95</v>
      </c>
      <c r="B22" s="7" t="s">
        <v>97</v>
      </c>
      <c r="C22" s="16">
        <f>0.001*2*C16*C17*Parameters!C12/'General Calculations'!C4</f>
        <v>0</v>
      </c>
      <c r="D22" s="7" t="s">
        <v>98</v>
      </c>
    </row>
    <row r="23" spans="1:5" ht="18" customHeight="1" x14ac:dyDescent="0.35">
      <c r="A23" s="6" t="s">
        <v>99</v>
      </c>
      <c r="B23" s="7" t="s">
        <v>102</v>
      </c>
      <c r="C23" s="7">
        <v>100</v>
      </c>
      <c r="D23" s="7" t="s">
        <v>15</v>
      </c>
    </row>
    <row r="24" spans="1:5" ht="18" customHeight="1" x14ac:dyDescent="0.35">
      <c r="A24" s="6" t="s">
        <v>105</v>
      </c>
      <c r="B24" s="7" t="s">
        <v>106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103</v>
      </c>
      <c r="B25" s="7" t="s">
        <v>104</v>
      </c>
      <c r="C25" s="8">
        <f>4.44*C24*C12*C22*C6/1000</f>
        <v>0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145" zoomScaleNormal="145" workbookViewId="0">
      <selection activeCell="G14" sqref="G14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3" t="s">
        <v>91</v>
      </c>
      <c r="H5" s="13">
        <v>2</v>
      </c>
      <c r="I5" s="13">
        <v>4</v>
      </c>
      <c r="J5" s="13">
        <v>6</v>
      </c>
      <c r="K5" s="13">
        <v>8</v>
      </c>
      <c r="L5" s="13">
        <v>10</v>
      </c>
      <c r="M5" s="13">
        <v>12</v>
      </c>
      <c r="N5" s="13">
        <v>14</v>
      </c>
      <c r="O5" s="13">
        <v>16</v>
      </c>
      <c r="P5" s="13">
        <v>18</v>
      </c>
      <c r="Q5" s="13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7" t="s">
        <v>58</v>
      </c>
      <c r="G6" s="14" t="s">
        <v>92</v>
      </c>
      <c r="H6" s="15">
        <v>2</v>
      </c>
      <c r="I6" s="15">
        <v>1.88</v>
      </c>
      <c r="J6" s="15">
        <v>1.78</v>
      </c>
      <c r="K6" s="15">
        <v>1.66</v>
      </c>
      <c r="L6" s="15">
        <v>1.54</v>
      </c>
      <c r="M6" s="15">
        <v>1.43</v>
      </c>
      <c r="N6" s="15"/>
      <c r="O6" s="15"/>
      <c r="P6" s="15"/>
      <c r="Q6" s="15"/>
    </row>
    <row r="7" spans="1:18" ht="18" x14ac:dyDescent="0.35">
      <c r="A7" s="6" t="s">
        <v>59</v>
      </c>
      <c r="B7" s="7" t="s">
        <v>60</v>
      </c>
      <c r="C7" s="8">
        <f>Parameters!C2/(Parameters!C8*2*Parameters!G8/60)</f>
        <v>127.32395461900511</v>
      </c>
      <c r="D7" s="7" t="s">
        <v>65</v>
      </c>
      <c r="G7" s="14" t="s">
        <v>92</v>
      </c>
      <c r="H7" s="15">
        <f>2-((H5)/2-1)*0.1</f>
        <v>2</v>
      </c>
      <c r="I7" s="15">
        <f>2-((I5)/2-1)*0.115</f>
        <v>1.885</v>
      </c>
      <c r="J7" s="15">
        <f t="shared" ref="J7:M7" si="0">2-((J5)/2-1)*0.115</f>
        <v>1.77</v>
      </c>
      <c r="K7" s="15">
        <f t="shared" si="0"/>
        <v>1.655</v>
      </c>
      <c r="L7" s="15">
        <f t="shared" si="0"/>
        <v>1.54</v>
      </c>
      <c r="M7" s="15">
        <f t="shared" si="0"/>
        <v>1.4249999999999998</v>
      </c>
      <c r="N7" s="15">
        <f>2-((N5)/2-1)*0.11</f>
        <v>1.3399999999999999</v>
      </c>
      <c r="O7" s="15">
        <f t="shared" ref="O7:Q7" si="1">2-((O5)/2-1)*0.11</f>
        <v>1.23</v>
      </c>
      <c r="P7" s="15">
        <f t="shared" si="1"/>
        <v>1.1200000000000001</v>
      </c>
      <c r="Q7" s="15">
        <f t="shared" si="1"/>
        <v>1.01</v>
      </c>
      <c r="R7" t="s">
        <v>107</v>
      </c>
    </row>
    <row r="8" spans="1:18" ht="18" x14ac:dyDescent="0.35">
      <c r="A8" s="6" t="s">
        <v>63</v>
      </c>
      <c r="B8" s="7" t="s">
        <v>64</v>
      </c>
      <c r="C8" s="8">
        <f>Parameters!C2/(Parameters!C4*Parameters!G2/100)</f>
        <v>2127.6595744680853</v>
      </c>
      <c r="D8" s="7" t="s">
        <v>7</v>
      </c>
    </row>
    <row r="9" spans="1:18" ht="18" x14ac:dyDescent="0.35">
      <c r="A9" s="6" t="s">
        <v>66</v>
      </c>
      <c r="B9" s="7" t="s">
        <v>67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68</v>
      </c>
      <c r="B11" s="7" t="s">
        <v>69</v>
      </c>
      <c r="C11" s="8">
        <f>C8/(Parameters!G3*'Drive Calculations'!C10*3)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70</v>
      </c>
      <c r="C12" s="7">
        <f>Parameters!C8*'Drive Calculations'!C4/120</f>
        <v>100</v>
      </c>
      <c r="D12" s="7" t="s">
        <v>71</v>
      </c>
    </row>
    <row r="13" spans="1:18" x14ac:dyDescent="0.25">
      <c r="A13" s="6" t="s">
        <v>72</v>
      </c>
      <c r="B13" s="7" t="s">
        <v>73</v>
      </c>
      <c r="C13" s="7">
        <f>Parameters!C11*Parameters!C12</f>
        <v>45</v>
      </c>
      <c r="D13" s="7" t="s">
        <v>74</v>
      </c>
    </row>
    <row r="14" spans="1:18" ht="17.25" x14ac:dyDescent="0.25">
      <c r="A14" s="6" t="s">
        <v>75</v>
      </c>
      <c r="B14" s="7" t="s">
        <v>75</v>
      </c>
      <c r="C14" s="10">
        <f>2*C7/(C13*1000*Parameters!G8)</f>
        <v>1.8012654910913857E-3</v>
      </c>
      <c r="D14" s="7" t="s">
        <v>76</v>
      </c>
      <c r="J14">
        <f>0.155^2*150</f>
        <v>3.6037500000000002</v>
      </c>
      <c r="K14">
        <v>155</v>
      </c>
    </row>
    <row r="15" spans="1:18" x14ac:dyDescent="0.25">
      <c r="A15" s="6" t="s">
        <v>77</v>
      </c>
      <c r="B15" s="7" t="s">
        <v>78</v>
      </c>
      <c r="C15" s="7">
        <v>0.3</v>
      </c>
      <c r="D15" s="7" t="s">
        <v>15</v>
      </c>
      <c r="E15" s="17" t="s">
        <v>88</v>
      </c>
      <c r="K15">
        <v>150</v>
      </c>
    </row>
    <row r="16" spans="1:18" ht="18" x14ac:dyDescent="0.35">
      <c r="A16" s="6" t="s">
        <v>79</v>
      </c>
      <c r="B16" s="7" t="s">
        <v>80</v>
      </c>
      <c r="C16" s="11">
        <f>1000*(C14/C15)^(1/3)</f>
        <v>181.7546335652992</v>
      </c>
      <c r="D16" s="7" t="s">
        <v>81</v>
      </c>
    </row>
    <row r="17" spans="1:5" ht="18" x14ac:dyDescent="0.35">
      <c r="A17" s="6" t="s">
        <v>82</v>
      </c>
      <c r="B17" s="7" t="s">
        <v>83</v>
      </c>
      <c r="C17" s="11">
        <f>C16*C15</f>
        <v>54.526390069589759</v>
      </c>
      <c r="D17" s="7" t="s">
        <v>81</v>
      </c>
      <c r="E17" s="12"/>
    </row>
    <row r="18" spans="1:5" x14ac:dyDescent="0.25">
      <c r="A18" s="6" t="s">
        <v>92</v>
      </c>
      <c r="B18" s="7" t="s">
        <v>92</v>
      </c>
      <c r="C18" s="8">
        <v>1.4</v>
      </c>
      <c r="D18" s="7" t="s">
        <v>15</v>
      </c>
      <c r="E18" s="17" t="s">
        <v>88</v>
      </c>
    </row>
    <row r="19" spans="1:5" ht="18" customHeight="1" x14ac:dyDescent="0.35">
      <c r="A19" s="6" t="s">
        <v>84</v>
      </c>
      <c r="B19" s="7" t="s">
        <v>85</v>
      </c>
      <c r="C19" s="11">
        <f>C18*C16</f>
        <v>254.45648699141887</v>
      </c>
      <c r="D19" s="7" t="s">
        <v>81</v>
      </c>
    </row>
    <row r="20" spans="1:5" ht="18" customHeight="1" x14ac:dyDescent="0.35">
      <c r="A20" s="6" t="s">
        <v>86</v>
      </c>
      <c r="B20" s="7" t="s">
        <v>87</v>
      </c>
      <c r="C20" s="7">
        <f>ROUND(((0.18+0.006*(Parameters!C2)^0.4)*1.6),1)</f>
        <v>0.6</v>
      </c>
      <c r="D20" s="7" t="s">
        <v>81</v>
      </c>
      <c r="E20" s="18"/>
    </row>
    <row r="21" spans="1:5" ht="18" customHeight="1" x14ac:dyDescent="0.35">
      <c r="A21" s="6" t="s">
        <v>93</v>
      </c>
      <c r="B21" s="7" t="s">
        <v>96</v>
      </c>
      <c r="C21" s="8">
        <f>Parameters!G8*'Drive Calculations'!C16/'Drive Calculations'!C3</f>
        <v>23.791625871341139</v>
      </c>
      <c r="D21" s="7" t="s">
        <v>81</v>
      </c>
    </row>
    <row r="22" spans="1:5" ht="18" customHeight="1" x14ac:dyDescent="0.35">
      <c r="A22" s="6" t="s">
        <v>95</v>
      </c>
      <c r="B22" s="7" t="s">
        <v>97</v>
      </c>
      <c r="C22" s="16">
        <f>0.001*2*C16*C17*Parameters!C12/'Drive Calculations'!C4</f>
        <v>0.891938164206317</v>
      </c>
      <c r="D22" s="7" t="s">
        <v>98</v>
      </c>
    </row>
    <row r="23" spans="1:5" ht="18" customHeight="1" x14ac:dyDescent="0.35">
      <c r="A23" s="6" t="s">
        <v>99</v>
      </c>
      <c r="B23" s="7" t="s">
        <v>102</v>
      </c>
      <c r="C23" s="7">
        <v>100</v>
      </c>
      <c r="D23" s="7" t="s">
        <v>15</v>
      </c>
    </row>
    <row r="24" spans="1:5" ht="18" customHeight="1" x14ac:dyDescent="0.35">
      <c r="A24" s="6" t="s">
        <v>105</v>
      </c>
      <c r="B24" s="7" t="s">
        <v>106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103</v>
      </c>
      <c r="B25" s="7" t="s">
        <v>104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145" zoomScaleNormal="145" workbookViewId="0">
      <selection activeCell="J15" sqref="J15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3" t="s">
        <v>91</v>
      </c>
      <c r="H5" s="13">
        <v>2</v>
      </c>
      <c r="I5" s="13">
        <v>4</v>
      </c>
      <c r="J5" s="13">
        <v>6</v>
      </c>
      <c r="K5" s="13">
        <v>8</v>
      </c>
      <c r="L5" s="13">
        <v>10</v>
      </c>
      <c r="M5" s="13">
        <v>12</v>
      </c>
      <c r="N5" s="13">
        <v>14</v>
      </c>
      <c r="O5" s="13">
        <v>16</v>
      </c>
      <c r="P5" s="13">
        <v>18</v>
      </c>
      <c r="Q5" s="13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7" t="s">
        <v>58</v>
      </c>
      <c r="G6" s="14" t="s">
        <v>92</v>
      </c>
      <c r="H6" s="15">
        <v>2</v>
      </c>
      <c r="I6" s="15">
        <v>1.88</v>
      </c>
      <c r="J6" s="15">
        <v>1.78</v>
      </c>
      <c r="K6" s="15">
        <v>1.66</v>
      </c>
      <c r="L6" s="15">
        <v>1.54</v>
      </c>
      <c r="M6" s="15">
        <v>1.43</v>
      </c>
      <c r="N6" s="15"/>
      <c r="O6" s="15"/>
      <c r="P6" s="15"/>
      <c r="Q6" s="15"/>
    </row>
    <row r="7" spans="1:18" ht="18" x14ac:dyDescent="0.35">
      <c r="A7" s="6" t="s">
        <v>59</v>
      </c>
      <c r="B7" s="7" t="s">
        <v>60</v>
      </c>
      <c r="C7" s="8">
        <f>Parameters!C2/(Parameters!C8*2*Parameters!G8/60)</f>
        <v>127.32395461900511</v>
      </c>
      <c r="D7" s="7" t="s">
        <v>65</v>
      </c>
      <c r="G7" s="14" t="s">
        <v>92</v>
      </c>
      <c r="H7" s="15">
        <f>2-((H5)/2-1)*0.1</f>
        <v>2</v>
      </c>
      <c r="I7" s="15">
        <f>2-((I5)/2-1)*0.115</f>
        <v>1.885</v>
      </c>
      <c r="J7" s="15">
        <f t="shared" ref="J7:M7" si="0">2-((J5)/2-1)*0.115</f>
        <v>1.77</v>
      </c>
      <c r="K7" s="15">
        <f t="shared" si="0"/>
        <v>1.655</v>
      </c>
      <c r="L7" s="15">
        <f t="shared" si="0"/>
        <v>1.54</v>
      </c>
      <c r="M7" s="15">
        <f t="shared" si="0"/>
        <v>1.4249999999999998</v>
      </c>
      <c r="N7" s="15">
        <f>2-((N5)/2-1)*0.11</f>
        <v>1.3399999999999999</v>
      </c>
      <c r="O7" s="15">
        <f t="shared" ref="O7:Q7" si="1">2-((O5)/2-1)*0.11</f>
        <v>1.23</v>
      </c>
      <c r="P7" s="15">
        <f t="shared" si="1"/>
        <v>1.1200000000000001</v>
      </c>
      <c r="Q7" s="15">
        <f t="shared" si="1"/>
        <v>1.01</v>
      </c>
      <c r="R7" t="s">
        <v>107</v>
      </c>
    </row>
    <row r="8" spans="1:18" ht="18" x14ac:dyDescent="0.35">
      <c r="A8" s="6" t="s">
        <v>63</v>
      </c>
      <c r="B8" s="7" t="s">
        <v>64</v>
      </c>
      <c r="C8" s="8">
        <f>Parameters!C2/(Parameters!C4*Parameters!G2/100)</f>
        <v>2127.6595744680853</v>
      </c>
      <c r="D8" s="7" t="s">
        <v>7</v>
      </c>
    </row>
    <row r="9" spans="1:18" ht="18" x14ac:dyDescent="0.35">
      <c r="A9" s="6" t="s">
        <v>66</v>
      </c>
      <c r="B9" s="7" t="s">
        <v>67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68</v>
      </c>
      <c r="B11" s="7" t="s">
        <v>69</v>
      </c>
      <c r="C11" s="8">
        <f>C8/(Parameters!G3*Calculations!C10*3)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70</v>
      </c>
      <c r="C12" s="7">
        <f>Parameters!C8*Calculations!C4/120</f>
        <v>100</v>
      </c>
      <c r="D12" s="7" t="s">
        <v>71</v>
      </c>
    </row>
    <row r="13" spans="1:18" x14ac:dyDescent="0.25">
      <c r="A13" s="6" t="s">
        <v>72</v>
      </c>
      <c r="B13" s="7" t="s">
        <v>73</v>
      </c>
      <c r="C13" s="7">
        <f>Parameters!C11*Parameters!C12</f>
        <v>45</v>
      </c>
      <c r="D13" s="7" t="s">
        <v>74</v>
      </c>
    </row>
    <row r="14" spans="1:18" ht="17.25" x14ac:dyDescent="0.25">
      <c r="A14" s="6" t="s">
        <v>75</v>
      </c>
      <c r="B14" s="7" t="s">
        <v>75</v>
      </c>
      <c r="C14" s="10">
        <f>2*C7/(C13*1000*Parameters!G8)</f>
        <v>1.8012654910913857E-3</v>
      </c>
      <c r="D14" s="7" t="s">
        <v>76</v>
      </c>
      <c r="J14">
        <f>0.155^2*150</f>
        <v>3.6037500000000002</v>
      </c>
      <c r="K14">
        <v>155</v>
      </c>
    </row>
    <row r="15" spans="1:18" x14ac:dyDescent="0.25">
      <c r="A15" s="6" t="s">
        <v>77</v>
      </c>
      <c r="B15" s="7" t="s">
        <v>78</v>
      </c>
      <c r="C15" s="7">
        <v>0.3</v>
      </c>
      <c r="D15" s="7" t="s">
        <v>15</v>
      </c>
      <c r="E15" s="17" t="s">
        <v>88</v>
      </c>
      <c r="K15">
        <v>150</v>
      </c>
    </row>
    <row r="16" spans="1:18" ht="18" x14ac:dyDescent="0.35">
      <c r="A16" s="6" t="s">
        <v>79</v>
      </c>
      <c r="B16" s="7" t="s">
        <v>80</v>
      </c>
      <c r="C16" s="11">
        <f>1000*(C14/C15)^(1/3)</f>
        <v>181.7546335652992</v>
      </c>
      <c r="D16" s="7" t="s">
        <v>81</v>
      </c>
    </row>
    <row r="17" spans="1:5" ht="18" x14ac:dyDescent="0.35">
      <c r="A17" s="6" t="s">
        <v>82</v>
      </c>
      <c r="B17" s="7" t="s">
        <v>83</v>
      </c>
      <c r="C17" s="11">
        <f>C16*C15</f>
        <v>54.526390069589759</v>
      </c>
      <c r="D17" s="7" t="s">
        <v>81</v>
      </c>
      <c r="E17" s="12"/>
    </row>
    <row r="18" spans="1:5" x14ac:dyDescent="0.25">
      <c r="A18" s="6" t="s">
        <v>92</v>
      </c>
      <c r="B18" s="7" t="s">
        <v>92</v>
      </c>
      <c r="C18" s="8">
        <v>1.4</v>
      </c>
      <c r="D18" s="7" t="s">
        <v>15</v>
      </c>
      <c r="E18" s="17" t="s">
        <v>88</v>
      </c>
    </row>
    <row r="19" spans="1:5" ht="18" customHeight="1" x14ac:dyDescent="0.35">
      <c r="A19" s="6" t="s">
        <v>84</v>
      </c>
      <c r="B19" s="7" t="s">
        <v>85</v>
      </c>
      <c r="C19" s="11">
        <f>C18*C16</f>
        <v>254.45648699141887</v>
      </c>
      <c r="D19" s="7" t="s">
        <v>81</v>
      </c>
    </row>
    <row r="20" spans="1:5" ht="18" customHeight="1" x14ac:dyDescent="0.35">
      <c r="A20" s="6" t="s">
        <v>86</v>
      </c>
      <c r="B20" s="7" t="s">
        <v>87</v>
      </c>
      <c r="C20" s="7">
        <f>ROUND(((0.18+0.006*(Parameters!C2)^0.4)*1.6),1)</f>
        <v>0.6</v>
      </c>
      <c r="D20" s="7" t="s">
        <v>81</v>
      </c>
      <c r="E20" s="18"/>
    </row>
    <row r="21" spans="1:5" ht="18" customHeight="1" x14ac:dyDescent="0.35">
      <c r="A21" s="6" t="s">
        <v>93</v>
      </c>
      <c r="B21" s="7" t="s">
        <v>96</v>
      </c>
      <c r="C21" s="8">
        <f>Parameters!G8*Calculations!C16/Calculations!C3</f>
        <v>23.791625871341139</v>
      </c>
      <c r="D21" s="7" t="s">
        <v>81</v>
      </c>
    </row>
    <row r="22" spans="1:5" ht="18" customHeight="1" x14ac:dyDescent="0.35">
      <c r="A22" s="6" t="s">
        <v>95</v>
      </c>
      <c r="B22" s="7" t="s">
        <v>97</v>
      </c>
      <c r="C22" s="16">
        <f>0.001*2*C16*C17*Parameters!C12/Calculations!C4</f>
        <v>0.891938164206317</v>
      </c>
      <c r="D22" s="7" t="s">
        <v>98</v>
      </c>
    </row>
    <row r="23" spans="1:5" ht="18" customHeight="1" x14ac:dyDescent="0.35">
      <c r="A23" s="6" t="s">
        <v>99</v>
      </c>
      <c r="B23" s="7" t="s">
        <v>102</v>
      </c>
      <c r="C23" s="7">
        <v>100</v>
      </c>
      <c r="D23" s="7" t="s">
        <v>15</v>
      </c>
    </row>
    <row r="24" spans="1:5" ht="18" customHeight="1" x14ac:dyDescent="0.35">
      <c r="A24" s="6" t="s">
        <v>105</v>
      </c>
      <c r="B24" s="7" t="s">
        <v>106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103</v>
      </c>
      <c r="B25" s="7" t="s">
        <v>104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C19" sqref="A1:C19"/>
    </sheetView>
  </sheetViews>
  <sheetFormatPr defaultRowHeight="15" x14ac:dyDescent="0.25"/>
  <cols>
    <col min="1" max="1" width="26.140625" bestFit="1" customWidth="1"/>
  </cols>
  <sheetData>
    <row r="1" spans="1:3" x14ac:dyDescent="0.25">
      <c r="A1" s="1"/>
      <c r="B1" s="2"/>
      <c r="C1" s="2"/>
    </row>
    <row r="2" spans="1:3" x14ac:dyDescent="0.25">
      <c r="A2" s="1"/>
      <c r="B2" s="2"/>
      <c r="C2" s="2"/>
    </row>
    <row r="3" spans="1:3" x14ac:dyDescent="0.25">
      <c r="A3" s="1"/>
      <c r="B3" s="2"/>
      <c r="C3" s="2"/>
    </row>
    <row r="4" spans="1:3" x14ac:dyDescent="0.25">
      <c r="A4" s="1"/>
      <c r="B4" s="2"/>
      <c r="C4" s="3"/>
    </row>
    <row r="5" spans="1:3" x14ac:dyDescent="0.25">
      <c r="A5" s="1"/>
      <c r="B5" s="2"/>
      <c r="C5" s="2"/>
    </row>
    <row r="6" spans="1:3" x14ac:dyDescent="0.25">
      <c r="A6" s="1"/>
      <c r="B6" s="2"/>
      <c r="C6" s="2"/>
    </row>
    <row r="7" spans="1:3" x14ac:dyDescent="0.25">
      <c r="A7" s="1"/>
      <c r="B7" s="2"/>
      <c r="C7" s="2"/>
    </row>
    <row r="8" spans="1:3" x14ac:dyDescent="0.25">
      <c r="A8" s="1"/>
      <c r="B8" s="2"/>
      <c r="C8" s="2"/>
    </row>
    <row r="9" spans="1:3" x14ac:dyDescent="0.25">
      <c r="A9" s="1"/>
      <c r="B9" s="2"/>
      <c r="C9" s="2"/>
    </row>
    <row r="10" spans="1:3" x14ac:dyDescent="0.25">
      <c r="A10" s="1"/>
      <c r="B10" s="2"/>
      <c r="C10" s="2"/>
    </row>
    <row r="11" spans="1:3" x14ac:dyDescent="0.25">
      <c r="A11" s="1"/>
      <c r="B11" s="2"/>
      <c r="C11" s="2"/>
    </row>
    <row r="12" spans="1:3" x14ac:dyDescent="0.25">
      <c r="A12" s="1"/>
      <c r="B12" s="2"/>
      <c r="C12" s="2"/>
    </row>
    <row r="13" spans="1:3" x14ac:dyDescent="0.25">
      <c r="A13" s="1"/>
      <c r="B13" s="2"/>
      <c r="C13" s="2"/>
    </row>
    <row r="14" spans="1:3" x14ac:dyDescent="0.25">
      <c r="A14" s="1"/>
      <c r="B14" s="2"/>
      <c r="C14" s="2"/>
    </row>
    <row r="15" spans="1:3" x14ac:dyDescent="0.25">
      <c r="A15" s="1"/>
      <c r="B15" s="2"/>
      <c r="C15" s="2"/>
    </row>
    <row r="16" spans="1:3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1"/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General Calculations</vt:lpstr>
      <vt:lpstr>Drive Calculations</vt:lpstr>
      <vt:lpstr>Calculations</vt:lpstr>
      <vt:lpstr>Burdadursun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2017-10-11T16:17:13Z</dcterms:modified>
</cp:coreProperties>
</file>