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aper\PEMD 2018\Optimization Work\study\"/>
    </mc:Choice>
  </mc:AlternateContent>
  <bookViews>
    <workbookView xWindow="0" yWindow="0" windowWidth="2748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T6" i="1"/>
  <c r="U4" i="1"/>
  <c r="U3" i="1"/>
  <c r="U2" i="1"/>
  <c r="T4" i="1"/>
  <c r="T3" i="1"/>
  <c r="T2" i="1"/>
  <c r="I20" i="1"/>
  <c r="I21" i="1"/>
  <c r="I22" i="1" s="1"/>
  <c r="J22" i="1"/>
  <c r="J21" i="1"/>
  <c r="J20" i="1"/>
  <c r="X11" i="1" l="1"/>
  <c r="U5" i="1"/>
  <c r="T5" i="1"/>
  <c r="X12" i="1"/>
  <c r="X13" i="1"/>
  <c r="X10" i="1"/>
  <c r="J11" i="1"/>
  <c r="J12" i="1"/>
  <c r="J13" i="1"/>
  <c r="J10" i="1"/>
  <c r="I11" i="1"/>
  <c r="I12" i="1"/>
  <c r="I13" i="1"/>
  <c r="I10" i="1"/>
  <c r="Z13" i="1"/>
  <c r="Y13" i="1"/>
  <c r="R11" i="1"/>
  <c r="S11" i="1"/>
  <c r="R12" i="1"/>
  <c r="S12" i="1"/>
  <c r="R13" i="1"/>
  <c r="S13" i="1"/>
  <c r="Q11" i="1"/>
  <c r="Q12" i="1"/>
  <c r="Q13" i="1"/>
  <c r="R10" i="1"/>
  <c r="P11" i="1"/>
  <c r="P12" i="1"/>
  <c r="P13" i="1"/>
  <c r="Q10" i="1"/>
  <c r="O11" i="1"/>
  <c r="O12" i="1"/>
  <c r="O13" i="1"/>
  <c r="P10" i="1"/>
  <c r="N11" i="1"/>
  <c r="N12" i="1"/>
  <c r="N13" i="1"/>
  <c r="O10" i="1"/>
  <c r="N10" i="1"/>
  <c r="L11" i="1"/>
  <c r="M11" i="1"/>
  <c r="L12" i="1"/>
  <c r="M12" i="1"/>
  <c r="L13" i="1"/>
  <c r="M13" i="1"/>
  <c r="M10" i="1"/>
  <c r="L10" i="1"/>
  <c r="K10" i="1"/>
  <c r="H11" i="1"/>
  <c r="H12" i="1"/>
  <c r="H13" i="1"/>
  <c r="H10" i="1"/>
  <c r="K11" i="1"/>
  <c r="K12" i="1"/>
  <c r="K13" i="1"/>
</calcChain>
</file>

<file path=xl/sharedStrings.xml><?xml version="1.0" encoding="utf-8"?>
<sst xmlns="http://schemas.openxmlformats.org/spreadsheetml/2006/main" count="78" uniqueCount="68">
  <si>
    <t>Device</t>
  </si>
  <si>
    <t>GS66502B</t>
  </si>
  <si>
    <t>Ids (25C), A</t>
  </si>
  <si>
    <t>Ids (100C), A</t>
  </si>
  <si>
    <t>Vth</t>
  </si>
  <si>
    <t>Vplat</t>
  </si>
  <si>
    <t>RG, Ω</t>
  </si>
  <si>
    <t>Ciss</t>
  </si>
  <si>
    <t>Ciss, pF</t>
  </si>
  <si>
    <t>Coss</t>
  </si>
  <si>
    <t>Crss</t>
  </si>
  <si>
    <t>Coer</t>
  </si>
  <si>
    <t>Cotr</t>
  </si>
  <si>
    <t>Qg</t>
  </si>
  <si>
    <t>Qgs</t>
  </si>
  <si>
    <t>Qgd</t>
  </si>
  <si>
    <t>Eoss</t>
  </si>
  <si>
    <t>Eoss, uJ</t>
  </si>
  <si>
    <t>Coss, pF</t>
  </si>
  <si>
    <t>Crss,  pF</t>
  </si>
  <si>
    <t>Coer, pF</t>
  </si>
  <si>
    <t>Cotr, pF</t>
  </si>
  <si>
    <t>Qg, nC</t>
  </si>
  <si>
    <t>Qgs, nC</t>
  </si>
  <si>
    <t>Qgd, nC</t>
  </si>
  <si>
    <t>GS66504B</t>
  </si>
  <si>
    <t>Cap volt</t>
  </si>
  <si>
    <t>Qoss</t>
  </si>
  <si>
    <t>Qoss, nC</t>
  </si>
  <si>
    <t>GS66506T</t>
  </si>
  <si>
    <t>GS66508B</t>
  </si>
  <si>
    <t>Eon</t>
  </si>
  <si>
    <t>Eon, uJ</t>
  </si>
  <si>
    <t>Eoff, uJ</t>
  </si>
  <si>
    <t>Eon, Eoff</t>
  </si>
  <si>
    <t>400V</t>
  </si>
  <si>
    <t>3V</t>
  </si>
  <si>
    <t>1,3V</t>
  </si>
  <si>
    <t>1,7V (30A)</t>
  </si>
  <si>
    <t>Rgon = 10</t>
  </si>
  <si>
    <t>Rgoff = 1</t>
  </si>
  <si>
    <t>times</t>
  </si>
  <si>
    <t>Rgext = 5</t>
  </si>
  <si>
    <t>tdon (25C), ns</t>
  </si>
  <si>
    <t>tr
(25C), ns</t>
  </si>
  <si>
    <t>tdoff (25C), ns</t>
  </si>
  <si>
    <t>tf
(25C), ns</t>
  </si>
  <si>
    <t>tdon (125C), ns</t>
  </si>
  <si>
    <t>tr
(125C), ns</t>
  </si>
  <si>
    <t>tdoff (125C), ns</t>
  </si>
  <si>
    <t>tf
(125C), ns</t>
  </si>
  <si>
    <t>GS66516B</t>
  </si>
  <si>
    <t>15A for 08B</t>
  </si>
  <si>
    <t>20A for 16B</t>
  </si>
  <si>
    <t>16A for 08B</t>
  </si>
  <si>
    <t>16A for 16B</t>
  </si>
  <si>
    <t>-</t>
  </si>
  <si>
    <r>
      <t xml:space="preserve">Rthjc, </t>
    </r>
    <r>
      <rPr>
        <b/>
        <vertAlign val="superscript"/>
        <sz val="11"/>
        <color theme="1"/>
        <rFont val="Calibri"/>
        <family val="2"/>
        <charset val="162"/>
        <scheme val="minor"/>
      </rPr>
      <t>0</t>
    </r>
    <r>
      <rPr>
        <b/>
        <sz val="11"/>
        <color theme="1"/>
        <rFont val="Calibri"/>
        <family val="2"/>
        <charset val="162"/>
        <scheme val="minor"/>
      </rPr>
      <t xml:space="preserve">C/W </t>
    </r>
  </si>
  <si>
    <r>
      <t>Rdson (25C, Ids/3), m</t>
    </r>
    <r>
      <rPr>
        <b/>
        <sz val="11"/>
        <color theme="1"/>
        <rFont val="Calibri"/>
        <family val="2"/>
        <charset val="162"/>
      </rPr>
      <t>Ω</t>
    </r>
  </si>
  <si>
    <r>
      <t>Rdson (150C, Ids/3), m</t>
    </r>
    <r>
      <rPr>
        <b/>
        <sz val="11"/>
        <color theme="1"/>
        <rFont val="Calibri"/>
        <family val="2"/>
        <charset val="162"/>
      </rPr>
      <t>Ω</t>
    </r>
  </si>
  <si>
    <t>Ids</t>
  </si>
  <si>
    <t>Eoff</t>
  </si>
  <si>
    <t>Rdson</t>
  </si>
  <si>
    <t>Rg</t>
  </si>
  <si>
    <t>Eon-R</t>
  </si>
  <si>
    <t>Eoff-R</t>
  </si>
  <si>
    <t>Eon - I/2</t>
  </si>
  <si>
    <t>Eoff - I/2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</si>
</sst>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zoomScale="160" zoomScaleNormal="160" workbookViewId="0">
      <selection activeCell="T5" sqref="T5"/>
    </sheetView>
  </sheetViews>
  <sheetFormatPr defaultRowHeight="15" x14ac:dyDescent="0.25"/>
  <cols>
    <col min="1" max="1" width="10" style="1" bestFit="1" customWidth="1"/>
    <col min="2" max="2" width="8" style="1" customWidth="1"/>
    <col min="3" max="3" width="9" style="1" customWidth="1"/>
    <col min="4" max="4" width="7.5703125" style="1" customWidth="1"/>
    <col min="5" max="5" width="10" customWidth="1"/>
    <col min="6" max="6" width="10.28515625" customWidth="1"/>
    <col min="7" max="7" width="5.42578125" bestFit="1" customWidth="1"/>
    <col min="8" max="17" width="5.7109375" customWidth="1"/>
    <col min="18" max="18" width="6.5703125" customWidth="1"/>
    <col min="19" max="23" width="6.140625" customWidth="1"/>
    <col min="24" max="24" width="6.85546875" customWidth="1"/>
    <col min="25" max="25" width="6.7109375" customWidth="1"/>
    <col min="26" max="27" width="6.42578125" customWidth="1"/>
    <col min="28" max="28" width="7.28515625" customWidth="1"/>
    <col min="29" max="29" width="7.85546875" customWidth="1"/>
    <col min="30" max="30" width="7" customWidth="1"/>
    <col min="31" max="31" width="7.28515625" customWidth="1"/>
  </cols>
  <sheetData>
    <row r="1" spans="1:31" s="10" customFormat="1" ht="42.75" customHeight="1" x14ac:dyDescent="0.25">
      <c r="A1" s="8" t="s">
        <v>0</v>
      </c>
      <c r="B1" s="8" t="s">
        <v>2</v>
      </c>
      <c r="C1" s="8" t="s">
        <v>3</v>
      </c>
      <c r="D1" s="8" t="s">
        <v>57</v>
      </c>
      <c r="E1" s="8" t="s">
        <v>58</v>
      </c>
      <c r="F1" s="8" t="s">
        <v>59</v>
      </c>
      <c r="G1" s="8" t="s">
        <v>6</v>
      </c>
      <c r="H1" s="8" t="s">
        <v>8</v>
      </c>
      <c r="I1" s="8" t="s">
        <v>18</v>
      </c>
      <c r="J1" s="8" t="s">
        <v>19</v>
      </c>
      <c r="K1" s="8" t="s">
        <v>20</v>
      </c>
      <c r="L1" s="8" t="s">
        <v>21</v>
      </c>
      <c r="M1" s="9" t="s">
        <v>22</v>
      </c>
      <c r="N1" s="9" t="s">
        <v>23</v>
      </c>
      <c r="O1" s="9" t="s">
        <v>24</v>
      </c>
      <c r="P1" s="9" t="s">
        <v>28</v>
      </c>
      <c r="Q1" s="9" t="s">
        <v>17</v>
      </c>
      <c r="R1" s="9" t="s">
        <v>32</v>
      </c>
      <c r="S1" s="9" t="s">
        <v>33</v>
      </c>
      <c r="T1" s="9" t="s">
        <v>66</v>
      </c>
      <c r="U1" s="9" t="s">
        <v>67</v>
      </c>
      <c r="V1" s="9" t="s">
        <v>64</v>
      </c>
      <c r="W1" s="9" t="s">
        <v>65</v>
      </c>
      <c r="X1" s="9" t="s">
        <v>43</v>
      </c>
      <c r="Y1" s="9" t="s">
        <v>44</v>
      </c>
      <c r="Z1" s="9" t="s">
        <v>45</v>
      </c>
      <c r="AA1" s="9" t="s">
        <v>46</v>
      </c>
      <c r="AB1" s="9" t="s">
        <v>47</v>
      </c>
      <c r="AC1" s="9" t="s">
        <v>48</v>
      </c>
      <c r="AD1" s="9" t="s">
        <v>49</v>
      </c>
      <c r="AE1" s="9" t="s">
        <v>50</v>
      </c>
    </row>
    <row r="2" spans="1:31" x14ac:dyDescent="0.25">
      <c r="A2" s="8" t="s">
        <v>1</v>
      </c>
      <c r="B2" s="4">
        <v>7.5</v>
      </c>
      <c r="C2" s="4">
        <v>6.3</v>
      </c>
      <c r="D2" s="6">
        <v>2</v>
      </c>
      <c r="E2" s="4">
        <v>200</v>
      </c>
      <c r="F2" s="4">
        <v>516</v>
      </c>
      <c r="G2" s="7">
        <v>2.2999999999999998</v>
      </c>
      <c r="H2" s="4">
        <v>65</v>
      </c>
      <c r="I2" s="4">
        <v>17</v>
      </c>
      <c r="J2" s="4">
        <v>0.5</v>
      </c>
      <c r="K2" s="4">
        <v>22</v>
      </c>
      <c r="L2" s="4">
        <v>35</v>
      </c>
      <c r="M2" s="5">
        <v>1.5</v>
      </c>
      <c r="N2" s="5">
        <v>0.55000000000000004</v>
      </c>
      <c r="O2" s="5">
        <v>0.4</v>
      </c>
      <c r="P2" s="5" t="s">
        <v>56</v>
      </c>
      <c r="Q2" s="5">
        <v>1.9</v>
      </c>
      <c r="R2" s="3"/>
      <c r="S2" s="3"/>
      <c r="T2" s="17">
        <f>0.000001*(10+G2)*H2*B2/2*400*I22</f>
        <v>3.0264803738121269</v>
      </c>
      <c r="U2" s="17">
        <f>0.000001*(1+G2)*H2*B2/2*400*J22</f>
        <v>0.73361124067164174</v>
      </c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s="8" t="s">
        <v>25</v>
      </c>
      <c r="B3" s="4">
        <v>15</v>
      </c>
      <c r="C3" s="4">
        <v>12.5</v>
      </c>
      <c r="D3" s="6">
        <v>1</v>
      </c>
      <c r="E3" s="4">
        <v>100</v>
      </c>
      <c r="F3" s="4">
        <v>258</v>
      </c>
      <c r="G3" s="7">
        <v>1.35</v>
      </c>
      <c r="H3" s="4">
        <v>130</v>
      </c>
      <c r="I3" s="4">
        <v>33</v>
      </c>
      <c r="J3" s="4">
        <v>1</v>
      </c>
      <c r="K3" s="4">
        <v>44</v>
      </c>
      <c r="L3" s="4">
        <v>71</v>
      </c>
      <c r="M3" s="4">
        <v>3</v>
      </c>
      <c r="N3" s="4">
        <v>1.1000000000000001</v>
      </c>
      <c r="O3" s="4">
        <v>0.84</v>
      </c>
      <c r="P3" s="4">
        <v>28.3</v>
      </c>
      <c r="Q3" s="13">
        <v>3.7</v>
      </c>
      <c r="R3" s="3"/>
      <c r="S3" s="3"/>
      <c r="T3" s="17">
        <f>0.000001*(10+G3)*H3*B3/2*400*I22</f>
        <v>11.17091129846102</v>
      </c>
      <c r="U3" s="17">
        <f>0.000001*(1+G3)*H3*B3/2*400*J22</f>
        <v>2.0896805037313433</v>
      </c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s="8" t="s">
        <v>29</v>
      </c>
      <c r="B4" s="4">
        <v>22.5</v>
      </c>
      <c r="C4" s="4">
        <v>18</v>
      </c>
      <c r="D4" s="6">
        <v>0.7</v>
      </c>
      <c r="E4" s="4">
        <v>67</v>
      </c>
      <c r="F4" s="4">
        <v>175</v>
      </c>
      <c r="G4" s="7">
        <v>1.1000000000000001</v>
      </c>
      <c r="H4" s="4">
        <v>195</v>
      </c>
      <c r="I4" s="4">
        <v>49</v>
      </c>
      <c r="J4" s="4">
        <v>1.5</v>
      </c>
      <c r="K4" s="4">
        <v>66</v>
      </c>
      <c r="L4" s="4">
        <v>106</v>
      </c>
      <c r="M4" s="4">
        <v>4.4000000000000004</v>
      </c>
      <c r="N4" s="4">
        <v>1.6</v>
      </c>
      <c r="O4" s="4">
        <v>1.3</v>
      </c>
      <c r="P4" s="4">
        <v>43</v>
      </c>
      <c r="Q4" s="4">
        <v>5.3</v>
      </c>
      <c r="R4" s="3"/>
      <c r="S4" s="3"/>
      <c r="T4" s="17">
        <f>0.000001*(10+G4)*H4*B4/2*400*I22</f>
        <v>24.580925962913124</v>
      </c>
      <c r="U4" s="17">
        <f>0.000001*(1+G4)*H4*B4/2*400*J22</f>
        <v>4.2015916511194025</v>
      </c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s="8" t="s">
        <v>30</v>
      </c>
      <c r="B5" s="4">
        <v>30</v>
      </c>
      <c r="C5" s="4">
        <v>25</v>
      </c>
      <c r="D5" s="6">
        <v>0.5</v>
      </c>
      <c r="E5" s="4">
        <v>50</v>
      </c>
      <c r="F5" s="4">
        <v>129</v>
      </c>
      <c r="G5" s="7">
        <v>1.5</v>
      </c>
      <c r="H5" s="4">
        <v>260</v>
      </c>
      <c r="I5" s="4">
        <v>65</v>
      </c>
      <c r="J5" s="4">
        <v>2</v>
      </c>
      <c r="K5" s="4">
        <v>88</v>
      </c>
      <c r="L5" s="4">
        <v>142</v>
      </c>
      <c r="M5" s="4">
        <v>5.8</v>
      </c>
      <c r="N5" s="4">
        <v>2.2000000000000002</v>
      </c>
      <c r="O5" s="4">
        <v>1.8</v>
      </c>
      <c r="P5" s="4">
        <v>57</v>
      </c>
      <c r="Q5" s="4">
        <v>7</v>
      </c>
      <c r="R5" s="5">
        <v>47.5</v>
      </c>
      <c r="S5" s="5">
        <v>7.5</v>
      </c>
      <c r="T5" s="13">
        <f>R5</f>
        <v>47.5</v>
      </c>
      <c r="U5" s="13">
        <f>S5</f>
        <v>7.5</v>
      </c>
      <c r="V5" s="5"/>
      <c r="W5" s="5"/>
      <c r="X5" s="5">
        <v>4.0999999999999996</v>
      </c>
      <c r="Y5" s="5">
        <v>3.7</v>
      </c>
      <c r="Z5" s="5">
        <v>8</v>
      </c>
      <c r="AA5" s="5">
        <v>5.2</v>
      </c>
      <c r="AB5" s="5">
        <v>4.3</v>
      </c>
      <c r="AC5" s="5">
        <v>4.9000000000000004</v>
      </c>
      <c r="AD5" s="5">
        <v>8.1999999999999993</v>
      </c>
      <c r="AE5" s="5">
        <v>3.4</v>
      </c>
    </row>
    <row r="6" spans="1:31" x14ac:dyDescent="0.25">
      <c r="A6" s="11" t="s">
        <v>51</v>
      </c>
      <c r="B6" s="3">
        <v>60</v>
      </c>
      <c r="C6" s="3">
        <v>47</v>
      </c>
      <c r="D6" s="3">
        <v>0.27</v>
      </c>
      <c r="E6" s="3">
        <v>25</v>
      </c>
      <c r="F6" s="3">
        <v>65</v>
      </c>
      <c r="G6" s="3">
        <v>0.34</v>
      </c>
      <c r="H6" s="3">
        <v>520</v>
      </c>
      <c r="I6" s="3">
        <v>130</v>
      </c>
      <c r="J6" s="3">
        <v>4</v>
      </c>
      <c r="K6" s="3">
        <v>177</v>
      </c>
      <c r="L6" s="3">
        <v>284</v>
      </c>
      <c r="M6" s="3">
        <v>12.1</v>
      </c>
      <c r="N6" s="3">
        <v>4.4000000000000004</v>
      </c>
      <c r="O6" s="3">
        <v>3.4</v>
      </c>
      <c r="P6" s="3">
        <v>133</v>
      </c>
      <c r="Q6" s="3">
        <v>14.1</v>
      </c>
      <c r="R6" s="3">
        <v>134.1</v>
      </c>
      <c r="S6" s="3">
        <v>14.7</v>
      </c>
      <c r="T6" s="16">
        <f>R6*30/20</f>
        <v>201.15</v>
      </c>
      <c r="U6" s="16">
        <f>S6*30/20</f>
        <v>22.05</v>
      </c>
      <c r="V6" s="5"/>
      <c r="W6" s="5"/>
      <c r="X6" s="3">
        <v>4.5999999999999996</v>
      </c>
      <c r="Y6" s="3">
        <v>12.4</v>
      </c>
      <c r="Z6" s="3">
        <v>14.9</v>
      </c>
      <c r="AA6" s="3">
        <v>22</v>
      </c>
      <c r="AB6" s="3" t="s">
        <v>56</v>
      </c>
      <c r="AC6" s="3" t="s">
        <v>56</v>
      </c>
      <c r="AD6" s="3" t="s">
        <v>56</v>
      </c>
      <c r="AE6" s="3" t="s">
        <v>56</v>
      </c>
    </row>
    <row r="7" spans="1:3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1" ht="16.5" customHeight="1" x14ac:dyDescent="0.25">
      <c r="A8" s="12" t="s">
        <v>4</v>
      </c>
      <c r="B8" s="2" t="s">
        <v>37</v>
      </c>
      <c r="C8" s="15" t="s">
        <v>38</v>
      </c>
      <c r="D8" s="15"/>
      <c r="E8" s="2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1" x14ac:dyDescent="0.25">
      <c r="A9" s="12" t="s">
        <v>5</v>
      </c>
      <c r="B9" s="2" t="s">
        <v>36</v>
      </c>
      <c r="C9" s="2"/>
      <c r="D9" s="2"/>
      <c r="E9" s="2"/>
      <c r="F9" s="2"/>
      <c r="G9" s="1"/>
      <c r="H9" s="2" t="s">
        <v>60</v>
      </c>
      <c r="I9" s="2" t="s">
        <v>62</v>
      </c>
      <c r="J9" s="2" t="s">
        <v>63</v>
      </c>
      <c r="K9" s="2" t="s">
        <v>7</v>
      </c>
      <c r="L9" s="2" t="s">
        <v>9</v>
      </c>
      <c r="M9" s="2" t="s">
        <v>10</v>
      </c>
      <c r="N9" s="2" t="s">
        <v>11</v>
      </c>
      <c r="O9" s="2" t="s">
        <v>12</v>
      </c>
      <c r="P9" s="2" t="s">
        <v>13</v>
      </c>
      <c r="Q9" s="2" t="s">
        <v>14</v>
      </c>
      <c r="R9" s="2" t="s">
        <v>15</v>
      </c>
      <c r="S9" s="2" t="s">
        <v>27</v>
      </c>
      <c r="T9" s="2" t="s">
        <v>31</v>
      </c>
      <c r="U9" s="2" t="s">
        <v>61</v>
      </c>
      <c r="V9" s="2" t="s">
        <v>31</v>
      </c>
      <c r="W9" s="2" t="s">
        <v>61</v>
      </c>
      <c r="X9" s="2" t="s">
        <v>16</v>
      </c>
      <c r="Y9" s="2" t="s">
        <v>31</v>
      </c>
      <c r="Z9" s="2" t="s">
        <v>61</v>
      </c>
      <c r="AA9" s="1"/>
      <c r="AB9" s="1"/>
      <c r="AC9" s="1"/>
      <c r="AD9" s="1"/>
    </row>
    <row r="10" spans="1:31" x14ac:dyDescent="0.25">
      <c r="A10" s="12" t="s">
        <v>26</v>
      </c>
      <c r="B10" s="2" t="s">
        <v>35</v>
      </c>
      <c r="C10" s="2"/>
      <c r="D10" s="2"/>
      <c r="E10" s="2"/>
      <c r="F10" s="2"/>
      <c r="G10" s="1"/>
      <c r="H10" s="2">
        <f>B3/B2</f>
        <v>2</v>
      </c>
      <c r="I10" s="2">
        <f>F2/F3</f>
        <v>2</v>
      </c>
      <c r="J10" s="2">
        <f>G2/G3*2/1.7</f>
        <v>2.0043572984749454</v>
      </c>
      <c r="K10" s="2">
        <f t="shared" ref="K10:R10" si="0">H3/H2</f>
        <v>2</v>
      </c>
      <c r="L10" s="2">
        <f t="shared" si="0"/>
        <v>1.9411764705882353</v>
      </c>
      <c r="M10" s="2">
        <f t="shared" si="0"/>
        <v>2</v>
      </c>
      <c r="N10" s="2">
        <f t="shared" si="0"/>
        <v>2</v>
      </c>
      <c r="O10" s="2">
        <f t="shared" si="0"/>
        <v>2.0285714285714285</v>
      </c>
      <c r="P10" s="2">
        <f t="shared" si="0"/>
        <v>2</v>
      </c>
      <c r="Q10" s="2">
        <f t="shared" si="0"/>
        <v>2</v>
      </c>
      <c r="R10" s="2">
        <f t="shared" si="0"/>
        <v>2.0999999999999996</v>
      </c>
      <c r="S10" s="2"/>
      <c r="T10" s="2"/>
      <c r="U10" s="2"/>
      <c r="V10" s="2"/>
      <c r="W10" s="2"/>
      <c r="X10" s="2">
        <f>Q3/Q2</f>
        <v>1.9473684210526319</v>
      </c>
      <c r="Y10" s="2"/>
      <c r="Z10" s="2"/>
      <c r="AA10" s="1"/>
      <c r="AB10" s="1"/>
      <c r="AC10" s="1"/>
      <c r="AD10" s="1"/>
    </row>
    <row r="11" spans="1:31" x14ac:dyDescent="0.25">
      <c r="A11" s="12" t="s">
        <v>34</v>
      </c>
      <c r="B11" s="2" t="s">
        <v>35</v>
      </c>
      <c r="C11" s="2" t="s">
        <v>39</v>
      </c>
      <c r="D11" s="2" t="s">
        <v>40</v>
      </c>
      <c r="E11" s="2" t="s">
        <v>52</v>
      </c>
      <c r="F11" s="2" t="s">
        <v>53</v>
      </c>
      <c r="G11" s="1"/>
      <c r="H11" s="2">
        <f t="shared" ref="H11:H13" si="1">B4/B3</f>
        <v>1.5</v>
      </c>
      <c r="I11" s="2">
        <f t="shared" ref="I11" si="2">F3/F4</f>
        <v>1.4742857142857142</v>
      </c>
      <c r="J11" s="2">
        <f t="shared" ref="J11:J13" si="3">G3/G4*2/1.7</f>
        <v>1.4438502673796791</v>
      </c>
      <c r="K11" s="2">
        <f>H4/H3</f>
        <v>1.5</v>
      </c>
      <c r="L11" s="2">
        <f t="shared" ref="L11:R11" si="4">I4/I3</f>
        <v>1.4848484848484849</v>
      </c>
      <c r="M11" s="2">
        <f t="shared" si="4"/>
        <v>1.5</v>
      </c>
      <c r="N11" s="2">
        <f t="shared" si="4"/>
        <v>1.5</v>
      </c>
      <c r="O11" s="2">
        <f t="shared" si="4"/>
        <v>1.4929577464788732</v>
      </c>
      <c r="P11" s="2">
        <f t="shared" si="4"/>
        <v>1.4666666666666668</v>
      </c>
      <c r="Q11" s="2">
        <f t="shared" si="4"/>
        <v>1.4545454545454546</v>
      </c>
      <c r="R11" s="2">
        <f t="shared" si="4"/>
        <v>1.5476190476190477</v>
      </c>
      <c r="S11" s="2">
        <f t="shared" ref="S11:S13" si="5">P4/P3</f>
        <v>1.5194346289752649</v>
      </c>
      <c r="T11" s="2"/>
      <c r="U11" s="2"/>
      <c r="V11" s="2"/>
      <c r="W11" s="2"/>
      <c r="X11" s="2">
        <f>Q4/Q3</f>
        <v>1.4324324324324322</v>
      </c>
      <c r="Y11" s="2"/>
      <c r="Z11" s="2"/>
      <c r="AA11" s="1"/>
      <c r="AB11" s="1"/>
      <c r="AC11" s="1"/>
      <c r="AD11" s="1"/>
    </row>
    <row r="12" spans="1:31" x14ac:dyDescent="0.25">
      <c r="A12" s="12" t="s">
        <v>41</v>
      </c>
      <c r="B12" s="2" t="s">
        <v>35</v>
      </c>
      <c r="C12" s="2" t="s">
        <v>42</v>
      </c>
      <c r="D12" s="2"/>
      <c r="E12" s="2" t="s">
        <v>54</v>
      </c>
      <c r="F12" s="2" t="s">
        <v>55</v>
      </c>
      <c r="G12" s="1"/>
      <c r="H12" s="2">
        <f t="shared" si="1"/>
        <v>1.3333333333333333</v>
      </c>
      <c r="I12" s="2">
        <f t="shared" ref="I12" si="6">F4/F5</f>
        <v>1.3565891472868217</v>
      </c>
      <c r="J12" s="2">
        <f t="shared" si="3"/>
        <v>0.86274509803921573</v>
      </c>
      <c r="K12" s="2">
        <f t="shared" ref="K12:K13" si="7">H5/H4</f>
        <v>1.3333333333333333</v>
      </c>
      <c r="L12" s="2">
        <f t="shared" ref="L12:R12" si="8">I5/I4</f>
        <v>1.3265306122448979</v>
      </c>
      <c r="M12" s="2">
        <f t="shared" si="8"/>
        <v>1.3333333333333333</v>
      </c>
      <c r="N12" s="2">
        <f t="shared" si="8"/>
        <v>1.3333333333333333</v>
      </c>
      <c r="O12" s="2">
        <f t="shared" si="8"/>
        <v>1.3396226415094339</v>
      </c>
      <c r="P12" s="2">
        <f t="shared" si="8"/>
        <v>1.3181818181818181</v>
      </c>
      <c r="Q12" s="2">
        <f t="shared" si="8"/>
        <v>1.375</v>
      </c>
      <c r="R12" s="2">
        <f t="shared" si="8"/>
        <v>1.3846153846153846</v>
      </c>
      <c r="S12" s="2">
        <f t="shared" si="5"/>
        <v>1.3255813953488371</v>
      </c>
      <c r="T12" s="2"/>
      <c r="U12" s="2"/>
      <c r="V12" s="2"/>
      <c r="W12" s="2"/>
      <c r="X12" s="2">
        <f>Q5/Q4</f>
        <v>1.3207547169811322</v>
      </c>
      <c r="Y12" s="2"/>
      <c r="Z12" s="2"/>
      <c r="AA12" s="1"/>
      <c r="AB12" s="1"/>
      <c r="AC12" s="1"/>
      <c r="AD12" s="1"/>
    </row>
    <row r="13" spans="1:31" x14ac:dyDescent="0.25">
      <c r="E13" s="1"/>
      <c r="F13" s="1"/>
      <c r="G13" s="1"/>
      <c r="H13" s="2">
        <f t="shared" si="1"/>
        <v>2</v>
      </c>
      <c r="I13" s="2">
        <f t="shared" ref="I13" si="9">F5/F6</f>
        <v>1.9846153846153847</v>
      </c>
      <c r="J13" s="2">
        <f t="shared" si="3"/>
        <v>5.1903114186851207</v>
      </c>
      <c r="K13" s="2">
        <f t="shared" si="7"/>
        <v>2</v>
      </c>
      <c r="L13" s="2">
        <f t="shared" ref="L13:R13" si="10">I6/I5</f>
        <v>2</v>
      </c>
      <c r="M13" s="2">
        <f t="shared" si="10"/>
        <v>2</v>
      </c>
      <c r="N13" s="2">
        <f t="shared" si="10"/>
        <v>2.0113636363636362</v>
      </c>
      <c r="O13" s="2">
        <f t="shared" si="10"/>
        <v>2</v>
      </c>
      <c r="P13" s="2">
        <f t="shared" si="10"/>
        <v>2.0862068965517242</v>
      </c>
      <c r="Q13" s="2">
        <f t="shared" si="10"/>
        <v>2</v>
      </c>
      <c r="R13" s="2">
        <f t="shared" si="10"/>
        <v>1.8888888888888888</v>
      </c>
      <c r="S13" s="2">
        <f t="shared" si="5"/>
        <v>2.3333333333333335</v>
      </c>
      <c r="T13" s="2"/>
      <c r="U13" s="2"/>
      <c r="V13" s="2"/>
      <c r="W13" s="2"/>
      <c r="X13" s="2">
        <f>Q6/Q5</f>
        <v>2.0142857142857142</v>
      </c>
      <c r="Y13" s="2">
        <f>R6/R5</f>
        <v>2.8231578947368421</v>
      </c>
      <c r="Z13" s="2">
        <f>S6/S5</f>
        <v>1.96</v>
      </c>
      <c r="AA13" s="1"/>
      <c r="AB13" s="1"/>
      <c r="AC13" s="1"/>
      <c r="AD13" s="1"/>
    </row>
    <row r="15" spans="1:31" x14ac:dyDescent="0.25">
      <c r="H15" s="14"/>
    </row>
    <row r="20" spans="9:10" x14ac:dyDescent="0.25">
      <c r="I20">
        <f>1000000*(R5-Q5)/((10+G5)*H5*15*400)</f>
        <v>2.2575250836120402</v>
      </c>
      <c r="J20">
        <f>1000000*S5/((1+G5)*H5*15*400)</f>
        <v>1.9230769230769231</v>
      </c>
    </row>
    <row r="21" spans="9:10" x14ac:dyDescent="0.25">
      <c r="I21">
        <f>1000000*(R6-Q6)/((10+G6)*H6*20*400)</f>
        <v>2.7897634280613004</v>
      </c>
      <c r="J21">
        <f>1000000*S6/((1+G6)*H6*20*400)</f>
        <v>2.637055109070034</v>
      </c>
    </row>
    <row r="22" spans="9:10" x14ac:dyDescent="0.25">
      <c r="I22">
        <f>AVERAGE(I20:I21)</f>
        <v>2.5236442558366701</v>
      </c>
      <c r="J22">
        <f>AVERAGE(J20:J21)</f>
        <v>2.2800660160734787</v>
      </c>
    </row>
  </sheetData>
  <mergeCells count="1">
    <mergeCell ref="C8:D8"/>
  </mergeCells>
  <pageMargins left="0.7" right="0.7" top="0.75" bottom="0.75" header="0.3" footer="0.3"/>
  <pageSetup paperSize="9" orientation="portrait" r:id="rId1"/>
  <ignoredErrors>
    <ignoredError sqref="T3:U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2018-01-08T08:38:06Z</dcterms:created>
  <dcterms:modified xsi:type="dcterms:W3CDTF">2018-01-08T17:36:34Z</dcterms:modified>
</cp:coreProperties>
</file>