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Parameters" sheetId="1" r:id="rId2"/>
    <sheet name="General Calculations" sheetId="4" r:id="rId3"/>
    <sheet name="Figures" sheetId="5" r:id="rId4"/>
    <sheet name="Not used-ol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6" l="1"/>
  <c r="H19" i="6"/>
  <c r="H20" i="6" l="1"/>
  <c r="C16" i="6"/>
  <c r="C15" i="6"/>
  <c r="C17" i="6" s="1"/>
  <c r="C18" i="6" s="1"/>
  <c r="C20" i="6" s="1"/>
  <c r="C21" i="6" s="1"/>
  <c r="C13" i="6"/>
  <c r="C12" i="6"/>
  <c r="M5" i="6"/>
  <c r="H16" i="6" s="1"/>
  <c r="H13" i="6" l="1"/>
  <c r="H21" i="6"/>
  <c r="C14" i="6"/>
  <c r="H22" i="6"/>
  <c r="C23" i="6"/>
  <c r="H24" i="6" l="1"/>
  <c r="H23" i="6"/>
  <c r="H7" i="4"/>
  <c r="C20" i="4"/>
  <c r="C18" i="4"/>
  <c r="C6" i="4"/>
  <c r="C8" i="4" s="1"/>
  <c r="C9" i="4" s="1"/>
  <c r="C11" i="4" s="1"/>
  <c r="C12" i="4" s="1"/>
  <c r="C19" i="4"/>
  <c r="C7" i="4"/>
  <c r="M31" i="4" l="1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T8" i="4"/>
  <c r="U8" i="4" s="1"/>
  <c r="M5" i="4" l="1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<sst xmlns="http://schemas.openxmlformats.org/spreadsheetml/2006/main" count="575" uniqueCount="297">
  <si>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</si>
  <si>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</si>
  <si>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</si>
  <si>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</si>
  <si>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</si>
  <si>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</si>
  <si>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</si>
  <si>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</si>
  <si>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</si>
  <si>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</si>
  <si>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</si>
  <si>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</si>
  <si>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</si>
  <si>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</si>
  <si>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</si>
  <si>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</si>
  <si>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</si>
  <si>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</si>
  <si>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</si>
  <si>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</si>
  <si>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</si>
  <si>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</si>
  <si>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</si>
  <si>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</si>
  <si>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</si>
  <si>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</si>
  <si>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</si>
  <si>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</si>
  <si>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</si>
  <si>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</si>
  <si>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</si>
  <si>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</si>
  <si>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</si>
  <si>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</si>
  <si>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</si>
  <si>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</si>
  <si>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</si>
  <si>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</si>
  <si>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</si>
  <si>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</si>
  <si>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</si>
  <si>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</si>
  <si>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</si>
  <si>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</si>
  <si>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</si>
  <si>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</si>
  <si>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</si>
  <si>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</si>
  <si>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</si>
  <si>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</si>
  <si>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</si>
  <si>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</si>
  <si>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</si>
  <si>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</si>
  <si>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</si>
  <si>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</si>
  <si>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</si>
  <si>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</si>
  <si>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</si>
  <si>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</si>
  <si>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</si>
  <si>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</si>
  <si>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</si>
  <si>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</si>
  <si>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</si>
  <si>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</si>
  <si>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</si>
  <si>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</si>
  <si>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</si>
  <si>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</si>
  <si>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</si>
  <si>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</si>
  <si>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</si>
  <si>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</si>
  <si>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</si>
  <si>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</si>
  <si>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</si>
  <si>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</si>
  <si>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</si>
  <si>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</si>
  <si>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</si>
  <si>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</si>
  <si>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</si>
  <si>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</si>
  <si>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</si>
  <si>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</si>
  <si>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</si>
  <si>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</si>
  <si>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</si>
  <si>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</si>
  <si>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</si>
  <si>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</si>
  <si>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</si>
  <si>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</si>
  <si>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</si>
  <si>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</si>
  <si>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</si>
  <si>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</si>
  <si>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</si>
  <si>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</si>
  <si>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</si>
  <si>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</si>
  <si>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</si>
  <si>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</si>
  <si>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</si>
  <si>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</si>
  <si>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</si>
  <si>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</si>
  <si>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</si>
  <si>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</si>
  <si>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</si>
  <si>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</si>
  <si>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</si>
  <si>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</si>
  <si>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</si>
  <si>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</si>
  <si>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</si>
  <si>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</si>
  <si>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</si>
  <si>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</si>
  <si>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</si>
  <si>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</si>
  <si>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</si>
  <si>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</si>
  <si>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</si>
  <si>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</si>
  <si>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</si>
  <si>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</si>
  <si>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</si>
  <si>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</si>
  <si>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</si>
  <si>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</si>
  <si>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</si>
  <si>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</si>
  <si>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</si>
  <si>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</si>
  <si>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</si>
  <si>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</si>
  <si>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</si>
  <si>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</si>
  <si>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</si>
  <si>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</si>
  <si>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</si>
  <si>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</si>
  <si>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</si>
  <si>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</si>
  <si>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</si>
  <si>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</si>
  <si>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</si>
  <si>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</si>
  <si>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</si>
  <si>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</si>
  <si>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</si>
  <si>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</si>
  <si>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</si>
  <si>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</si>
  <si>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</si>
  <si>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</si>
  <si>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</si>
  <si>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</si>
  <si>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</si>
  <si>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</si>
  <si>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</si>
  <si>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</si>
  <si>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</si>
  <si>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</si>
  <si>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</si>
  <si>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</si>
  <si>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</si>
  <si>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</si>
  <si>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</si>
  <si>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</si>
  <si>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</si>
  <si>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</si>
  <si>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</si>
  <si>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</si>
  <si>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</si>
  <si>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</si>
  <si>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</si>
  <si>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</si>
  <si>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</si>
  <si>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</si>
  <si>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</si>
  <si>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</si>
  <si>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</si>
  <si>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</si>
  <si>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</si>
  <si>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</si>
  <si>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</si>
  <si>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</si>
  <si>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</si>
  <si>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</si>
  <si>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</si>
  <si>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</si>
  <si>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</si>
  <si>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</si>
  <si>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</si>
  <si>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</si>
  <si>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</si>
  <si>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</si>
  <si>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</si>
  <si>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</si>
  <si>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</si>
  <si>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</si>
  <si>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</si>
  <si>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</si>
  <si>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</si>
  <si>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</si>
  <si>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</si>
  <si>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</si>
  <si>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</si>
  <si>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</si>
  <si>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</si>
  <si>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</si>
  <si>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</si>
  <si>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</si>
  <si>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</si>
  <si>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</si>
  <si>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</si>
  <si>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</si>
  <si>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</si>
  <si>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</si>
  <si>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</si>
  <si>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</si>
  <si>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</si>
  <si>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</si>
  <si>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</si>
  <si>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</si>
  <si>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</si>
  <si>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</si>
  <si>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</si>
  <si>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</si>
  <si>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</si>
  <si>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</si>
  <si>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</si>
  <si>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</si>
  <si>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</si>
  <si>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</si>
  <si>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</si>
  <si>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</si>
  <si>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</si>
  <si>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</si>
  <si>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</si>
  <si>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</si>
  <si>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</si>
  <si>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</si>
  <si>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</si>
  <si>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</si>
  <si>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</si>
  <si>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</si>
  <si>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</si>
  <si>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</si>
  <si>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</si>
  <si>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</si>
  <si>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</si>
  <si>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</si>
  <si>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</si>
  <si>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Basic parameters (calculated)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</si>
  <si>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</si>
  <si>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</si>
  <si>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</si>
  <si>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</si>
  <si>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</si>
  <si>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</si>
  <si>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</si>
  <si>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</si>
  <si>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</si>
  <si>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</si>
  <si>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</si>
  <si>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</t>
    </r>
    <r>
      <rPr>
        <sz val="10"/>
        <color theme="1"/>
        <rFont val="Garamond"/>
        <family val="1"/>
        <charset val="162"/>
      </rPr>
      <t>/D</t>
    </r>
    <r>
      <rPr>
        <vertAlign val="subscript"/>
        <sz val="10"/>
        <color theme="1"/>
        <rFont val="Garamond"/>
        <family val="1"/>
        <charset val="162"/>
      </rPr>
      <t>i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</si>
  <si>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</si>
  <si>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</si>
  <si>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</si>
  <si>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ma</t>
  </si>
  <si>
    <t>Tao se</t>
  </si>
  <si>
    <t>bt ye bağlı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</si>
  <si>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</si>
  <si>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</si>
  <si>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t>alfa s</t>
  </si>
  <si>
    <t>B leri hesapla</t>
  </si>
  <si>
    <t>Dos can be calculated later</t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</si>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</sst>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33"/>
  <sheetViews>
    <sheetView tabSelected="1" topLeftCell="A7" zoomScale="145" zoomScaleNormal="145" workbookViewId="0">
      <selection activeCell="M27" sqref="M27"/>
    </sheetView>
  </sheetViews>
  <sheetFormatPr defaultRowHeight="12.75" x14ac:dyDescent="0.2"/>
  <cols>
    <col min="1" max="1" width="21" style="70" bestFit="1" customWidth="1"/>
    <col min="2" max="2" width="5.85546875" style="69" bestFit="1" customWidth="1"/>
    <col min="3" max="3" width="5.7109375" style="69" bestFit="1" customWidth="1"/>
    <col min="4" max="4" width="4.140625" style="69" bestFit="1" customWidth="1"/>
    <col min="5" max="5" width="3.85546875" style="69" bestFit="1" customWidth="1"/>
    <col min="6" max="6" width="21.85546875" style="70" bestFit="1" customWidth="1"/>
    <col min="7" max="7" width="4.140625" style="69" bestFit="1" customWidth="1"/>
    <col min="8" max="8" width="7.7109375" style="69" bestFit="1" customWidth="1"/>
    <col min="9" max="9" width="7" style="69" bestFit="1" customWidth="1"/>
    <col min="10" max="10" width="3.85546875" style="69" bestFit="1" customWidth="1"/>
    <col min="11" max="11" width="16" style="70" bestFit="1" customWidth="1"/>
    <col min="12" max="12" width="3.28515625" style="70" bestFit="1" customWidth="1"/>
    <col min="13" max="13" width="7.5703125" style="70" bestFit="1" customWidth="1"/>
    <col min="14" max="14" width="5" style="70" bestFit="1" customWidth="1"/>
    <col min="15" max="15" width="13" style="70" bestFit="1" customWidth="1"/>
    <col min="16" max="16" width="2.85546875" style="70" bestFit="1" customWidth="1"/>
    <col min="17" max="17" width="3.5703125" style="70" bestFit="1" customWidth="1"/>
    <col min="18" max="18" width="2.5703125" style="70" bestFit="1" customWidth="1"/>
    <col min="19" max="16384" width="9.140625" style="70"/>
  </cols>
  <sheetData>
    <row r="1" spans="1:18" ht="15" customHeight="1" x14ac:dyDescent="0.2">
      <c r="A1" s="74" t="s">
        <v>236</v>
      </c>
      <c r="B1" s="74"/>
      <c r="C1" s="74"/>
      <c r="D1" s="74"/>
      <c r="E1" s="74"/>
      <c r="F1" s="74" t="s">
        <v>237</v>
      </c>
      <c r="G1" s="74"/>
      <c r="H1" s="74"/>
      <c r="I1" s="74"/>
      <c r="J1" s="63"/>
      <c r="K1" s="74" t="s">
        <v>238</v>
      </c>
      <c r="L1" s="74"/>
      <c r="M1" s="74"/>
      <c r="N1" s="74"/>
      <c r="O1" s="74" t="s">
        <v>246</v>
      </c>
      <c r="P1" s="74"/>
      <c r="Q1" s="74"/>
      <c r="R1" s="74"/>
    </row>
    <row r="2" spans="1:18" ht="15" customHeight="1" x14ac:dyDescent="0.2">
      <c r="A2" s="58" t="s">
        <v>8</v>
      </c>
      <c r="B2" s="59" t="s">
        <v>239</v>
      </c>
      <c r="C2" s="59">
        <v>8000</v>
      </c>
      <c r="D2" s="59" t="s">
        <v>7</v>
      </c>
      <c r="E2" s="59"/>
      <c r="F2" s="58" t="s">
        <v>20</v>
      </c>
      <c r="G2" s="59" t="s">
        <v>240</v>
      </c>
      <c r="H2" s="59">
        <v>0.6</v>
      </c>
      <c r="I2" s="59" t="s">
        <v>15</v>
      </c>
      <c r="J2" s="59"/>
      <c r="K2" s="58"/>
      <c r="L2" s="59" t="s">
        <v>61</v>
      </c>
      <c r="M2" s="64">
        <v>3.1415926500000002</v>
      </c>
      <c r="N2" s="59" t="s">
        <v>15</v>
      </c>
      <c r="O2" s="58" t="s">
        <v>49</v>
      </c>
      <c r="P2" s="59" t="s">
        <v>250</v>
      </c>
      <c r="Q2" s="59">
        <v>94</v>
      </c>
      <c r="R2" s="59" t="s">
        <v>51</v>
      </c>
    </row>
    <row r="3" spans="1:18" ht="15" customHeight="1" x14ac:dyDescent="0.2">
      <c r="A3" s="58" t="s">
        <v>32</v>
      </c>
      <c r="B3" s="59" t="s">
        <v>241</v>
      </c>
      <c r="C3" s="59">
        <v>540</v>
      </c>
      <c r="D3" s="59" t="s">
        <v>33</v>
      </c>
      <c r="E3" s="59"/>
      <c r="F3" s="58" t="s">
        <v>21</v>
      </c>
      <c r="G3" s="59" t="s">
        <v>242</v>
      </c>
      <c r="H3" s="59">
        <v>35</v>
      </c>
      <c r="I3" s="59" t="s">
        <v>23</v>
      </c>
      <c r="J3" s="59"/>
      <c r="K3" s="58" t="s">
        <v>108</v>
      </c>
      <c r="L3" s="59" t="s">
        <v>251</v>
      </c>
      <c r="M3" s="65">
        <v>1.7E-8</v>
      </c>
      <c r="N3" s="59" t="s">
        <v>252</v>
      </c>
      <c r="O3" s="58" t="s">
        <v>0</v>
      </c>
      <c r="P3" s="59" t="s">
        <v>52</v>
      </c>
      <c r="Q3" s="59">
        <v>0.9</v>
      </c>
      <c r="R3" s="59" t="s">
        <v>15</v>
      </c>
    </row>
    <row r="4" spans="1:18" ht="15" customHeight="1" x14ac:dyDescent="0.2">
      <c r="A4" s="58" t="s">
        <v>9</v>
      </c>
      <c r="B4" s="59" t="s">
        <v>13</v>
      </c>
      <c r="C4" s="59">
        <v>4</v>
      </c>
      <c r="D4" s="59" t="s">
        <v>15</v>
      </c>
      <c r="E4" s="59"/>
      <c r="F4" s="58" t="s">
        <v>256</v>
      </c>
      <c r="G4" s="59" t="s">
        <v>248</v>
      </c>
      <c r="H4" s="59">
        <v>0.9</v>
      </c>
      <c r="I4" s="59" t="s">
        <v>28</v>
      </c>
      <c r="J4" s="59"/>
      <c r="K4" s="58" t="s">
        <v>110</v>
      </c>
      <c r="L4" s="59" t="s">
        <v>253</v>
      </c>
      <c r="M4" s="65">
        <v>1.2566289999999999E-6</v>
      </c>
      <c r="N4" s="59" t="s">
        <v>113</v>
      </c>
      <c r="O4" s="58" t="s">
        <v>53</v>
      </c>
      <c r="P4" s="59" t="s">
        <v>254</v>
      </c>
      <c r="Q4" s="59">
        <v>98</v>
      </c>
      <c r="R4" s="59" t="s">
        <v>51</v>
      </c>
    </row>
    <row r="5" spans="1:18" ht="15" customHeight="1" x14ac:dyDescent="0.2">
      <c r="A5" s="58" t="s">
        <v>10</v>
      </c>
      <c r="B5" s="59" t="s">
        <v>243</v>
      </c>
      <c r="C5" s="59">
        <v>2</v>
      </c>
      <c r="D5" s="59" t="s">
        <v>15</v>
      </c>
      <c r="E5" s="62"/>
      <c r="F5" s="58" t="s">
        <v>29</v>
      </c>
      <c r="G5" s="59" t="s">
        <v>30</v>
      </c>
      <c r="H5" s="59">
        <v>4</v>
      </c>
      <c r="I5" s="59" t="s">
        <v>244</v>
      </c>
      <c r="J5" s="59"/>
      <c r="K5" s="58" t="s">
        <v>190</v>
      </c>
      <c r="L5" s="59" t="s">
        <v>255</v>
      </c>
      <c r="M5" s="65">
        <f>4*M2*0.0000001</f>
        <v>1.2566370599999999E-6</v>
      </c>
      <c r="N5" s="59" t="s">
        <v>113</v>
      </c>
      <c r="O5" s="58"/>
      <c r="P5" s="59"/>
      <c r="Q5" s="65"/>
      <c r="R5" s="59"/>
    </row>
    <row r="6" spans="1:18" ht="15" customHeight="1" x14ac:dyDescent="0.2">
      <c r="A6" s="58" t="s">
        <v>12</v>
      </c>
      <c r="B6" s="59" t="s">
        <v>14</v>
      </c>
      <c r="C6" s="59">
        <v>3</v>
      </c>
      <c r="D6" s="59" t="s">
        <v>15</v>
      </c>
      <c r="E6" s="62"/>
      <c r="F6" s="58" t="s">
        <v>247</v>
      </c>
      <c r="G6" s="59" t="s">
        <v>249</v>
      </c>
      <c r="H6" s="59">
        <v>1.8</v>
      </c>
      <c r="I6" s="59" t="s">
        <v>28</v>
      </c>
      <c r="J6" s="59"/>
      <c r="K6" s="58"/>
      <c r="L6" s="59"/>
      <c r="M6" s="59"/>
      <c r="N6" s="59"/>
      <c r="O6" s="58"/>
      <c r="P6" s="59"/>
      <c r="Q6" s="59"/>
      <c r="R6" s="59"/>
    </row>
    <row r="7" spans="1:18" ht="15" customHeight="1" x14ac:dyDescent="0.2">
      <c r="A7" s="58" t="s">
        <v>16</v>
      </c>
      <c r="B7" s="59" t="s">
        <v>245</v>
      </c>
      <c r="C7" s="59">
        <v>600</v>
      </c>
      <c r="D7" s="59" t="s">
        <v>17</v>
      </c>
      <c r="E7" s="62"/>
      <c r="F7" s="58" t="s">
        <v>276</v>
      </c>
      <c r="G7" s="59" t="s">
        <v>277</v>
      </c>
      <c r="H7" s="59">
        <v>1.8</v>
      </c>
      <c r="I7" s="59" t="s">
        <v>28</v>
      </c>
      <c r="J7" s="59"/>
      <c r="K7" s="58"/>
      <c r="L7" s="59"/>
      <c r="M7" s="59"/>
      <c r="N7" s="59"/>
      <c r="O7" s="58"/>
      <c r="P7" s="59"/>
      <c r="Q7" s="59"/>
      <c r="R7" s="59"/>
    </row>
    <row r="8" spans="1:18" ht="15" customHeight="1" x14ac:dyDescent="0.2">
      <c r="A8" s="58" t="s">
        <v>18</v>
      </c>
      <c r="B8" s="59" t="s">
        <v>19</v>
      </c>
      <c r="C8" s="59">
        <v>2</v>
      </c>
      <c r="D8" s="59" t="s">
        <v>15</v>
      </c>
      <c r="E8" s="62"/>
      <c r="F8" s="58"/>
      <c r="G8" s="59"/>
      <c r="H8" s="65"/>
      <c r="I8" s="59"/>
      <c r="J8" s="59"/>
      <c r="K8" s="58"/>
      <c r="L8" s="59"/>
      <c r="M8" s="59"/>
      <c r="N8" s="59"/>
      <c r="O8" s="58"/>
      <c r="P8" s="59"/>
      <c r="Q8" s="59"/>
      <c r="R8" s="59"/>
    </row>
    <row r="9" spans="1:18" ht="15" customHeight="1" x14ac:dyDescent="0.2">
      <c r="A9" s="58" t="s">
        <v>98</v>
      </c>
      <c r="B9" s="59" t="s">
        <v>99</v>
      </c>
      <c r="C9" s="59">
        <v>2</v>
      </c>
      <c r="D9" s="59" t="s">
        <v>15</v>
      </c>
      <c r="E9" s="62"/>
      <c r="F9" s="58"/>
      <c r="G9" s="59"/>
      <c r="H9" s="65"/>
      <c r="I9" s="59"/>
      <c r="J9" s="59"/>
      <c r="K9" s="58"/>
      <c r="L9" s="59"/>
      <c r="M9" s="59"/>
      <c r="N9" s="59"/>
      <c r="O9" s="58"/>
      <c r="P9" s="59"/>
      <c r="Q9" s="59"/>
      <c r="R9" s="59"/>
    </row>
    <row r="10" spans="1:18" ht="15" customHeight="1" x14ac:dyDescent="0.2">
      <c r="A10" s="58"/>
      <c r="B10" s="59"/>
      <c r="C10" s="59"/>
      <c r="D10" s="59"/>
      <c r="E10" s="62"/>
      <c r="F10" s="58"/>
      <c r="G10" s="59"/>
      <c r="H10" s="65"/>
      <c r="I10" s="59"/>
      <c r="J10" s="59"/>
      <c r="K10" s="58"/>
      <c r="L10" s="59"/>
      <c r="M10" s="59"/>
      <c r="N10" s="59"/>
      <c r="O10" s="58"/>
      <c r="P10" s="59"/>
      <c r="Q10" s="59"/>
      <c r="R10" s="59"/>
    </row>
    <row r="11" spans="1:18" ht="15" customHeight="1" x14ac:dyDescent="0.2">
      <c r="A11" s="74" t="s">
        <v>257</v>
      </c>
      <c r="B11" s="74"/>
      <c r="C11" s="74"/>
      <c r="D11" s="74"/>
      <c r="E11" s="74"/>
      <c r="F11" s="75" t="s">
        <v>272</v>
      </c>
      <c r="G11" s="75"/>
      <c r="H11" s="75"/>
      <c r="I11" s="75"/>
      <c r="J11" s="83"/>
      <c r="K11" s="86" t="s">
        <v>289</v>
      </c>
      <c r="L11" s="86"/>
      <c r="M11" s="86"/>
      <c r="N11" s="86"/>
    </row>
    <row r="12" spans="1:18" ht="15" customHeight="1" x14ac:dyDescent="0.2">
      <c r="A12" s="58" t="s">
        <v>2</v>
      </c>
      <c r="B12" s="59" t="s">
        <v>260</v>
      </c>
      <c r="C12" s="59">
        <f>C4*C8*C6</f>
        <v>24</v>
      </c>
      <c r="D12" s="59" t="s">
        <v>15</v>
      </c>
      <c r="E12" s="66"/>
      <c r="F12" s="60" t="s">
        <v>271</v>
      </c>
      <c r="G12" s="59" t="s">
        <v>281</v>
      </c>
      <c r="H12" s="59">
        <v>1</v>
      </c>
      <c r="I12" s="59" t="s">
        <v>80</v>
      </c>
      <c r="J12" s="84" t="s">
        <v>178</v>
      </c>
      <c r="K12" s="60"/>
      <c r="L12" s="60"/>
      <c r="M12" s="60"/>
      <c r="N12" s="60"/>
    </row>
    <row r="13" spans="1:18" ht="15" customHeight="1" x14ac:dyDescent="0.2">
      <c r="A13" s="58" t="s">
        <v>3</v>
      </c>
      <c r="B13" s="59" t="s">
        <v>24</v>
      </c>
      <c r="C13" s="59">
        <f>10*C8</f>
        <v>20</v>
      </c>
      <c r="D13" s="59" t="s">
        <v>15</v>
      </c>
      <c r="E13" s="66"/>
      <c r="F13" s="60" t="s">
        <v>92</v>
      </c>
      <c r="G13" s="59" t="s">
        <v>295</v>
      </c>
      <c r="H13" s="73">
        <f>M2*C20/C12</f>
        <v>26.271315346240922</v>
      </c>
      <c r="I13" s="61" t="s">
        <v>80</v>
      </c>
      <c r="J13" s="85"/>
      <c r="K13" s="60"/>
      <c r="L13" s="60"/>
      <c r="M13" s="60"/>
      <c r="N13" s="60"/>
    </row>
    <row r="14" spans="1:18" ht="15" customHeight="1" x14ac:dyDescent="0.2">
      <c r="A14" s="58" t="s">
        <v>31</v>
      </c>
      <c r="B14" s="59" t="s">
        <v>261</v>
      </c>
      <c r="C14" s="59">
        <f>C12/(C13*C6)</f>
        <v>0.4</v>
      </c>
      <c r="D14" s="59" t="s">
        <v>15</v>
      </c>
      <c r="E14" s="66"/>
      <c r="F14" s="58" t="s">
        <v>207</v>
      </c>
      <c r="G14" s="59" t="s">
        <v>282</v>
      </c>
      <c r="H14" s="64">
        <v>1</v>
      </c>
      <c r="I14" s="59" t="s">
        <v>28</v>
      </c>
      <c r="J14" s="85"/>
      <c r="K14" s="60"/>
      <c r="L14" s="60"/>
      <c r="M14" s="60"/>
      <c r="N14" s="60"/>
    </row>
    <row r="15" spans="1:18" ht="15" customHeight="1" x14ac:dyDescent="0.2">
      <c r="A15" s="58" t="s">
        <v>71</v>
      </c>
      <c r="B15" s="59" t="s">
        <v>72</v>
      </c>
      <c r="C15" s="64">
        <f>H3*H4*2/M2</f>
        <v>20.053522852493302</v>
      </c>
      <c r="D15" s="59" t="s">
        <v>73</v>
      </c>
      <c r="E15" s="66"/>
      <c r="F15" s="82" t="s">
        <v>189</v>
      </c>
      <c r="G15" s="59" t="s">
        <v>283</v>
      </c>
      <c r="H15" s="59">
        <v>1.1000000000000001</v>
      </c>
      <c r="I15" s="59" t="s">
        <v>15</v>
      </c>
      <c r="J15" s="85"/>
      <c r="K15" s="60"/>
      <c r="L15" s="60"/>
      <c r="M15" s="60"/>
      <c r="N15" s="60"/>
    </row>
    <row r="16" spans="1:18" ht="15" customHeight="1" x14ac:dyDescent="0.2">
      <c r="A16" s="58" t="s">
        <v>59</v>
      </c>
      <c r="B16" s="59" t="s">
        <v>262</v>
      </c>
      <c r="C16" s="64">
        <f>C2/(C7*2*M2/60)</f>
        <v>127.32395461900511</v>
      </c>
      <c r="D16" s="59" t="s">
        <v>64</v>
      </c>
      <c r="E16" s="66"/>
      <c r="F16" s="82" t="s">
        <v>192</v>
      </c>
      <c r="G16" s="59" t="s">
        <v>284</v>
      </c>
      <c r="H16" s="65">
        <f>H15*M5</f>
        <v>1.3823007660000001E-6</v>
      </c>
      <c r="I16" s="59" t="s">
        <v>113</v>
      </c>
      <c r="J16" s="85"/>
      <c r="K16" s="60"/>
      <c r="L16" s="60"/>
      <c r="M16" s="60"/>
      <c r="N16" s="60"/>
    </row>
    <row r="17" spans="1:14" ht="15" customHeight="1" x14ac:dyDescent="0.2">
      <c r="A17" s="58" t="s">
        <v>258</v>
      </c>
      <c r="B17" s="59" t="s">
        <v>263</v>
      </c>
      <c r="C17" s="67">
        <f>C16/(2*C15)*0.001</f>
        <v>3.174603174603175E-3</v>
      </c>
      <c r="D17" s="59" t="s">
        <v>264</v>
      </c>
      <c r="E17" s="58"/>
      <c r="F17" s="70" t="s">
        <v>285</v>
      </c>
      <c r="G17" s="59" t="s">
        <v>286</v>
      </c>
      <c r="H17" s="59">
        <v>3</v>
      </c>
      <c r="I17" s="59" t="s">
        <v>80</v>
      </c>
      <c r="J17" s="84" t="s">
        <v>178</v>
      </c>
      <c r="K17" s="60"/>
      <c r="L17" s="60"/>
      <c r="M17" s="60"/>
      <c r="N17" s="60"/>
    </row>
    <row r="18" spans="1:14" ht="15" customHeight="1" x14ac:dyDescent="0.2">
      <c r="A18" s="58" t="s">
        <v>265</v>
      </c>
      <c r="B18" s="59" t="s">
        <v>266</v>
      </c>
      <c r="C18" s="67">
        <f>C17*4/M2</f>
        <v>4.042030305365242E-3</v>
      </c>
      <c r="D18" s="59" t="s">
        <v>267</v>
      </c>
      <c r="E18" s="62"/>
      <c r="F18" s="87" t="s">
        <v>153</v>
      </c>
      <c r="G18" s="59" t="s">
        <v>290</v>
      </c>
      <c r="H18" s="59">
        <v>0.7</v>
      </c>
      <c r="I18" s="59" t="s">
        <v>15</v>
      </c>
      <c r="J18" s="84" t="s">
        <v>178</v>
      </c>
      <c r="K18" s="60"/>
      <c r="L18" s="60"/>
      <c r="M18" s="60"/>
      <c r="N18" s="60"/>
    </row>
    <row r="19" spans="1:14" ht="15" customHeight="1" x14ac:dyDescent="0.2">
      <c r="A19" s="58" t="s">
        <v>76</v>
      </c>
      <c r="B19" s="59" t="s">
        <v>77</v>
      </c>
      <c r="C19" s="72">
        <v>0.5</v>
      </c>
      <c r="D19" s="59" t="s">
        <v>15</v>
      </c>
      <c r="E19" s="68" t="s">
        <v>178</v>
      </c>
      <c r="F19" s="82" t="s">
        <v>198</v>
      </c>
      <c r="G19" s="59" t="s">
        <v>291</v>
      </c>
      <c r="H19" s="64">
        <f>2*Parameters!H8*Parameters!C16/'General Calculations'!C4</f>
        <v>0.2199114855</v>
      </c>
      <c r="I19" s="59" t="s">
        <v>200</v>
      </c>
      <c r="J19" s="85"/>
      <c r="K19" s="60"/>
      <c r="L19" s="60"/>
      <c r="M19" s="60"/>
      <c r="N19" s="60"/>
    </row>
    <row r="20" spans="1:14" ht="15" customHeight="1" x14ac:dyDescent="0.2">
      <c r="A20" s="58" t="s">
        <v>78</v>
      </c>
      <c r="B20" s="59" t="s">
        <v>259</v>
      </c>
      <c r="C20" s="72">
        <f>1000*(C18/C19)^(1/3)</f>
        <v>200.69806577558106</v>
      </c>
      <c r="D20" s="59" t="s">
        <v>80</v>
      </c>
      <c r="E20" s="62"/>
      <c r="F20" s="82" t="s">
        <v>198</v>
      </c>
      <c r="G20" s="59" t="s">
        <v>291</v>
      </c>
      <c r="H20" s="64">
        <f>H19*180/M2</f>
        <v>12.6</v>
      </c>
      <c r="I20" s="59" t="s">
        <v>201</v>
      </c>
      <c r="J20" s="85"/>
      <c r="K20" s="60"/>
      <c r="L20" s="60"/>
      <c r="M20" s="60"/>
      <c r="N20" s="60"/>
    </row>
    <row r="21" spans="1:14" ht="15" customHeight="1" x14ac:dyDescent="0.25">
      <c r="A21" s="58" t="s">
        <v>81</v>
      </c>
      <c r="B21" s="61" t="s">
        <v>268</v>
      </c>
      <c r="C21" s="73">
        <f>C20*C19</f>
        <v>100.34903288779053</v>
      </c>
      <c r="D21" s="61" t="s">
        <v>80</v>
      </c>
      <c r="E21" s="61"/>
      <c r="F21" s="82" t="s">
        <v>187</v>
      </c>
      <c r="G21" s="59" t="s">
        <v>292</v>
      </c>
      <c r="H21" s="64">
        <f>(H19*(C20/2-H12/2)+2*H12)*(C21+2*H12)/100</f>
        <v>24.520729252821194</v>
      </c>
      <c r="I21" s="59" t="s">
        <v>293</v>
      </c>
      <c r="J21" s="85"/>
      <c r="K21" s="60"/>
      <c r="L21" s="60"/>
      <c r="M21" s="60"/>
      <c r="N21" s="60"/>
    </row>
    <row r="22" spans="1:14" ht="15" customHeight="1" x14ac:dyDescent="0.25">
      <c r="A22" s="60" t="s">
        <v>91</v>
      </c>
      <c r="B22" s="61" t="s">
        <v>269</v>
      </c>
      <c r="C22" s="73">
        <v>1.2</v>
      </c>
      <c r="D22" s="71" t="s">
        <v>15</v>
      </c>
      <c r="E22" s="68" t="s">
        <v>178</v>
      </c>
      <c r="F22" s="82" t="s">
        <v>188</v>
      </c>
      <c r="G22" s="59" t="s">
        <v>294</v>
      </c>
      <c r="H22" s="64">
        <f>(H19*(C20/2-H12/2)+2*H12)*(C21+2*H12)/100</f>
        <v>24.520729252821194</v>
      </c>
      <c r="I22" s="59" t="s">
        <v>293</v>
      </c>
      <c r="J22" s="61"/>
      <c r="K22" s="60"/>
      <c r="L22" s="60"/>
      <c r="M22" s="60"/>
      <c r="N22" s="60"/>
    </row>
    <row r="23" spans="1:14" ht="15" customHeight="1" x14ac:dyDescent="0.25">
      <c r="A23" s="60" t="s">
        <v>83</v>
      </c>
      <c r="B23" s="61" t="s">
        <v>270</v>
      </c>
      <c r="C23" s="73">
        <f>C20*C22</f>
        <v>240.83767893069725</v>
      </c>
      <c r="D23" s="61" t="s">
        <v>80</v>
      </c>
      <c r="E23" s="61"/>
      <c r="F23" s="82" t="s">
        <v>203</v>
      </c>
      <c r="G23" s="59" t="s">
        <v>296</v>
      </c>
      <c r="H23" s="64">
        <f>H22/H21</f>
        <v>1</v>
      </c>
      <c r="I23" s="59" t="s">
        <v>15</v>
      </c>
      <c r="J23" s="71"/>
      <c r="K23" s="60"/>
      <c r="L23" s="60"/>
      <c r="M23" s="60"/>
      <c r="N23" s="60"/>
    </row>
    <row r="24" spans="1:14" ht="15" customHeight="1" x14ac:dyDescent="0.2">
      <c r="A24" s="60"/>
      <c r="B24" s="61"/>
      <c r="C24" s="61"/>
      <c r="D24" s="61"/>
      <c r="E24" s="61"/>
      <c r="F24" s="82" t="s">
        <v>205</v>
      </c>
      <c r="G24" s="59" t="s">
        <v>206</v>
      </c>
      <c r="H24" s="64">
        <f>H22*H12/(H21*H17)</f>
        <v>0.33333333333333337</v>
      </c>
      <c r="I24" s="59" t="s">
        <v>15</v>
      </c>
      <c r="J24" s="61"/>
      <c r="K24" s="60"/>
      <c r="L24" s="60"/>
      <c r="M24" s="60"/>
      <c r="N24" s="60"/>
    </row>
    <row r="25" spans="1:14" ht="15" customHeight="1" x14ac:dyDescent="0.25">
      <c r="A25" s="60"/>
      <c r="B25" s="61"/>
      <c r="C25" s="61"/>
      <c r="D25" s="61"/>
      <c r="E25" s="61"/>
      <c r="F25" s="60" t="s">
        <v>287</v>
      </c>
      <c r="G25" s="61" t="s">
        <v>288</v>
      </c>
      <c r="H25" s="61">
        <f>M28*M32*H31/(1+H32*M30*M29)</f>
        <v>0</v>
      </c>
      <c r="I25" s="61"/>
      <c r="J25" s="61"/>
      <c r="K25" s="60"/>
      <c r="L25" s="60"/>
      <c r="M25" s="60"/>
      <c r="N25" s="60"/>
    </row>
    <row r="26" spans="1:14" ht="15" customHeight="1" x14ac:dyDescent="0.2"/>
    <row r="27" spans="1:14" ht="15" customHeight="1" x14ac:dyDescent="0.2">
      <c r="K27" s="70" t="s">
        <v>273</v>
      </c>
    </row>
    <row r="28" spans="1:14" ht="15" customHeight="1" x14ac:dyDescent="0.2"/>
    <row r="29" spans="1:14" ht="15" customHeight="1" x14ac:dyDescent="0.2">
      <c r="K29" s="70" t="s">
        <v>280</v>
      </c>
    </row>
    <row r="30" spans="1:14" ht="15" customHeight="1" x14ac:dyDescent="0.2">
      <c r="K30" s="70" t="s">
        <v>274</v>
      </c>
      <c r="L30" s="70" t="s">
        <v>275</v>
      </c>
    </row>
    <row r="31" spans="1:14" x14ac:dyDescent="0.2">
      <c r="K31" s="70" t="s">
        <v>278</v>
      </c>
    </row>
    <row r="33" spans="11:11" x14ac:dyDescent="0.2">
      <c r="K33" s="70" t="s">
        <v>279</v>
      </c>
    </row>
  </sheetData>
  <mergeCells count="7">
    <mergeCell ref="A1:E1"/>
    <mergeCell ref="F1:I1"/>
    <mergeCell ref="K1:N1"/>
    <mergeCell ref="O1:R1"/>
    <mergeCell ref="A11:E11"/>
    <mergeCell ref="F11:J11"/>
    <mergeCell ref="K11:N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21" sqref="C21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76" t="s">
        <v>224</v>
      </c>
      <c r="G7" s="76"/>
      <c r="H7" s="76"/>
      <c r="I7" s="76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80" t="s">
        <v>106</v>
      </c>
      <c r="B1" s="80"/>
      <c r="C1" s="80"/>
      <c r="D1" s="80"/>
      <c r="E1" s="80"/>
      <c r="F1" s="80" t="s">
        <v>124</v>
      </c>
      <c r="G1" s="80"/>
      <c r="H1" s="80"/>
      <c r="I1" s="80"/>
      <c r="J1" s="80"/>
      <c r="K1" s="80" t="s">
        <v>107</v>
      </c>
      <c r="L1" s="80"/>
      <c r="M1" s="80"/>
      <c r="N1" s="80"/>
      <c r="O1" s="80"/>
      <c r="P1" s="77" t="s">
        <v>217</v>
      </c>
      <c r="Q1" s="78"/>
      <c r="R1" s="78"/>
      <c r="S1" s="78"/>
      <c r="T1" s="78"/>
      <c r="U1" s="79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81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81"/>
      <c r="K6" s="28" t="s">
        <v>26</v>
      </c>
      <c r="L6" s="20" t="s">
        <v>48</v>
      </c>
      <c r="M6" s="23">
        <f>0.612*Parameters!C6*M5/SQRT(3)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80" t="s">
        <v>128</v>
      </c>
      <c r="G10" s="80"/>
      <c r="H10" s="80"/>
      <c r="I10" s="80"/>
      <c r="J10" s="80"/>
      <c r="K10" s="80" t="s">
        <v>125</v>
      </c>
      <c r="L10" s="80"/>
      <c r="M10" s="80"/>
      <c r="N10" s="80"/>
      <c r="O10" s="80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81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81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81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H13*Parameters!C9*Parameters!C15/2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Parameters!H8*(C14-M14)/'General Calculations'!C3</f>
        <v>33.171057287635783</v>
      </c>
      <c r="D17" s="20" t="s">
        <v>80</v>
      </c>
      <c r="E17" s="28"/>
      <c r="F17" s="80" t="s">
        <v>161</v>
      </c>
      <c r="G17" s="80"/>
      <c r="H17" s="80"/>
      <c r="I17" s="80"/>
      <c r="J17" s="80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Parameters!C2/(Parameters!C2+'General Calculations'!H22)*100</f>
        <v>99.065033073674314</v>
      </c>
      <c r="I23" s="20" t="s">
        <v>15</v>
      </c>
      <c r="J23" s="46"/>
      <c r="K23" s="80" t="s">
        <v>186</v>
      </c>
      <c r="L23" s="80"/>
      <c r="M23" s="80"/>
      <c r="N23" s="80"/>
      <c r="O23" s="80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SH1</vt:lpstr>
      <vt:lpstr>Parameters</vt:lpstr>
      <vt:lpstr>General Calculations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2017-10-18T09:18:26Z</dcterms:modified>
</cp:coreProperties>
</file>