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ECCE Resul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E17" i="1"/>
  <c r="E18" i="1"/>
  <c r="E19" i="1"/>
  <c r="E20" i="1"/>
  <c r="E21" i="1"/>
  <c r="E22" i="1"/>
  <c r="E23" i="1"/>
  <c r="M11" i="1"/>
  <c r="M12" i="1"/>
  <c r="M13" i="1"/>
  <c r="M14" i="1"/>
  <c r="M15" i="1"/>
  <c r="M10" i="1"/>
  <c r="M16" i="1" s="1"/>
  <c r="M8" i="1"/>
  <c r="L11" i="1"/>
  <c r="L12" i="1"/>
  <c r="L13" i="1"/>
  <c r="L16" i="1" s="1"/>
  <c r="L14" i="1"/>
  <c r="L15" i="1"/>
  <c r="L10" i="1"/>
  <c r="K11" i="1"/>
  <c r="K12" i="1"/>
  <c r="K13" i="1"/>
  <c r="K14" i="1"/>
  <c r="K15" i="1"/>
  <c r="K10" i="1"/>
  <c r="K16" i="1" s="1"/>
  <c r="L8" i="1"/>
  <c r="K8" i="1"/>
  <c r="J8" i="1"/>
  <c r="I14" i="1" l="1"/>
  <c r="F11" i="1"/>
  <c r="F12" i="1"/>
  <c r="F13" i="1"/>
  <c r="F14" i="1"/>
  <c r="F15" i="1"/>
  <c r="F10" i="1"/>
  <c r="E14" i="1"/>
  <c r="D11" i="1"/>
  <c r="E11" i="1" s="1"/>
  <c r="D12" i="1"/>
  <c r="E12" i="1" s="1"/>
  <c r="D13" i="1"/>
  <c r="E13" i="1" s="1"/>
  <c r="D14" i="1"/>
  <c r="D15" i="1"/>
  <c r="E15" i="1" s="1"/>
  <c r="D10" i="1"/>
  <c r="E10" i="1" s="1"/>
  <c r="H13" i="1"/>
  <c r="I3" i="1"/>
  <c r="I11" i="1" s="1"/>
  <c r="I4" i="1"/>
  <c r="I12" i="1" s="1"/>
  <c r="I5" i="1"/>
  <c r="I13" i="1" s="1"/>
  <c r="I6" i="1"/>
  <c r="H14" i="1" s="1"/>
  <c r="I7" i="1"/>
  <c r="I15" i="1" s="1"/>
  <c r="I2" i="1"/>
  <c r="I10" i="1" s="1"/>
  <c r="H12" i="1" l="1"/>
  <c r="H10" i="1"/>
  <c r="H11" i="1"/>
  <c r="H15" i="1"/>
</calcChain>
</file>

<file path=xl/sharedStrings.xml><?xml version="1.0" encoding="utf-8"?>
<sst xmlns="http://schemas.openxmlformats.org/spreadsheetml/2006/main" count="63" uniqueCount="48">
  <si>
    <t>Vdc</t>
  </si>
  <si>
    <t>Load Current</t>
  </si>
  <si>
    <t>Vds when I peaks</t>
  </si>
  <si>
    <t>Ipeak</t>
  </si>
  <si>
    <t>tri</t>
  </si>
  <si>
    <t>Eon,meas</t>
  </si>
  <si>
    <t>Eon,calc</t>
  </si>
  <si>
    <t>tri,peak</t>
  </si>
  <si>
    <t>tfi,peak</t>
  </si>
  <si>
    <t>Vgs,tri</t>
  </si>
  <si>
    <t>Vgs,tri,peak</t>
  </si>
  <si>
    <t>Vgs,tfi,peak</t>
  </si>
  <si>
    <t>I,overshoot</t>
  </si>
  <si>
    <t>Overshoot,perc</t>
  </si>
  <si>
    <t>tfv</t>
  </si>
  <si>
    <t>Emeas,real error(uJ)</t>
  </si>
  <si>
    <t>Emeas,error,perc</t>
  </si>
  <si>
    <t>AVERAGE</t>
  </si>
  <si>
    <t>Vmax</t>
  </si>
  <si>
    <t>Vmin</t>
  </si>
  <si>
    <t>Ron</t>
  </si>
  <si>
    <t>t,on,delay,calc(ns)</t>
  </si>
  <si>
    <t>t,on,delay,sim(ns)</t>
  </si>
  <si>
    <t>time_crtl,calc(ns)</t>
  </si>
  <si>
    <t>time_crtl,sim(ns)</t>
  </si>
  <si>
    <t>K-J</t>
  </si>
  <si>
    <t>L-K</t>
  </si>
  <si>
    <t>AVG</t>
  </si>
  <si>
    <t>Vgs,all,peak</t>
  </si>
  <si>
    <t>M-J</t>
  </si>
  <si>
    <t>TimeConstant(ns)</t>
  </si>
  <si>
    <t>Capacitance(pF)</t>
  </si>
  <si>
    <t>Gate Resistance Eqv</t>
  </si>
  <si>
    <t>Akım etkilemiyor</t>
  </si>
  <si>
    <t>Gerilim Etkiliyor</t>
  </si>
  <si>
    <t>Gate direnci nonlinear etkiliyor</t>
  </si>
  <si>
    <t>Model</t>
  </si>
  <si>
    <t>Load</t>
  </si>
  <si>
    <t>Eon(uJ)</t>
  </si>
  <si>
    <t>tcr(ns)</t>
  </si>
  <si>
    <t>tvf(ns)</t>
  </si>
  <si>
    <t>Eoff(uJ)</t>
  </si>
  <si>
    <t>tcf(ns)</t>
  </si>
  <si>
    <t>tvr(ns)</t>
  </si>
  <si>
    <t>Eon + Eoff</t>
  </si>
  <si>
    <t xml:space="preserve"> </t>
  </si>
  <si>
    <t>ProdSim</t>
  </si>
  <si>
    <t>ProdMeas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</si>
</sst>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₺_-;\-* #,##0.00\ _₺_-;_-* &quot;-&quot;??\ _₺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4" borderId="0" xfId="0" applyFont="1" applyFill="1"/>
    <xf numFmtId="0" fontId="2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11" fontId="0" fillId="3" borderId="0" xfId="0" applyNumberFormat="1" applyFill="1"/>
    <xf numFmtId="11" fontId="0" fillId="9" borderId="0" xfId="0" applyNumberFormat="1" applyFill="1"/>
    <xf numFmtId="0" fontId="0" fillId="10" borderId="0" xfId="0" applyFill="1"/>
    <xf numFmtId="43" fontId="0" fillId="0" borderId="0" xfId="1" applyFont="1"/>
    <xf numFmtId="0" fontId="0" fillId="11" borderId="0" xfId="0" applyFill="1"/>
    <xf numFmtId="43" fontId="0" fillId="5" borderId="0" xfId="1" applyFont="1" applyFill="1" applyAlignment="1">
      <alignment horizontal="right"/>
    </xf>
    <xf numFmtId="0" fontId="0" fillId="12" borderId="0" xfId="0" applyFill="1"/>
    <xf numFmtId="43" fontId="0" fillId="0" borderId="0" xfId="0" applyNumberFormat="1"/>
    <xf numFmtId="0" fontId="0" fillId="13" borderId="0" xfId="0" applyFill="1"/>
    <xf numFmtId="0" fontId="0" fillId="15" borderId="0" xfId="0" applyFill="1"/>
    <xf numFmtId="43" fontId="0" fillId="15" borderId="0" xfId="0" applyNumberFormat="1" applyFill="1"/>
    <xf numFmtId="43" fontId="0" fillId="15" borderId="0" xfId="1" applyFont="1" applyFill="1"/>
    <xf numFmtId="0" fontId="0" fillId="15" borderId="0" xfId="1" applyNumberFormat="1" applyFont="1" applyFill="1"/>
    <xf numFmtId="0" fontId="0" fillId="13" borderId="0" xfId="1" applyNumberFormat="1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43" fontId="0" fillId="18" borderId="0" xfId="1" applyFont="1" applyFill="1"/>
    <xf numFmtId="0" fontId="0" fillId="21" borderId="0" xfId="0" applyFill="1"/>
    <xf numFmtId="0" fontId="2" fillId="0" borderId="0" xfId="0" applyFont="1"/>
    <xf numFmtId="0" fontId="2" fillId="3" borderId="0" xfId="0" applyFont="1" applyFill="1" applyBorder="1"/>
    <xf numFmtId="0" fontId="2" fillId="9" borderId="0" xfId="0" applyFont="1" applyFill="1" applyBorder="1"/>
    <xf numFmtId="0" fontId="2" fillId="16" borderId="0" xfId="0" applyFont="1" applyFill="1" applyBorder="1"/>
    <xf numFmtId="0" fontId="2" fillId="23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0" fillId="3" borderId="0" xfId="0" applyFill="1" applyBorder="1"/>
    <xf numFmtId="0" fontId="0" fillId="9" borderId="0" xfId="0" applyFill="1" applyBorder="1"/>
    <xf numFmtId="0" fontId="0" fillId="16" borderId="0" xfId="0" applyFill="1" applyBorder="1"/>
    <xf numFmtId="0" fontId="0" fillId="23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20" borderId="1" xfId="0" applyFill="1" applyBorder="1"/>
    <xf numFmtId="0" fontId="0" fillId="0" borderId="2" xfId="0" applyBorder="1"/>
    <xf numFmtId="0" fontId="0" fillId="3" borderId="2" xfId="0" applyFill="1" applyBorder="1"/>
    <xf numFmtId="0" fontId="0" fillId="9" borderId="2" xfId="0" applyFill="1" applyBorder="1"/>
    <xf numFmtId="0" fontId="0" fillId="16" borderId="2" xfId="0" applyFill="1" applyBorder="1"/>
    <xf numFmtId="0" fontId="0" fillId="23" borderId="2" xfId="0" applyFill="1" applyBorder="1"/>
    <xf numFmtId="0" fontId="0" fillId="13" borderId="2" xfId="0" applyFill="1" applyBorder="1"/>
    <xf numFmtId="0" fontId="0" fillId="20" borderId="4" xfId="0" applyFill="1" applyBorder="1"/>
    <xf numFmtId="0" fontId="0" fillId="0" borderId="0" xfId="0" applyBorder="1"/>
    <xf numFmtId="0" fontId="0" fillId="0" borderId="7" xfId="0" applyBorder="1"/>
    <xf numFmtId="0" fontId="0" fillId="6" borderId="1" xfId="0" applyFill="1" applyBorder="1"/>
    <xf numFmtId="0" fontId="0" fillId="6" borderId="4" xfId="0" applyFill="1" applyBorder="1"/>
    <xf numFmtId="0" fontId="0" fillId="22" borderId="1" xfId="0" applyFill="1" applyBorder="1"/>
    <xf numFmtId="0" fontId="0" fillId="22" borderId="4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14" borderId="2" xfId="0" applyFill="1" applyBorder="1"/>
    <xf numFmtId="0" fontId="0" fillId="24" borderId="1" xfId="0" applyFill="1" applyBorder="1"/>
    <xf numFmtId="0" fontId="0" fillId="24" borderId="4" xfId="0" applyFill="1" applyBorder="1"/>
    <xf numFmtId="0" fontId="0" fillId="24" borderId="6" xfId="0" applyFill="1" applyBorder="1"/>
    <xf numFmtId="0" fontId="0" fillId="25" borderId="4" xfId="0" applyFill="1" applyBorder="1"/>
    <xf numFmtId="0" fontId="0" fillId="25" borderId="1" xfId="0" applyFill="1" applyBorder="1"/>
    <xf numFmtId="0" fontId="0" fillId="25" borderId="6" xfId="0" applyFill="1" applyBorder="1"/>
    <xf numFmtId="0" fontId="0" fillId="6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Sheet1!$H$10:$H$15</c:f>
              <c:numCache>
                <c:formatCode>_(* #,##0.00_);_(* \(#,##0.00\);_(* "-"??_);_(@_)</c:formatCode>
                <c:ptCount val="6"/>
                <c:pt idx="0">
                  <c:v>0.59048820518424761</c:v>
                </c:pt>
                <c:pt idx="1">
                  <c:v>7.6181615739840831</c:v>
                </c:pt>
                <c:pt idx="2">
                  <c:v>1.3230287161056125</c:v>
                </c:pt>
                <c:pt idx="3">
                  <c:v>5.1105149769809453</c:v>
                </c:pt>
                <c:pt idx="4">
                  <c:v>12.460112315715699</c:v>
                </c:pt>
                <c:pt idx="5">
                  <c:v>10.887938153920626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C-4FC7-9F9D-63B969720AC5}"/>
            </c:ext>
          </c:extLst>
        </c:ser>
        <c:ser>
          <c:idx val="1"/>
          <c:order val="1"/>
          <c:tx>
            <c:v>CurrOvershoot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Sheet1!$D$10:$D$15</c:f>
              <c:numCache>
                <c:formatCode>General</c:formatCode>
                <c:ptCount val="6"/>
                <c:pt idx="0">
                  <c:v>10.600000000000001</c:v>
                </c:pt>
                <c:pt idx="1">
                  <c:v>13.299999999999997</c:v>
                </c:pt>
                <c:pt idx="2">
                  <c:v>14.700000000000003</c:v>
                </c:pt>
                <c:pt idx="3">
                  <c:v>14.8</c:v>
                </c:pt>
                <c:pt idx="4">
                  <c:v>16.899999999999999</c:v>
                </c:pt>
                <c:pt idx="5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C-4FC7-9F9D-63B969720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</a:t>
                </a:r>
                <a:r>
                  <a:rPr lang="tr-TR" baseline="0"/>
                  <a:t> Currents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1796873777892"/>
          <c:y val="5.6288478452066845E-2"/>
          <c:w val="0.83908203126222114"/>
          <c:h val="0.72461415937783502"/>
        </c:manualLayout>
      </c:layout>
      <c:lineChart>
        <c:grouping val="standard"/>
        <c:varyColors val="0"/>
        <c:ser>
          <c:idx val="0"/>
          <c:order val="0"/>
          <c:tx>
            <c:v>tri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Sheet1!$E$2:$E$7</c:f>
              <c:numCache>
                <c:formatCode>0.00E+00</c:formatCode>
                <c:ptCount val="6"/>
                <c:pt idx="0">
                  <c:v>2.6329999999999999E-9</c:v>
                </c:pt>
                <c:pt idx="1">
                  <c:v>2.1160000000000001E-9</c:v>
                </c:pt>
                <c:pt idx="2">
                  <c:v>1.7889999999999999E-9</c:v>
                </c:pt>
                <c:pt idx="3">
                  <c:v>1.4539999999999999E-9</c:v>
                </c:pt>
                <c:pt idx="4">
                  <c:v>1.2360000000000001E-9</c:v>
                </c:pt>
                <c:pt idx="5">
                  <c:v>9.879999999999999E-10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C-4CF7-8E15-AB4938438942}"/>
            </c:ext>
          </c:extLst>
        </c:ser>
        <c:ser>
          <c:idx val="1"/>
          <c:order val="1"/>
          <c:tx>
            <c:v>tri,peak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0.00E+00</c:formatCode>
                <c:ptCount val="6"/>
                <c:pt idx="0">
                  <c:v>4.0270000000000003E-9</c:v>
                </c:pt>
                <c:pt idx="1">
                  <c:v>3.457E-9</c:v>
                </c:pt>
                <c:pt idx="2">
                  <c:v>3.1939999999999999E-9</c:v>
                </c:pt>
                <c:pt idx="3">
                  <c:v>2.9090000000000002E-9</c:v>
                </c:pt>
                <c:pt idx="4">
                  <c:v>1.5960000000000001E-9</c:v>
                </c:pt>
                <c:pt idx="5">
                  <c:v>1.858E-9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C-4CF7-8E15-AB4938438942}"/>
            </c:ext>
          </c:extLst>
        </c:ser>
        <c:ser>
          <c:idx val="2"/>
          <c:order val="2"/>
          <c:tx>
            <c:v>tfi,peak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0.00E+00</c:formatCode>
                <c:ptCount val="6"/>
                <c:pt idx="0">
                  <c:v>5.7820000000000001E-9</c:v>
                </c:pt>
                <c:pt idx="1">
                  <c:v>5.6249999999999999E-9</c:v>
                </c:pt>
                <c:pt idx="2">
                  <c:v>3.9600000000000004E-9</c:v>
                </c:pt>
                <c:pt idx="3">
                  <c:v>3.565E-9</c:v>
                </c:pt>
                <c:pt idx="4">
                  <c:v>4.0810000000000003E-9</c:v>
                </c:pt>
                <c:pt idx="5">
                  <c:v>3.4389999999999998E-9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C-4CF7-8E15-AB4938438942}"/>
            </c:ext>
          </c:extLst>
        </c:ser>
        <c:ser>
          <c:idx val="3"/>
          <c:order val="3"/>
          <c:tx>
            <c:v>tfv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Sheet1!$F$10:$F$15</c:f>
              <c:numCache>
                <c:formatCode>0.00E+00</c:formatCode>
                <c:ptCount val="6"/>
                <c:pt idx="0">
                  <c:v>9.8090000000000004E-9</c:v>
                </c:pt>
                <c:pt idx="1">
                  <c:v>9.0819999999999999E-9</c:v>
                </c:pt>
                <c:pt idx="2">
                  <c:v>7.1540000000000007E-9</c:v>
                </c:pt>
                <c:pt idx="3">
                  <c:v>6.4740000000000006E-9</c:v>
                </c:pt>
                <c:pt idx="4">
                  <c:v>5.6770000000000001E-9</c:v>
                </c:pt>
                <c:pt idx="5">
                  <c:v>5.2969999999999994E-9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C-4CF7-8E15-AB493843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018118574815E-2"/>
          <c:y val="4.1666666666666664E-2"/>
          <c:w val="0.88210958501594261"/>
          <c:h val="0.78682414698162739"/>
        </c:manualLayout>
      </c:layout>
      <c:lineChart>
        <c:grouping val="standard"/>
        <c:varyColors val="0"/>
        <c:ser>
          <c:idx val="0"/>
          <c:order val="0"/>
          <c:tx>
            <c:v>Vgs,tri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2.63</c:v>
                </c:pt>
                <c:pt idx="1">
                  <c:v>2.4</c:v>
                </c:pt>
                <c:pt idx="2">
                  <c:v>2.2599999999999998</c:v>
                </c:pt>
                <c:pt idx="3">
                  <c:v>2.1800000000000002</c:v>
                </c:pt>
                <c:pt idx="4">
                  <c:v>2.09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E2-465F-8CD4-380B534971E6}"/>
            </c:ext>
          </c:extLst>
        </c:ser>
        <c:ser>
          <c:idx val="1"/>
          <c:order val="1"/>
          <c:tx>
            <c:v>Vgs,tri,peak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Sheet1!$K$2:$K$7</c:f>
              <c:numCache>
                <c:formatCode>General</c:formatCode>
                <c:ptCount val="6"/>
                <c:pt idx="0">
                  <c:v>3.25</c:v>
                </c:pt>
                <c:pt idx="1">
                  <c:v>3.11</c:v>
                </c:pt>
                <c:pt idx="2">
                  <c:v>3</c:v>
                </c:pt>
                <c:pt idx="3">
                  <c:v>2.9</c:v>
                </c:pt>
                <c:pt idx="4">
                  <c:v>2.62</c:v>
                </c:pt>
                <c:pt idx="5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E2-465F-8CD4-380B534971E6}"/>
            </c:ext>
          </c:extLst>
        </c:ser>
        <c:ser>
          <c:idx val="2"/>
          <c:order val="2"/>
          <c:tx>
            <c:v>Vgs,tfi,peak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Sheet1!$L$2:$L$7</c:f>
              <c:numCache>
                <c:formatCode>General</c:formatCode>
                <c:ptCount val="6"/>
                <c:pt idx="0" formatCode="_(* #,##0.00_);_(* \(#,##0.00\);_(* &quot;-&quot;??_);_(@_)">
                  <c:v>2.97</c:v>
                </c:pt>
                <c:pt idx="1">
                  <c:v>2.69</c:v>
                </c:pt>
                <c:pt idx="2">
                  <c:v>2.66</c:v>
                </c:pt>
                <c:pt idx="3">
                  <c:v>2.4</c:v>
                </c:pt>
                <c:pt idx="4">
                  <c:v>2.33</c:v>
                </c:pt>
                <c:pt idx="5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E2-465F-8CD4-380B5349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Vgs(V)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Results'!$D$2:$D$7</c:f>
              <c:numCache>
                <c:formatCode>General</c:formatCode>
                <c:ptCount val="6"/>
                <c:pt idx="0">
                  <c:v>41</c:v>
                </c:pt>
                <c:pt idx="1">
                  <c:v>29.8</c:v>
                </c:pt>
                <c:pt idx="2">
                  <c:v>22.2</c:v>
                </c:pt>
                <c:pt idx="3">
                  <c:v>16.399999999999999</c:v>
                </c:pt>
                <c:pt idx="4">
                  <c:v>11.9</c:v>
                </c:pt>
                <c:pt idx="5">
                  <c:v>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48F7-B81A-50346C236A06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Results'!$D$8:$D$13</c:f>
              <c:numCache>
                <c:formatCode>General</c:formatCode>
                <c:ptCount val="6"/>
                <c:pt idx="0">
                  <c:v>95.8</c:v>
                </c:pt>
                <c:pt idx="1">
                  <c:v>69.599999999999994</c:v>
                </c:pt>
                <c:pt idx="2">
                  <c:v>52</c:v>
                </c:pt>
                <c:pt idx="3">
                  <c:v>39.5</c:v>
                </c:pt>
                <c:pt idx="4">
                  <c:v>30.2</c:v>
                </c:pt>
                <c:pt idx="5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48F7-B81A-50346C236A06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Results'!$D$14:$D$19</c:f>
              <c:numCache>
                <c:formatCode>General</c:formatCode>
                <c:ptCount val="6"/>
                <c:pt idx="0">
                  <c:v>104.6</c:v>
                </c:pt>
                <c:pt idx="1">
                  <c:v>75</c:v>
                </c:pt>
                <c:pt idx="2">
                  <c:v>55.3</c:v>
                </c:pt>
                <c:pt idx="3">
                  <c:v>41.2</c:v>
                </c:pt>
                <c:pt idx="4">
                  <c:v>31</c:v>
                </c:pt>
                <c:pt idx="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1-48F7-B81A-50346C23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  <a:r>
                  <a:rPr lang="tr-TR" sz="1000" b="0" i="0" u="none" strike="noStrike" baseline="0">
                    <a:effectLst/>
                  </a:rPr>
                  <a:t> (A)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Turn ON Energy (µJ)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Results'!$G$2:$G$7</c:f>
              <c:numCache>
                <c:formatCode>General</c:formatCode>
                <c:ptCount val="6"/>
                <c:pt idx="0">
                  <c:v>10.7</c:v>
                </c:pt>
                <c:pt idx="1">
                  <c:v>10.3</c:v>
                </c:pt>
                <c:pt idx="2">
                  <c:v>6.94</c:v>
                </c:pt>
                <c:pt idx="3">
                  <c:v>6.98</c:v>
                </c:pt>
                <c:pt idx="4">
                  <c:v>5.79</c:v>
                </c:pt>
                <c:pt idx="5">
                  <c:v>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F-4CA9-AEA2-45710B324212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Results'!$G$8:$G$13</c:f>
              <c:numCache>
                <c:formatCode>General</c:formatCode>
                <c:ptCount val="6"/>
                <c:pt idx="0">
                  <c:v>7.78</c:v>
                </c:pt>
                <c:pt idx="1">
                  <c:v>7.95</c:v>
                </c:pt>
                <c:pt idx="2">
                  <c:v>7.73</c:v>
                </c:pt>
                <c:pt idx="3">
                  <c:v>7.68</c:v>
                </c:pt>
                <c:pt idx="4">
                  <c:v>7.23</c:v>
                </c:pt>
                <c:pt idx="5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F-4CA9-AEA2-45710B324212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Results'!$G$14:$G$19</c:f>
              <c:numCache>
                <c:formatCode>General</c:formatCode>
                <c:ptCount val="6"/>
                <c:pt idx="0">
                  <c:v>7.6</c:v>
                </c:pt>
                <c:pt idx="1">
                  <c:v>7.4</c:v>
                </c:pt>
                <c:pt idx="2">
                  <c:v>7.13</c:v>
                </c:pt>
                <c:pt idx="3">
                  <c:v>7.07</c:v>
                </c:pt>
                <c:pt idx="4">
                  <c:v>7.03</c:v>
                </c:pt>
                <c:pt idx="5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F-4CA9-AEA2-45710B32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  <a:r>
                  <a:rPr lang="tr-TR" sz="1000" b="0" i="0" u="none" strike="noStrike" baseline="0">
                    <a:effectLst/>
                  </a:rPr>
                  <a:t> (A)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Turn OFF Energy (µJ)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Results'!$J$2:$J$7</c:f>
              <c:numCache>
                <c:formatCode>General</c:formatCode>
                <c:ptCount val="6"/>
                <c:pt idx="0">
                  <c:v>51.7</c:v>
                </c:pt>
                <c:pt idx="1">
                  <c:v>40.1</c:v>
                </c:pt>
                <c:pt idx="2">
                  <c:v>29.14</c:v>
                </c:pt>
                <c:pt idx="3">
                  <c:v>23.38</c:v>
                </c:pt>
                <c:pt idx="4">
                  <c:v>17.690000000000001</c:v>
                </c:pt>
                <c:pt idx="5">
                  <c:v>14.489999999999998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BCD-8C81-A36AC93D1440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Results'!$J$8:$J$13</c:f>
              <c:numCache>
                <c:formatCode>General</c:formatCode>
                <c:ptCount val="6"/>
                <c:pt idx="0">
                  <c:v>103.58</c:v>
                </c:pt>
                <c:pt idx="1">
                  <c:v>77.55</c:v>
                </c:pt>
                <c:pt idx="2">
                  <c:v>59.730000000000004</c:v>
                </c:pt>
                <c:pt idx="3">
                  <c:v>47.18</c:v>
                </c:pt>
                <c:pt idx="4">
                  <c:v>37.43</c:v>
                </c:pt>
                <c:pt idx="5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4-4BCD-8C81-A36AC93D1440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Results'!$J$14:$J$19</c:f>
              <c:numCache>
                <c:formatCode>General</c:formatCode>
                <c:ptCount val="6"/>
                <c:pt idx="0">
                  <c:v>112.19999999999999</c:v>
                </c:pt>
                <c:pt idx="1">
                  <c:v>82.4</c:v>
                </c:pt>
                <c:pt idx="2">
                  <c:v>62.43</c:v>
                </c:pt>
                <c:pt idx="3">
                  <c:v>48.27</c:v>
                </c:pt>
                <c:pt idx="4">
                  <c:v>38.03</c:v>
                </c:pt>
                <c:pt idx="5">
                  <c:v>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4-4BCD-8C81-A36AC93D1440}"/>
            </c:ext>
          </c:extLst>
        </c:ser>
        <c:ser>
          <c:idx val="3"/>
          <c:order val="3"/>
          <c:tx>
            <c:v>Prod Meas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'ECCE Results'!$J$26:$J$31</c:f>
              <c:numCache>
                <c:formatCode>General</c:formatCode>
                <c:ptCount val="6"/>
                <c:pt idx="0">
                  <c:v>102</c:v>
                </c:pt>
                <c:pt idx="1">
                  <c:v>84</c:v>
                </c:pt>
                <c:pt idx="2">
                  <c:v>64</c:v>
                </c:pt>
                <c:pt idx="3">
                  <c:v>53</c:v>
                </c:pt>
                <c:pt idx="4">
                  <c:v>45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D-49D2-A429-1D74B622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Prod Sim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'ECCE Results'!$J$20:$J$25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109</c:v>
                      </c:pt>
                      <c:pt idx="1">
                        <c:v>86</c:v>
                      </c:pt>
                      <c:pt idx="2">
                        <c:v>68</c:v>
                      </c:pt>
                      <c:pt idx="3">
                        <c:v>54</c:v>
                      </c:pt>
                      <c:pt idx="4">
                        <c:v>41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4D-49D2-A429-1D74B6224DBC}"/>
                  </c:ext>
                </c:extLst>
              </c15:ser>
            </c15:filteredLineSeries>
          </c:ext>
        </c:extLst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Eon</a:t>
                </a:r>
                <a:r>
                  <a:rPr lang="tr-TR" baseline="0"/>
                  <a:t> + Eoff</a:t>
                </a:r>
                <a:r>
                  <a:rPr lang="tr-TR"/>
                  <a:t> (µJ)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Results'!$E$2:$E$7</c:f>
              <c:numCache>
                <c:formatCode>General</c:formatCode>
                <c:ptCount val="6"/>
                <c:pt idx="0">
                  <c:v>2.028</c:v>
                </c:pt>
                <c:pt idx="1">
                  <c:v>2.0710000000000002</c:v>
                </c:pt>
                <c:pt idx="2">
                  <c:v>1.944</c:v>
                </c:pt>
                <c:pt idx="3">
                  <c:v>1.7669999999999999</c:v>
                </c:pt>
                <c:pt idx="4">
                  <c:v>1.36</c:v>
                </c:pt>
                <c:pt idx="5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10C-BBDF-B7AD6C087002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Results'!$E$8:$E$13</c:f>
              <c:numCache>
                <c:formatCode>General</c:formatCode>
                <c:ptCount val="6"/>
                <c:pt idx="0">
                  <c:v>5.6139999999999999</c:v>
                </c:pt>
                <c:pt idx="1">
                  <c:v>4.9690000000000003</c:v>
                </c:pt>
                <c:pt idx="2">
                  <c:v>4.4779999999999998</c:v>
                </c:pt>
                <c:pt idx="3">
                  <c:v>2.8580000000000001</c:v>
                </c:pt>
                <c:pt idx="4">
                  <c:v>2.7280000000000002</c:v>
                </c:pt>
                <c:pt idx="5">
                  <c:v>2.4940000000000002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B-410C-BBDF-B7AD6C087002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Results'!$E$14:$E$19</c:f>
              <c:numCache>
                <c:formatCode>General</c:formatCode>
                <c:ptCount val="6"/>
                <c:pt idx="0">
                  <c:v>6.4550000000000001</c:v>
                </c:pt>
                <c:pt idx="1">
                  <c:v>5.1929999999999996</c:v>
                </c:pt>
                <c:pt idx="2">
                  <c:v>4.7640000000000002</c:v>
                </c:pt>
                <c:pt idx="3">
                  <c:v>4.2249999999999996</c:v>
                </c:pt>
                <c:pt idx="4">
                  <c:v>2.3090000000000002</c:v>
                </c:pt>
                <c:pt idx="5">
                  <c:v>2.214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B-410C-BBDF-B7AD6C08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  <a:r>
                  <a:rPr lang="tr-TR" sz="1000" b="0" i="0" u="none" strike="noStrike" baseline="0">
                    <a:effectLst/>
                  </a:rPr>
                  <a:t> (A)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Rise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Results'!$F$2:$F$7</c:f>
              <c:numCache>
                <c:formatCode>General</c:formatCode>
                <c:ptCount val="6"/>
                <c:pt idx="0">
                  <c:v>5.4020000000000001</c:v>
                </c:pt>
                <c:pt idx="1">
                  <c:v>3.99</c:v>
                </c:pt>
                <c:pt idx="2">
                  <c:v>3.6230000000000002</c:v>
                </c:pt>
                <c:pt idx="3">
                  <c:v>2.91</c:v>
                </c:pt>
                <c:pt idx="4">
                  <c:v>2.5099999999999998</c:v>
                </c:pt>
                <c:pt idx="5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C-4B63-A1B8-D4C7E5EFA06D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Results'!$F$8:$F$13</c:f>
              <c:numCache>
                <c:formatCode>General</c:formatCode>
                <c:ptCount val="6"/>
                <c:pt idx="0">
                  <c:v>8.3369999999999997</c:v>
                </c:pt>
                <c:pt idx="1">
                  <c:v>7.1779999999999999</c:v>
                </c:pt>
                <c:pt idx="2">
                  <c:v>5.6210000000000004</c:v>
                </c:pt>
                <c:pt idx="3">
                  <c:v>4.6680000000000001</c:v>
                </c:pt>
                <c:pt idx="4">
                  <c:v>3.91</c:v>
                </c:pt>
                <c:pt idx="5">
                  <c:v>3.464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B63-A1B8-D4C7E5EFA06D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Results'!$F$14:$F$19</c:f>
              <c:numCache>
                <c:formatCode>General</c:formatCode>
                <c:ptCount val="6"/>
                <c:pt idx="0">
                  <c:v>9.1929999999999996</c:v>
                </c:pt>
                <c:pt idx="1">
                  <c:v>8.5619999999999994</c:v>
                </c:pt>
                <c:pt idx="2">
                  <c:v>5.835</c:v>
                </c:pt>
                <c:pt idx="3">
                  <c:v>5.149</c:v>
                </c:pt>
                <c:pt idx="4">
                  <c:v>4.056</c:v>
                </c:pt>
                <c:pt idx="5">
                  <c:v>3.5470000000000002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C-4B63-A1B8-D4C7E5EF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  <a:r>
                  <a:rPr lang="tr-TR" sz="1000" b="0" i="0" u="none" strike="noStrike" baseline="0">
                    <a:effectLst/>
                  </a:rPr>
                  <a:t> (A)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Voltage Fall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Results'!$H$2:$H$7</c:f>
              <c:numCache>
                <c:formatCode>General</c:formatCode>
                <c:ptCount val="6"/>
                <c:pt idx="0">
                  <c:v>2.6579999999999999</c:v>
                </c:pt>
                <c:pt idx="1">
                  <c:v>2.7610000000000001</c:v>
                </c:pt>
                <c:pt idx="2">
                  <c:v>2.8260000000000001</c:v>
                </c:pt>
                <c:pt idx="3">
                  <c:v>4.5199999999999996</c:v>
                </c:pt>
                <c:pt idx="4">
                  <c:v>6.2169999999999996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A-41E3-AE30-1F0201736101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Results'!$H$8:$H$13</c:f>
              <c:numCache>
                <c:formatCode>General</c:formatCode>
                <c:ptCount val="6"/>
                <c:pt idx="0">
                  <c:v>4.6550000000000002</c:v>
                </c:pt>
                <c:pt idx="1">
                  <c:v>5.8460000000000001</c:v>
                </c:pt>
                <c:pt idx="2">
                  <c:v>6.798</c:v>
                </c:pt>
                <c:pt idx="3">
                  <c:v>8.3879999999999999</c:v>
                </c:pt>
                <c:pt idx="4">
                  <c:v>11.74</c:v>
                </c:pt>
                <c:pt idx="5">
                  <c:v>11.97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A-41E3-AE30-1F0201736101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Results'!$I$14:$I$19</c:f>
              <c:numCache>
                <c:formatCode>General</c:formatCode>
                <c:ptCount val="6"/>
                <c:pt idx="0">
                  <c:v>4.6079999999999997</c:v>
                </c:pt>
                <c:pt idx="1">
                  <c:v>4.665</c:v>
                </c:pt>
                <c:pt idx="2">
                  <c:v>6.7</c:v>
                </c:pt>
                <c:pt idx="3">
                  <c:v>6.9119999999999999</c:v>
                </c:pt>
                <c:pt idx="4">
                  <c:v>9.0120000000000005</c:v>
                </c:pt>
                <c:pt idx="5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A-41E3-AE30-1F020173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  <a:r>
                  <a:rPr lang="tr-TR" sz="1000" b="0" i="0" u="none" strike="noStrike" baseline="0">
                    <a:effectLst/>
                  </a:rPr>
                  <a:t> (A)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Fall</a:t>
                </a:r>
                <a:r>
                  <a:rPr lang="tr-TR" baseline="0"/>
                  <a:t> &amp; Voltage Rise Time</a:t>
                </a:r>
                <a:r>
                  <a:rPr lang="tr-TR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459684</xdr:colOff>
      <xdr:row>0</xdr:row>
      <xdr:rowOff>0</xdr:rowOff>
    </xdr:from>
    <xdr:to>
      <xdr:col>26</xdr:col>
      <xdr:colOff>46796</xdr:colOff>
      <xdr:row>17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478973</xdr:colOff>
      <xdr:row>17</xdr:row>
      <xdr:rowOff>155120</xdr:rowOff>
    </xdr:from>
    <xdr:to>
      <xdr:col>26</xdr:col>
      <xdr:colOff>136073</xdr:colOff>
      <xdr:row>36</xdr:row>
      <xdr:rowOff>145595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308883</xdr:colOff>
      <xdr:row>38</xdr:row>
      <xdr:rowOff>9524</xdr:rowOff>
    </xdr:from>
    <xdr:to>
      <xdr:col>27</xdr:col>
      <xdr:colOff>312965</xdr:colOff>
      <xdr:row>57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656896</xdr:colOff>
      <xdr:row>13</xdr:row>
      <xdr:rowOff>0</xdr:rowOff>
    </xdr:from>
    <xdr:to>
      <xdr:col>3</xdr:col>
      <xdr:colOff>275896</xdr:colOff>
      <xdr:row>18</xdr:row>
      <xdr:rowOff>39414</xdr:rowOff>
    </xdr:to>
    <xdr:cxnSp macro="">
      <xdr:nvCxnSpPr>
        <xdr:cNvPr id="3" name="Straight Arrow Connector 2"/>
        <xdr:cNvCxnSpPr/>
      </xdr:nvCxnSpPr>
      <xdr:spPr>
        <a:xfrm flipH="1" flipV="1">
          <a:off x="2443655" y="2476500"/>
          <a:ext cx="768569" cy="801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775138</xdr:colOff>
      <xdr:row>13</xdr:row>
      <xdr:rowOff>6569</xdr:rowOff>
    </xdr:from>
    <xdr:to>
      <xdr:col>2</xdr:col>
      <xdr:colOff>578069</xdr:colOff>
      <xdr:row>17</xdr:row>
      <xdr:rowOff>157655</xdr:rowOff>
    </xdr:to>
    <xdr:cxnSp macro="">
      <xdr:nvCxnSpPr>
        <xdr:cNvPr id="5" name="Straight Arrow Connector 4"/>
        <xdr:cNvCxnSpPr/>
      </xdr:nvCxnSpPr>
      <xdr:spPr>
        <a:xfrm flipV="1">
          <a:off x="1353207" y="2483069"/>
          <a:ext cx="1011621" cy="72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170793</xdr:colOff>
      <xdr:row>13</xdr:row>
      <xdr:rowOff>137948</xdr:rowOff>
    </xdr:from>
    <xdr:to>
      <xdr:col>0</xdr:col>
      <xdr:colOff>243052</xdr:colOff>
      <xdr:row>21</xdr:row>
      <xdr:rowOff>13138</xdr:rowOff>
    </xdr:to>
    <xdr:cxnSp macro="">
      <xdr:nvCxnSpPr>
        <xdr:cNvPr id="10" name="Straight Arrow Connector 9"/>
        <xdr:cNvCxnSpPr/>
      </xdr:nvCxnSpPr>
      <xdr:spPr>
        <a:xfrm flipV="1">
          <a:off x="170793" y="2614448"/>
          <a:ext cx="72259" cy="120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280534</xdr:colOff>
      <xdr:row>13</xdr:row>
      <xdr:rowOff>151086</xdr:rowOff>
    </xdr:from>
    <xdr:to>
      <xdr:col>0</xdr:col>
      <xdr:colOff>306809</xdr:colOff>
      <xdr:row>17</xdr:row>
      <xdr:rowOff>78828</xdr:rowOff>
    </xdr:to>
    <xdr:cxnSp macro="">
      <xdr:nvCxnSpPr>
        <xdr:cNvPr id="12" name="Straight Arrow Connector 11"/>
        <xdr:cNvCxnSpPr/>
      </xdr:nvCxnSpPr>
      <xdr:spPr>
        <a:xfrm flipH="1" flipV="1">
          <a:off x="280534" y="2627586"/>
          <a:ext cx="26275" cy="6897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820616</xdr:colOff>
      <xdr:row>16</xdr:row>
      <xdr:rowOff>95250</xdr:rowOff>
    </xdr:from>
    <xdr:to>
      <xdr:col>2</xdr:col>
      <xdr:colOff>989135</xdr:colOff>
      <xdr:row>25</xdr:row>
      <xdr:rowOff>131885</xdr:rowOff>
    </xdr:to>
    <xdr:cxnSp macro="">
      <xdr:nvCxnSpPr>
        <xdr:cNvPr id="14" name="Straight Arrow Connector 13"/>
        <xdr:cNvCxnSpPr/>
      </xdr:nvCxnSpPr>
      <xdr:spPr>
        <a:xfrm>
          <a:off x="2608385" y="3143250"/>
          <a:ext cx="168519" cy="1751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637443</xdr:colOff>
      <xdr:row>17</xdr:row>
      <xdr:rowOff>80596</xdr:rowOff>
    </xdr:from>
    <xdr:to>
      <xdr:col>2</xdr:col>
      <xdr:colOff>952500</xdr:colOff>
      <xdr:row>25</xdr:row>
      <xdr:rowOff>161192</xdr:rowOff>
    </xdr:to>
    <xdr:cxnSp macro="">
      <xdr:nvCxnSpPr>
        <xdr:cNvPr id="16" name="Straight Arrow Connector 15"/>
        <xdr:cNvCxnSpPr/>
      </xdr:nvCxnSpPr>
      <xdr:spPr>
        <a:xfrm>
          <a:off x="2425212" y="3319096"/>
          <a:ext cx="315057" cy="1604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490904</xdr:colOff>
      <xdr:row>21</xdr:row>
      <xdr:rowOff>109904</xdr:rowOff>
    </xdr:from>
    <xdr:to>
      <xdr:col>2</xdr:col>
      <xdr:colOff>952500</xdr:colOff>
      <xdr:row>26</xdr:row>
      <xdr:rowOff>0</xdr:rowOff>
    </xdr:to>
    <xdr:cxnSp macro="">
      <xdr:nvCxnSpPr>
        <xdr:cNvPr id="18" name="Straight Arrow Connector 17"/>
        <xdr:cNvCxnSpPr/>
      </xdr:nvCxnSpPr>
      <xdr:spPr>
        <a:xfrm>
          <a:off x="2278673" y="4110404"/>
          <a:ext cx="461596" cy="842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212481</xdr:colOff>
      <xdr:row>22</xdr:row>
      <xdr:rowOff>131885</xdr:rowOff>
    </xdr:from>
    <xdr:to>
      <xdr:col>2</xdr:col>
      <xdr:colOff>908539</xdr:colOff>
      <xdr:row>25</xdr:row>
      <xdr:rowOff>168519</xdr:rowOff>
    </xdr:to>
    <xdr:cxnSp macro="">
      <xdr:nvCxnSpPr>
        <xdr:cNvPr id="20" name="Straight Arrow Connector 19"/>
        <xdr:cNvCxnSpPr/>
      </xdr:nvCxnSpPr>
      <xdr:spPr>
        <a:xfrm>
          <a:off x="2000250" y="4322885"/>
          <a:ext cx="696058" cy="60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532747</xdr:colOff>
      <xdr:row>20</xdr:row>
      <xdr:rowOff>36918</xdr:rowOff>
    </xdr:from>
    <xdr:to>
      <xdr:col>25</xdr:col>
      <xdr:colOff>230077</xdr:colOff>
      <xdr:row>34</xdr:row>
      <xdr:rowOff>80579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152281</xdr:colOff>
      <xdr:row>20</xdr:row>
      <xdr:rowOff>45734</xdr:rowOff>
    </xdr:from>
    <xdr:to>
      <xdr:col>14</xdr:col>
      <xdr:colOff>495300</xdr:colOff>
      <xdr:row>31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488146</xdr:colOff>
      <xdr:row>0</xdr:row>
      <xdr:rowOff>0</xdr:rowOff>
    </xdr:from>
    <xdr:to>
      <xdr:col>22</xdr:col>
      <xdr:colOff>240195</xdr:colOff>
      <xdr:row>18</xdr:row>
      <xdr:rowOff>83993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161925</xdr:rowOff>
    </xdr:from>
    <xdr:to>
      <xdr:col>7</xdr:col>
      <xdr:colOff>304800</xdr:colOff>
      <xdr:row>50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35</xdr:row>
      <xdr:rowOff>171450</xdr:rowOff>
    </xdr:from>
    <xdr:to>
      <xdr:col>15</xdr:col>
      <xdr:colOff>104775</xdr:colOff>
      <xdr:row>50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247650</xdr:colOff>
      <xdr:row>36</xdr:row>
      <xdr:rowOff>0</xdr:rowOff>
    </xdr:from>
    <xdr:to>
      <xdr:col>22</xdr:col>
      <xdr:colOff>552450</xdr:colOff>
      <xdr:row>50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15" zoomScaleNormal="115" workbookViewId="0">
      <selection activeCell="G25" sqref="G25:H27"/>
    </sheetView>
  </sheetViews>
  <sheetFormatPr defaultRowHeight="15" x14ac:dyDescent="0.25"/>
  <cols>
    <col min="1" max="1" width="8.7109375" customWidth="1"/>
    <col min="2" max="2" width="18.140625" customWidth="1"/>
    <col min="3" max="3" width="17.28515625" customWidth="1"/>
    <col min="4" max="4" width="16.85546875" bestFit="1" customWidth="1"/>
    <col min="5" max="5" width="16" bestFit="1" customWidth="1"/>
    <col min="6" max="6" width="12.7109375" customWidth="1"/>
    <col min="7" max="7" width="13.140625" customWidth="1"/>
    <col min="8" max="8" width="17.5703125" customWidth="1"/>
    <col min="9" max="9" width="18.7109375" customWidth="1"/>
    <col min="11" max="11" width="13.7109375" customWidth="1"/>
    <col min="12" max="12" width="12.42578125" customWidth="1"/>
    <col min="13" max="13" width="11.7109375" bestFit="1" customWidth="1"/>
  </cols>
  <sheetData>
    <row r="1" spans="1:13" x14ac:dyDescent="0.25">
      <c r="A1" s="6" t="s">
        <v>0</v>
      </c>
      <c r="B1" s="5" t="s">
        <v>1</v>
      </c>
      <c r="C1" s="8" t="s">
        <v>2</v>
      </c>
      <c r="D1" s="10" t="s">
        <v>3</v>
      </c>
      <c r="E1" t="s">
        <v>4</v>
      </c>
      <c r="F1" s="2" t="s">
        <v>7</v>
      </c>
      <c r="G1" t="s">
        <v>8</v>
      </c>
      <c r="H1" s="11" t="s">
        <v>5</v>
      </c>
      <c r="I1" t="s">
        <v>6</v>
      </c>
      <c r="J1" s="15" t="s">
        <v>9</v>
      </c>
      <c r="K1" t="s">
        <v>10</v>
      </c>
      <c r="L1" s="7" t="s">
        <v>11</v>
      </c>
      <c r="M1" t="s">
        <v>28</v>
      </c>
    </row>
    <row r="2" spans="1:13" x14ac:dyDescent="0.25">
      <c r="A2" s="1">
        <v>400</v>
      </c>
      <c r="B2" s="3">
        <v>30</v>
      </c>
      <c r="C2" s="8">
        <v>343</v>
      </c>
      <c r="D2" s="10">
        <v>40.6</v>
      </c>
      <c r="E2" s="12">
        <v>2.6329999999999999E-9</v>
      </c>
      <c r="F2" s="13">
        <v>4.0270000000000003E-9</v>
      </c>
      <c r="G2" s="12">
        <v>5.7820000000000001E-9</v>
      </c>
      <c r="H2" s="14">
        <v>1.03E-4</v>
      </c>
      <c r="I2" s="12">
        <f>A2*B2*E2/2 + (A2+C2)*(B2+D2)*F2/4+C2*(B2+D2)*G2/4</f>
        <v>1.0361181555E-4</v>
      </c>
      <c r="J2" s="15">
        <v>2.63</v>
      </c>
      <c r="K2">
        <v>3.25</v>
      </c>
      <c r="L2" s="18">
        <v>2.97</v>
      </c>
      <c r="M2">
        <v>3.36</v>
      </c>
    </row>
    <row r="3" spans="1:13" x14ac:dyDescent="0.25">
      <c r="A3" s="1">
        <v>400</v>
      </c>
      <c r="B3" s="3">
        <v>25</v>
      </c>
      <c r="C3" s="8">
        <v>339</v>
      </c>
      <c r="D3" s="10">
        <v>38.299999999999997</v>
      </c>
      <c r="E3" s="12">
        <v>2.1160000000000001E-9</v>
      </c>
      <c r="F3" s="13">
        <v>3.457E-9</v>
      </c>
      <c r="G3" s="12">
        <v>5.6249999999999999E-9</v>
      </c>
      <c r="H3" s="14">
        <v>7.4999999999999993E-5</v>
      </c>
      <c r="I3" s="12">
        <f t="shared" ref="I3:I7" si="0">A3*B3*E3/2 + (A3+C3)*(B3+D3)*F3/4+C3*(B3+D3)*G3/4</f>
        <v>8.118478835E-5</v>
      </c>
      <c r="J3" s="15">
        <v>2.4</v>
      </c>
      <c r="K3">
        <v>3.11</v>
      </c>
      <c r="L3" s="7">
        <v>2.69</v>
      </c>
      <c r="M3">
        <v>3.29</v>
      </c>
    </row>
    <row r="4" spans="1:13" x14ac:dyDescent="0.25">
      <c r="A4" s="1">
        <v>400</v>
      </c>
      <c r="B4" s="3">
        <v>20</v>
      </c>
      <c r="C4" s="8">
        <v>318</v>
      </c>
      <c r="D4" s="10">
        <v>34.700000000000003</v>
      </c>
      <c r="E4" s="12">
        <v>1.7889999999999999E-9</v>
      </c>
      <c r="F4" s="13">
        <v>3.1939999999999999E-9</v>
      </c>
      <c r="G4" s="12">
        <v>3.9600000000000004E-9</v>
      </c>
      <c r="H4" s="14">
        <v>5.5000000000000002E-5</v>
      </c>
      <c r="I4" s="12">
        <f t="shared" si="0"/>
        <v>5.5737422099999998E-5</v>
      </c>
      <c r="J4" s="15">
        <v>2.2599999999999998</v>
      </c>
      <c r="K4">
        <v>3</v>
      </c>
      <c r="L4" s="7">
        <v>2.66</v>
      </c>
      <c r="M4">
        <v>3.19</v>
      </c>
    </row>
    <row r="5" spans="1:13" x14ac:dyDescent="0.25">
      <c r="A5" s="1">
        <v>400</v>
      </c>
      <c r="B5" s="3">
        <v>15</v>
      </c>
      <c r="C5" s="8">
        <v>302</v>
      </c>
      <c r="D5" s="10">
        <v>29.8</v>
      </c>
      <c r="E5" s="12">
        <v>1.4539999999999999E-9</v>
      </c>
      <c r="F5" s="13">
        <v>2.9090000000000002E-9</v>
      </c>
      <c r="G5" s="12">
        <v>3.565E-9</v>
      </c>
      <c r="H5" s="14">
        <v>4.1300000000000001E-5</v>
      </c>
      <c r="I5" s="12">
        <f t="shared" si="0"/>
        <v>3.9291977600000003E-5</v>
      </c>
      <c r="J5" s="15">
        <v>2.1800000000000002</v>
      </c>
      <c r="K5">
        <v>2.9</v>
      </c>
      <c r="L5" s="7">
        <v>2.4</v>
      </c>
      <c r="M5">
        <v>3.1</v>
      </c>
    </row>
    <row r="6" spans="1:13" x14ac:dyDescent="0.25">
      <c r="A6" s="1">
        <v>400</v>
      </c>
      <c r="B6" s="3">
        <v>10</v>
      </c>
      <c r="C6" s="8">
        <v>365</v>
      </c>
      <c r="D6" s="10">
        <v>26.9</v>
      </c>
      <c r="E6" s="12">
        <v>1.2360000000000001E-9</v>
      </c>
      <c r="F6" s="13">
        <v>1.5960000000000001E-9</v>
      </c>
      <c r="G6" s="12">
        <v>4.0810000000000003E-9</v>
      </c>
      <c r="H6" s="14">
        <v>3.0899999999999999E-5</v>
      </c>
      <c r="I6" s="12">
        <f t="shared" si="0"/>
        <v>2.7476408625000003E-5</v>
      </c>
      <c r="J6" s="15">
        <v>2.09</v>
      </c>
      <c r="K6">
        <v>2.62</v>
      </c>
      <c r="L6" s="7">
        <v>2.33</v>
      </c>
      <c r="M6">
        <v>3.02</v>
      </c>
    </row>
    <row r="7" spans="1:13" x14ac:dyDescent="0.25">
      <c r="A7" s="1">
        <v>400</v>
      </c>
      <c r="B7" s="3">
        <v>5</v>
      </c>
      <c r="C7" s="8">
        <v>352</v>
      </c>
      <c r="D7" s="10">
        <v>25.3</v>
      </c>
      <c r="E7" s="12">
        <v>9.879999999999999E-10</v>
      </c>
      <c r="F7" s="13">
        <v>1.858E-9</v>
      </c>
      <c r="G7" s="12">
        <v>3.4389999999999998E-9</v>
      </c>
      <c r="H7" s="14">
        <v>2.3E-5</v>
      </c>
      <c r="I7" s="12">
        <f t="shared" si="0"/>
        <v>2.0741660800000002E-5</v>
      </c>
      <c r="J7" s="15">
        <v>2</v>
      </c>
      <c r="K7">
        <v>2.58</v>
      </c>
      <c r="L7" s="7">
        <v>2.19</v>
      </c>
      <c r="M7">
        <v>2.93</v>
      </c>
    </row>
    <row r="8" spans="1:13" x14ac:dyDescent="0.25">
      <c r="A8" s="4"/>
      <c r="B8" s="4"/>
      <c r="I8" s="22" t="s">
        <v>17</v>
      </c>
      <c r="J8" s="22">
        <f>AVERAGE(J2:J7)</f>
        <v>2.2599999999999998</v>
      </c>
      <c r="K8" s="22">
        <f>AVERAGE(K2:K7)</f>
        <v>2.91</v>
      </c>
      <c r="L8" s="23">
        <f>AVERAGE(L2:L7)</f>
        <v>2.54</v>
      </c>
      <c r="M8" s="24">
        <f>AVERAGE(M2:M7)</f>
        <v>3.1483333333333334</v>
      </c>
    </row>
    <row r="9" spans="1:13" x14ac:dyDescent="0.25">
      <c r="A9" s="4"/>
      <c r="B9" s="4"/>
      <c r="D9" s="17" t="s">
        <v>12</v>
      </c>
      <c r="E9" s="17" t="s">
        <v>13</v>
      </c>
      <c r="F9" s="19" t="s">
        <v>14</v>
      </c>
      <c r="H9" s="9" t="s">
        <v>16</v>
      </c>
      <c r="I9" s="10" t="s">
        <v>15</v>
      </c>
      <c r="K9" s="21" t="s">
        <v>25</v>
      </c>
      <c r="L9" s="7" t="s">
        <v>26</v>
      </c>
      <c r="M9" t="s">
        <v>29</v>
      </c>
    </row>
    <row r="10" spans="1:13" x14ac:dyDescent="0.25">
      <c r="A10" s="4"/>
      <c r="B10" s="4"/>
      <c r="D10">
        <f>D2-B2</f>
        <v>10.600000000000001</v>
      </c>
      <c r="E10">
        <f>100*D10/B2</f>
        <v>35.333333333333343</v>
      </c>
      <c r="F10" s="12">
        <f>F2+G2</f>
        <v>9.8090000000000004E-9</v>
      </c>
      <c r="H10" s="16">
        <f>ABS(I2-H2)*100/I2</f>
        <v>0.59048820518424761</v>
      </c>
      <c r="I10" s="16">
        <f>ABS(I2-H2)*1000000</f>
        <v>0.61181555000000809</v>
      </c>
      <c r="K10">
        <f t="shared" ref="K10:K15" si="1">K2-J2</f>
        <v>0.62000000000000011</v>
      </c>
      <c r="L10" s="20">
        <f>K2-L2</f>
        <v>0.2799999999999998</v>
      </c>
      <c r="M10">
        <f>M2-J2</f>
        <v>0.73</v>
      </c>
    </row>
    <row r="11" spans="1:13" x14ac:dyDescent="0.25">
      <c r="A11" s="4"/>
      <c r="B11" s="4"/>
      <c r="D11">
        <f t="shared" ref="D11:D15" si="2">D3-B3</f>
        <v>13.299999999999997</v>
      </c>
      <c r="E11">
        <f t="shared" ref="E11:E15" si="3">100*D11/B3</f>
        <v>53.199999999999989</v>
      </c>
      <c r="F11" s="12">
        <f t="shared" ref="F11:F15" si="4">F3+G3</f>
        <v>9.0819999999999999E-9</v>
      </c>
      <c r="H11" s="16">
        <f t="shared" ref="H11:H14" si="5">ABS(I3-H3)*100/I3</f>
        <v>7.6181615739840831</v>
      </c>
      <c r="I11" s="16">
        <f t="shared" ref="I11:I15" si="6">ABS(I3-H3)*1000000</f>
        <v>6.1847883500000069</v>
      </c>
      <c r="K11">
        <f t="shared" si="1"/>
        <v>0.71</v>
      </c>
      <c r="L11" s="20">
        <f t="shared" ref="L11:L15" si="7">K3-L3</f>
        <v>0.41999999999999993</v>
      </c>
      <c r="M11">
        <f t="shared" ref="M11:M15" si="8">M3-J3</f>
        <v>0.89000000000000012</v>
      </c>
    </row>
    <row r="12" spans="1:13" x14ac:dyDescent="0.25">
      <c r="A12" s="4"/>
      <c r="B12" s="4"/>
      <c r="D12">
        <f t="shared" si="2"/>
        <v>14.700000000000003</v>
      </c>
      <c r="E12">
        <f t="shared" si="3"/>
        <v>73.500000000000014</v>
      </c>
      <c r="F12" s="12">
        <f t="shared" si="4"/>
        <v>7.1540000000000007E-9</v>
      </c>
      <c r="H12" s="16">
        <f t="shared" si="5"/>
        <v>1.3230287161056125</v>
      </c>
      <c r="I12" s="16">
        <f t="shared" si="6"/>
        <v>0.73742209999999586</v>
      </c>
      <c r="K12">
        <f t="shared" si="1"/>
        <v>0.74000000000000021</v>
      </c>
      <c r="L12" s="20">
        <f t="shared" si="7"/>
        <v>0.33999999999999986</v>
      </c>
      <c r="M12">
        <f t="shared" si="8"/>
        <v>0.93000000000000016</v>
      </c>
    </row>
    <row r="13" spans="1:13" x14ac:dyDescent="0.25">
      <c r="A13" s="4"/>
      <c r="B13" s="4"/>
      <c r="C13" s="2" t="s">
        <v>33</v>
      </c>
      <c r="D13">
        <f t="shared" si="2"/>
        <v>14.8</v>
      </c>
      <c r="E13">
        <f t="shared" si="3"/>
        <v>98.666666666666671</v>
      </c>
      <c r="F13" s="12">
        <f t="shared" si="4"/>
        <v>6.4740000000000006E-9</v>
      </c>
      <c r="H13" s="16">
        <f t="shared" si="5"/>
        <v>5.1105149769809453</v>
      </c>
      <c r="I13" s="16">
        <f t="shared" si="6"/>
        <v>2.0080223999999984</v>
      </c>
      <c r="K13">
        <f t="shared" si="1"/>
        <v>0.71999999999999975</v>
      </c>
      <c r="L13" s="20">
        <f t="shared" si="7"/>
        <v>0.5</v>
      </c>
      <c r="M13">
        <f t="shared" si="8"/>
        <v>0.91999999999999993</v>
      </c>
    </row>
    <row r="14" spans="1:13" x14ac:dyDescent="0.25">
      <c r="A14" s="10" t="s">
        <v>34</v>
      </c>
      <c r="B14" s="4"/>
      <c r="D14">
        <f t="shared" si="2"/>
        <v>16.899999999999999</v>
      </c>
      <c r="E14">
        <f t="shared" si="3"/>
        <v>168.99999999999997</v>
      </c>
      <c r="F14" s="12">
        <f t="shared" si="4"/>
        <v>5.6770000000000001E-9</v>
      </c>
      <c r="H14" s="16">
        <f t="shared" si="5"/>
        <v>12.460112315715699</v>
      </c>
      <c r="I14" s="16">
        <f t="shared" si="6"/>
        <v>3.423591374999996</v>
      </c>
      <c r="K14">
        <f t="shared" si="1"/>
        <v>0.53000000000000025</v>
      </c>
      <c r="L14" s="20">
        <f t="shared" si="7"/>
        <v>0.29000000000000004</v>
      </c>
      <c r="M14">
        <f t="shared" si="8"/>
        <v>0.93000000000000016</v>
      </c>
    </row>
    <row r="15" spans="1:13" x14ac:dyDescent="0.25">
      <c r="A15" s="4"/>
      <c r="B15" s="4"/>
      <c r="D15">
        <f t="shared" si="2"/>
        <v>20.3</v>
      </c>
      <c r="E15">
        <f t="shared" si="3"/>
        <v>406</v>
      </c>
      <c r="F15" s="12">
        <f t="shared" si="4"/>
        <v>5.2969999999999994E-9</v>
      </c>
      <c r="H15" s="16">
        <f>ABS(I7-H7)*100/I7</f>
        <v>10.887938153920626</v>
      </c>
      <c r="I15" s="16">
        <f t="shared" si="6"/>
        <v>2.2583391999999982</v>
      </c>
      <c r="K15">
        <f t="shared" si="1"/>
        <v>0.58000000000000007</v>
      </c>
      <c r="L15" s="20">
        <f t="shared" si="7"/>
        <v>0.39000000000000012</v>
      </c>
      <c r="M15">
        <f t="shared" si="8"/>
        <v>0.93000000000000016</v>
      </c>
    </row>
    <row r="16" spans="1:13" x14ac:dyDescent="0.25">
      <c r="A16" s="6" t="s">
        <v>0</v>
      </c>
      <c r="B16" s="5" t="s">
        <v>1</v>
      </c>
      <c r="C16" s="15" t="s">
        <v>32</v>
      </c>
      <c r="D16" s="15" t="s">
        <v>30</v>
      </c>
      <c r="E16" s="15" t="s">
        <v>31</v>
      </c>
      <c r="H16" s="12"/>
      <c r="J16" s="28" t="s">
        <v>27</v>
      </c>
      <c r="K16" s="28">
        <f>AVERAGE(K10:K15)</f>
        <v>0.65</v>
      </c>
      <c r="L16" s="28">
        <f>AVERAGE(L10:L15)</f>
        <v>0.36999999999999994</v>
      </c>
      <c r="M16" s="30">
        <f>AVERAGE(M10:M15)</f>
        <v>0.88833333333333331</v>
      </c>
    </row>
    <row r="17" spans="1:5" x14ac:dyDescent="0.25">
      <c r="A17" s="1">
        <v>400</v>
      </c>
      <c r="B17" s="3">
        <v>30</v>
      </c>
      <c r="C17" s="27">
        <v>21.5</v>
      </c>
      <c r="D17" s="4">
        <v>4.085</v>
      </c>
      <c r="E17" s="4">
        <f>1000000000000*(D17*0.000000001/C17)</f>
        <v>190</v>
      </c>
    </row>
    <row r="18" spans="1:5" x14ac:dyDescent="0.25">
      <c r="A18" s="10">
        <v>400</v>
      </c>
      <c r="B18" s="2">
        <v>30</v>
      </c>
      <c r="C18" s="27">
        <v>11.5</v>
      </c>
      <c r="D18" s="4">
        <v>2.78</v>
      </c>
      <c r="E18" s="4">
        <f>1000000000000*(D18*0.000000001/C18)</f>
        <v>241.7391304347826</v>
      </c>
    </row>
    <row r="19" spans="1:5" x14ac:dyDescent="0.25">
      <c r="A19" s="1">
        <v>400</v>
      </c>
      <c r="B19" s="2">
        <v>20</v>
      </c>
      <c r="C19" s="31">
        <v>11.5</v>
      </c>
      <c r="D19" s="4">
        <v>2.73</v>
      </c>
      <c r="E19" s="4">
        <f t="shared" ref="E19:E23" si="9">1000000000000*(D19*0.000000001/C19)</f>
        <v>237.39130434782612</v>
      </c>
    </row>
    <row r="20" spans="1:5" x14ac:dyDescent="0.25">
      <c r="A20" s="1">
        <v>400</v>
      </c>
      <c r="B20" s="2">
        <v>10</v>
      </c>
      <c r="C20" s="31">
        <v>11.5</v>
      </c>
      <c r="D20" s="4">
        <v>2.75</v>
      </c>
      <c r="E20" s="4">
        <f t="shared" si="9"/>
        <v>239.13043478260872</v>
      </c>
    </row>
    <row r="21" spans="1:5" x14ac:dyDescent="0.25">
      <c r="A21" s="10">
        <v>200</v>
      </c>
      <c r="B21" s="3">
        <v>30</v>
      </c>
      <c r="C21" s="31">
        <v>11.5</v>
      </c>
      <c r="D21" s="4">
        <v>3.13</v>
      </c>
      <c r="E21" s="4">
        <f t="shared" si="9"/>
        <v>272.17391304347831</v>
      </c>
    </row>
    <row r="22" spans="1:5" x14ac:dyDescent="0.25">
      <c r="A22" s="10">
        <v>100</v>
      </c>
      <c r="B22" s="3">
        <v>30</v>
      </c>
      <c r="C22" s="29">
        <v>11.5</v>
      </c>
      <c r="D22" s="4">
        <v>6.31</v>
      </c>
      <c r="E22" s="4">
        <f t="shared" si="9"/>
        <v>548.695652173913</v>
      </c>
    </row>
    <row r="23" spans="1:5" x14ac:dyDescent="0.25">
      <c r="A23" s="1">
        <v>100</v>
      </c>
      <c r="B23" s="3">
        <v>30</v>
      </c>
      <c r="C23" s="29">
        <v>21.5</v>
      </c>
      <c r="D23" s="4">
        <v>6.05</v>
      </c>
      <c r="E23" s="4">
        <f t="shared" si="9"/>
        <v>281.39534883720933</v>
      </c>
    </row>
    <row r="24" spans="1:5" x14ac:dyDescent="0.25">
      <c r="A24" s="4"/>
      <c r="B24" s="4"/>
    </row>
    <row r="27" spans="1:5" x14ac:dyDescent="0.25">
      <c r="C27" s="69" t="s">
        <v>35</v>
      </c>
      <c r="D27" s="69"/>
    </row>
  </sheetData>
  <mergeCells count="1">
    <mergeCell ref="C27:D27"/>
  </mergeCells>
  <pageMargins left="0.7" right="0.7" top="0.75" bottom="0.75" header="0.3" footer="0.3"/>
  <pageSetup paperSize="9" orientation="portrait" r:id="rId1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3" sqref="F13"/>
    </sheetView>
  </sheetViews>
  <sheetFormatPr defaultRowHeight="15" x14ac:dyDescent="0.25"/>
  <cols>
    <col min="4" max="4" width="12.28515625" bestFit="1" customWidth="1"/>
    <col min="5" max="5" width="14.42578125" customWidth="1"/>
    <col min="6" max="6" width="20.5703125" customWidth="1"/>
    <col min="7" max="7" width="19" bestFit="1" customWidth="1"/>
    <col min="8" max="9" width="16.42578125" bestFit="1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1</v>
      </c>
      <c r="E1" t="s">
        <v>0</v>
      </c>
      <c r="F1" s="22" t="s">
        <v>21</v>
      </c>
      <c r="G1" s="21" t="s">
        <v>22</v>
      </c>
      <c r="H1" s="22" t="s">
        <v>23</v>
      </c>
      <c r="I1" s="21" t="s">
        <v>24</v>
      </c>
    </row>
    <row r="2" spans="1:9" x14ac:dyDescent="0.25">
      <c r="A2">
        <v>6</v>
      </c>
      <c r="B2">
        <v>-3</v>
      </c>
      <c r="C2">
        <v>10</v>
      </c>
      <c r="D2">
        <v>30</v>
      </c>
      <c r="E2">
        <v>400</v>
      </c>
      <c r="F2" s="25">
        <v>2.6</v>
      </c>
      <c r="G2" s="26">
        <v>2.57</v>
      </c>
      <c r="H2" s="22">
        <v>1.68</v>
      </c>
      <c r="I2" s="21">
        <v>1.63</v>
      </c>
    </row>
    <row r="3" spans="1:9" x14ac:dyDescent="0.25">
      <c r="A3">
        <v>6</v>
      </c>
      <c r="B3">
        <v>-3</v>
      </c>
      <c r="C3">
        <v>20</v>
      </c>
      <c r="D3">
        <v>30</v>
      </c>
      <c r="E3">
        <v>400</v>
      </c>
      <c r="F3" s="22">
        <v>4.6900000000000004</v>
      </c>
      <c r="G3" s="21">
        <v>4.42</v>
      </c>
      <c r="H3" s="22">
        <v>3.13</v>
      </c>
      <c r="I3" s="21">
        <v>3.14</v>
      </c>
    </row>
    <row r="4" spans="1:9" x14ac:dyDescent="0.25">
      <c r="A4">
        <v>6</v>
      </c>
      <c r="B4">
        <v>0</v>
      </c>
      <c r="C4">
        <v>10</v>
      </c>
      <c r="D4">
        <v>30</v>
      </c>
      <c r="E4">
        <v>400</v>
      </c>
      <c r="F4" s="22">
        <v>1.88</v>
      </c>
      <c r="G4" s="21">
        <v>1.83</v>
      </c>
      <c r="H4" s="22">
        <v>3.13</v>
      </c>
      <c r="I4" s="21">
        <v>3.14</v>
      </c>
    </row>
    <row r="5" spans="1:9" x14ac:dyDescent="0.25">
      <c r="A5">
        <v>6</v>
      </c>
      <c r="B5">
        <v>0</v>
      </c>
      <c r="C5">
        <v>20</v>
      </c>
      <c r="D5">
        <v>30</v>
      </c>
      <c r="E5">
        <v>400</v>
      </c>
      <c r="F5" s="22">
        <v>3.08</v>
      </c>
      <c r="G5" s="21">
        <v>2.6349999999999998</v>
      </c>
      <c r="H5" s="22">
        <v>1.68</v>
      </c>
      <c r="I5" s="21">
        <v>1.63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130" zoomScaleNormal="130" workbookViewId="0">
      <selection activeCell="I19" sqref="I19"/>
    </sheetView>
  </sheetViews>
  <sheetFormatPr defaultRowHeight="15" x14ac:dyDescent="0.25"/>
  <cols>
    <col min="1" max="1" width="10" bestFit="1" customWidth="1"/>
    <col min="10" max="10" width="9.7109375" bestFit="1" customWidth="1"/>
  </cols>
  <sheetData>
    <row r="1" spans="1:10" ht="15.75" thickBot="1" x14ac:dyDescent="0.3">
      <c r="A1" s="32" t="s">
        <v>36</v>
      </c>
      <c r="B1" s="32" t="s">
        <v>0</v>
      </c>
      <c r="C1" s="32" t="s">
        <v>37</v>
      </c>
      <c r="D1" s="33" t="s">
        <v>38</v>
      </c>
      <c r="E1" s="34" t="s">
        <v>39</v>
      </c>
      <c r="F1" s="35" t="s">
        <v>40</v>
      </c>
      <c r="G1" s="36" t="s">
        <v>41</v>
      </c>
      <c r="H1" s="37" t="s">
        <v>42</v>
      </c>
      <c r="I1" s="38" t="s">
        <v>43</v>
      </c>
      <c r="J1" s="32" t="s">
        <v>44</v>
      </c>
    </row>
    <row r="2" spans="1:10" x14ac:dyDescent="0.25">
      <c r="A2" s="57">
        <v>1</v>
      </c>
      <c r="B2" s="46">
        <v>400</v>
      </c>
      <c r="C2" s="46">
        <v>30</v>
      </c>
      <c r="D2" s="47">
        <v>41</v>
      </c>
      <c r="E2" s="48">
        <v>2.028</v>
      </c>
      <c r="F2" s="49">
        <v>5.4020000000000001</v>
      </c>
      <c r="G2" s="50">
        <v>10.7</v>
      </c>
      <c r="H2" s="51">
        <v>2.6579999999999999</v>
      </c>
      <c r="I2" s="62">
        <v>2.6579999999999999</v>
      </c>
      <c r="J2" s="59">
        <f>D2 + G2</f>
        <v>51.7</v>
      </c>
    </row>
    <row r="3" spans="1:10" x14ac:dyDescent="0.25">
      <c r="A3" s="58">
        <v>1</v>
      </c>
      <c r="B3" s="53">
        <v>400</v>
      </c>
      <c r="C3" s="53">
        <v>25</v>
      </c>
      <c r="D3" s="39">
        <v>29.8</v>
      </c>
      <c r="E3" s="40">
        <v>2.0710000000000002</v>
      </c>
      <c r="F3" s="41">
        <v>3.99</v>
      </c>
      <c r="G3" s="42">
        <v>10.3</v>
      </c>
      <c r="H3" s="43">
        <v>2.7610000000000001</v>
      </c>
      <c r="I3" s="44">
        <v>2.7610000000000001</v>
      </c>
      <c r="J3" s="60">
        <f t="shared" ref="J3:J19" si="0">D3 + G3</f>
        <v>40.1</v>
      </c>
    </row>
    <row r="4" spans="1:10" x14ac:dyDescent="0.25">
      <c r="A4" s="58">
        <v>1</v>
      </c>
      <c r="B4" s="53">
        <v>400</v>
      </c>
      <c r="C4" s="53">
        <v>20</v>
      </c>
      <c r="D4" s="39">
        <v>22.2</v>
      </c>
      <c r="E4" s="40">
        <v>1.944</v>
      </c>
      <c r="F4" s="41">
        <v>3.6230000000000002</v>
      </c>
      <c r="G4" s="42">
        <v>6.94</v>
      </c>
      <c r="H4" s="43">
        <v>2.8260000000000001</v>
      </c>
      <c r="I4" s="44">
        <v>2.8260000000000001</v>
      </c>
      <c r="J4" s="60">
        <f t="shared" si="0"/>
        <v>29.14</v>
      </c>
    </row>
    <row r="5" spans="1:10" x14ac:dyDescent="0.25">
      <c r="A5" s="58">
        <v>1</v>
      </c>
      <c r="B5" s="53">
        <v>400</v>
      </c>
      <c r="C5" s="53">
        <v>15</v>
      </c>
      <c r="D5" s="39">
        <v>16.399999999999999</v>
      </c>
      <c r="E5" s="40">
        <v>1.7669999999999999</v>
      </c>
      <c r="F5" s="41">
        <v>2.91</v>
      </c>
      <c r="G5" s="42">
        <v>6.98</v>
      </c>
      <c r="H5" s="43">
        <v>4.5199999999999996</v>
      </c>
      <c r="I5" s="44">
        <v>4.5199999999999996</v>
      </c>
      <c r="J5" s="60">
        <f t="shared" si="0"/>
        <v>23.38</v>
      </c>
    </row>
    <row r="6" spans="1:10" x14ac:dyDescent="0.25">
      <c r="A6" s="58">
        <v>1</v>
      </c>
      <c r="B6" s="53">
        <v>400</v>
      </c>
      <c r="C6" s="53">
        <v>10</v>
      </c>
      <c r="D6" s="39">
        <v>11.9</v>
      </c>
      <c r="E6" s="40">
        <v>1.36</v>
      </c>
      <c r="F6" s="41">
        <v>2.5099999999999998</v>
      </c>
      <c r="G6" s="42">
        <v>5.79</v>
      </c>
      <c r="H6" s="43">
        <v>6.2169999999999996</v>
      </c>
      <c r="I6" s="44">
        <v>6.2169999999999996</v>
      </c>
      <c r="J6" s="60">
        <f t="shared" si="0"/>
        <v>17.690000000000001</v>
      </c>
    </row>
    <row r="7" spans="1:10" ht="15.75" thickBot="1" x14ac:dyDescent="0.3">
      <c r="A7" s="58">
        <v>1</v>
      </c>
      <c r="B7" s="53">
        <v>400</v>
      </c>
      <c r="C7" s="53">
        <v>5</v>
      </c>
      <c r="D7" s="39">
        <v>8.36</v>
      </c>
      <c r="E7" s="40">
        <v>1.32</v>
      </c>
      <c r="F7" s="41">
        <v>2.19</v>
      </c>
      <c r="G7" s="42">
        <v>6.13</v>
      </c>
      <c r="H7" s="43">
        <v>10.6</v>
      </c>
      <c r="I7" s="44">
        <v>10.6</v>
      </c>
      <c r="J7" s="60">
        <f t="shared" si="0"/>
        <v>14.489999999999998</v>
      </c>
    </row>
    <row r="8" spans="1:10" x14ac:dyDescent="0.25">
      <c r="A8" s="55">
        <v>2</v>
      </c>
      <c r="B8" s="46">
        <v>400</v>
      </c>
      <c r="C8" s="46">
        <v>30</v>
      </c>
      <c r="D8" s="47">
        <v>95.8</v>
      </c>
      <c r="E8" s="48">
        <v>5.6139999999999999</v>
      </c>
      <c r="F8" s="49">
        <v>8.3369999999999997</v>
      </c>
      <c r="G8" s="50">
        <v>7.78</v>
      </c>
      <c r="H8" s="51">
        <v>4.6550000000000002</v>
      </c>
      <c r="I8" s="62">
        <v>4.6550000000000002</v>
      </c>
      <c r="J8" s="59">
        <f t="shared" si="0"/>
        <v>103.58</v>
      </c>
    </row>
    <row r="9" spans="1:10" x14ac:dyDescent="0.25">
      <c r="A9" s="56">
        <v>2</v>
      </c>
      <c r="B9" s="53">
        <v>400</v>
      </c>
      <c r="C9" s="53">
        <v>25</v>
      </c>
      <c r="D9" s="39">
        <v>69.599999999999994</v>
      </c>
      <c r="E9" s="40">
        <v>4.9690000000000003</v>
      </c>
      <c r="F9" s="41">
        <v>7.1779999999999999</v>
      </c>
      <c r="G9" s="42">
        <v>7.95</v>
      </c>
      <c r="H9" s="43">
        <v>5.8460000000000001</v>
      </c>
      <c r="I9" s="44">
        <v>5.8460000000000001</v>
      </c>
      <c r="J9" s="60">
        <f t="shared" si="0"/>
        <v>77.55</v>
      </c>
    </row>
    <row r="10" spans="1:10" x14ac:dyDescent="0.25">
      <c r="A10" s="56">
        <v>2</v>
      </c>
      <c r="B10" s="53">
        <v>400</v>
      </c>
      <c r="C10" s="53">
        <v>20</v>
      </c>
      <c r="D10" s="39">
        <v>52</v>
      </c>
      <c r="E10" s="40">
        <v>4.4779999999999998</v>
      </c>
      <c r="F10" s="41">
        <v>5.6210000000000004</v>
      </c>
      <c r="G10" s="42">
        <v>7.73</v>
      </c>
      <c r="H10" s="43">
        <v>6.798</v>
      </c>
      <c r="I10" s="44">
        <v>6.7889999999999997</v>
      </c>
      <c r="J10" s="60">
        <f t="shared" si="0"/>
        <v>59.730000000000004</v>
      </c>
    </row>
    <row r="11" spans="1:10" x14ac:dyDescent="0.25">
      <c r="A11" s="56">
        <v>2</v>
      </c>
      <c r="B11" s="53">
        <v>400</v>
      </c>
      <c r="C11" s="53">
        <v>15</v>
      </c>
      <c r="D11" s="39">
        <v>39.5</v>
      </c>
      <c r="E11" s="40">
        <v>2.8580000000000001</v>
      </c>
      <c r="F11" s="41">
        <v>4.6680000000000001</v>
      </c>
      <c r="G11" s="42">
        <v>7.68</v>
      </c>
      <c r="H11" s="43">
        <v>8.3879999999999999</v>
      </c>
      <c r="I11" s="44">
        <v>8.3879999999999999</v>
      </c>
      <c r="J11" s="60">
        <f t="shared" si="0"/>
        <v>47.18</v>
      </c>
    </row>
    <row r="12" spans="1:10" x14ac:dyDescent="0.25">
      <c r="A12" s="56">
        <v>2</v>
      </c>
      <c r="B12" s="53">
        <v>400</v>
      </c>
      <c r="C12" s="53">
        <v>10</v>
      </c>
      <c r="D12" s="39">
        <v>30.2</v>
      </c>
      <c r="E12" s="40">
        <v>2.7280000000000002</v>
      </c>
      <c r="F12" s="41">
        <v>3.91</v>
      </c>
      <c r="G12" s="42">
        <v>7.23</v>
      </c>
      <c r="H12" s="43">
        <v>11.74</v>
      </c>
      <c r="I12" s="44">
        <v>11.74</v>
      </c>
      <c r="J12" s="60">
        <f t="shared" si="0"/>
        <v>37.43</v>
      </c>
    </row>
    <row r="13" spans="1:10" ht="15.75" thickBot="1" x14ac:dyDescent="0.3">
      <c r="A13" s="56">
        <v>2</v>
      </c>
      <c r="B13" s="53">
        <v>400</v>
      </c>
      <c r="C13" s="53">
        <v>5</v>
      </c>
      <c r="D13" s="39">
        <v>22.8</v>
      </c>
      <c r="E13" s="40">
        <v>2.4940000000000002</v>
      </c>
      <c r="F13" s="41">
        <v>3.464</v>
      </c>
      <c r="G13" s="42">
        <v>7.13</v>
      </c>
      <c r="H13" s="43">
        <v>11.97</v>
      </c>
      <c r="I13" s="44">
        <v>11.97</v>
      </c>
      <c r="J13" s="60">
        <f t="shared" si="0"/>
        <v>29.93</v>
      </c>
    </row>
    <row r="14" spans="1:10" x14ac:dyDescent="0.25">
      <c r="A14" s="45">
        <v>3</v>
      </c>
      <c r="B14" s="46">
        <v>400</v>
      </c>
      <c r="C14" s="46">
        <v>30</v>
      </c>
      <c r="D14" s="47">
        <v>104.6</v>
      </c>
      <c r="E14" s="48">
        <v>6.4550000000000001</v>
      </c>
      <c r="F14" s="49">
        <v>9.1929999999999996</v>
      </c>
      <c r="G14" s="50">
        <v>7.6</v>
      </c>
      <c r="H14" s="51">
        <v>4.6079999999999997</v>
      </c>
      <c r="I14" s="62">
        <v>4.6079999999999997</v>
      </c>
      <c r="J14" s="59">
        <f t="shared" si="0"/>
        <v>112.19999999999999</v>
      </c>
    </row>
    <row r="15" spans="1:10" x14ac:dyDescent="0.25">
      <c r="A15" s="52">
        <v>3</v>
      </c>
      <c r="B15" s="53">
        <v>400</v>
      </c>
      <c r="C15" s="53">
        <v>25</v>
      </c>
      <c r="D15" s="39">
        <v>75</v>
      </c>
      <c r="E15" s="40">
        <v>5.1929999999999996</v>
      </c>
      <c r="F15" s="41">
        <v>8.5619999999999994</v>
      </c>
      <c r="G15" s="42">
        <v>7.4</v>
      </c>
      <c r="H15" s="43">
        <v>4.665</v>
      </c>
      <c r="I15" s="44">
        <v>4.665</v>
      </c>
      <c r="J15" s="60">
        <f t="shared" si="0"/>
        <v>82.4</v>
      </c>
    </row>
    <row r="16" spans="1:10" x14ac:dyDescent="0.25">
      <c r="A16" s="52">
        <v>3</v>
      </c>
      <c r="B16" s="53">
        <v>400</v>
      </c>
      <c r="C16" s="53">
        <v>20</v>
      </c>
      <c r="D16" s="39">
        <v>55.3</v>
      </c>
      <c r="E16" s="40">
        <v>4.7640000000000002</v>
      </c>
      <c r="F16" s="41">
        <v>5.835</v>
      </c>
      <c r="G16" s="42">
        <v>7.13</v>
      </c>
      <c r="H16" s="43">
        <v>6.7</v>
      </c>
      <c r="I16" s="44">
        <v>6.7</v>
      </c>
      <c r="J16" s="60">
        <f t="shared" si="0"/>
        <v>62.43</v>
      </c>
    </row>
    <row r="17" spans="1:24" x14ac:dyDescent="0.25">
      <c r="A17" s="52">
        <v>3</v>
      </c>
      <c r="B17" s="53">
        <v>400</v>
      </c>
      <c r="C17" s="53">
        <v>15</v>
      </c>
      <c r="D17" s="39">
        <v>41.2</v>
      </c>
      <c r="E17" s="40">
        <v>4.2249999999999996</v>
      </c>
      <c r="F17" s="41">
        <v>5.149</v>
      </c>
      <c r="G17" s="42">
        <v>7.07</v>
      </c>
      <c r="H17" s="43">
        <v>6.9119999999999999</v>
      </c>
      <c r="I17" s="44">
        <v>6.9119999999999999</v>
      </c>
      <c r="J17" s="60">
        <f t="shared" si="0"/>
        <v>48.27</v>
      </c>
    </row>
    <row r="18" spans="1:24" x14ac:dyDescent="0.25">
      <c r="A18" s="52">
        <v>3</v>
      </c>
      <c r="B18" s="53">
        <v>400</v>
      </c>
      <c r="C18" s="53">
        <v>10</v>
      </c>
      <c r="D18" s="39">
        <v>31</v>
      </c>
      <c r="E18" s="40">
        <v>2.3090000000000002</v>
      </c>
      <c r="F18" s="41">
        <v>4.056</v>
      </c>
      <c r="G18" s="42">
        <v>7.03</v>
      </c>
      <c r="H18" s="43">
        <v>9.0120000000000005</v>
      </c>
      <c r="I18" s="44">
        <v>9.0120000000000005</v>
      </c>
      <c r="J18" s="60">
        <f t="shared" si="0"/>
        <v>38.03</v>
      </c>
    </row>
    <row r="19" spans="1:24" ht="15.75" thickBot="1" x14ac:dyDescent="0.3">
      <c r="A19" s="52">
        <v>3</v>
      </c>
      <c r="B19" s="53">
        <v>400</v>
      </c>
      <c r="C19" s="53">
        <v>5</v>
      </c>
      <c r="D19" s="39">
        <v>23.1</v>
      </c>
      <c r="E19" s="40">
        <v>2.214</v>
      </c>
      <c r="F19" s="41">
        <v>3.5470000000000002</v>
      </c>
      <c r="G19" s="42">
        <v>7.02</v>
      </c>
      <c r="H19" s="43">
        <v>12.2</v>
      </c>
      <c r="I19" s="44">
        <v>12.2</v>
      </c>
      <c r="J19" s="60">
        <f t="shared" si="0"/>
        <v>30.12</v>
      </c>
    </row>
    <row r="20" spans="1:24" x14ac:dyDescent="0.25">
      <c r="A20" s="63" t="s">
        <v>46</v>
      </c>
      <c r="B20" s="46">
        <v>400</v>
      </c>
      <c r="C20" s="46">
        <v>30</v>
      </c>
      <c r="D20" s="46"/>
      <c r="E20" s="46"/>
      <c r="F20" s="46"/>
      <c r="G20" s="46"/>
      <c r="H20" s="46"/>
      <c r="I20" s="46"/>
      <c r="J20" s="59">
        <v>109</v>
      </c>
    </row>
    <row r="21" spans="1:24" x14ac:dyDescent="0.25">
      <c r="A21" s="64" t="s">
        <v>46</v>
      </c>
      <c r="B21" s="53">
        <v>400</v>
      </c>
      <c r="C21" s="53">
        <v>25</v>
      </c>
      <c r="D21" s="53"/>
      <c r="E21" s="53"/>
      <c r="F21" s="53"/>
      <c r="G21" s="53"/>
      <c r="H21" s="53"/>
      <c r="I21" s="53"/>
      <c r="J21" s="60">
        <v>86</v>
      </c>
    </row>
    <row r="22" spans="1:24" x14ac:dyDescent="0.25">
      <c r="A22" s="64" t="s">
        <v>46</v>
      </c>
      <c r="B22" s="53">
        <v>400</v>
      </c>
      <c r="C22" s="53">
        <v>20</v>
      </c>
      <c r="D22" s="53"/>
      <c r="E22" s="53"/>
      <c r="F22" s="53"/>
      <c r="G22" s="53"/>
      <c r="H22" s="53"/>
      <c r="I22" s="53"/>
      <c r="J22" s="60">
        <v>68</v>
      </c>
    </row>
    <row r="23" spans="1:24" x14ac:dyDescent="0.25">
      <c r="A23" s="64" t="s">
        <v>46</v>
      </c>
      <c r="B23" s="53">
        <v>400</v>
      </c>
      <c r="C23" s="53">
        <v>15</v>
      </c>
      <c r="D23" s="53"/>
      <c r="E23" s="53"/>
      <c r="F23" s="53"/>
      <c r="G23" s="53"/>
      <c r="H23" s="53"/>
      <c r="I23" s="53"/>
      <c r="J23" s="60">
        <v>54</v>
      </c>
    </row>
    <row r="24" spans="1:24" x14ac:dyDescent="0.25">
      <c r="A24" s="64" t="s">
        <v>46</v>
      </c>
      <c r="B24" s="53">
        <v>400</v>
      </c>
      <c r="C24" s="53">
        <v>10</v>
      </c>
      <c r="D24" s="53"/>
      <c r="E24" s="53"/>
      <c r="F24" s="53"/>
      <c r="G24" s="53"/>
      <c r="H24" s="53"/>
      <c r="I24" s="53"/>
      <c r="J24" s="60">
        <v>41</v>
      </c>
    </row>
    <row r="25" spans="1:24" ht="15.75" thickBot="1" x14ac:dyDescent="0.3">
      <c r="A25" s="65" t="s">
        <v>46</v>
      </c>
      <c r="B25" s="54">
        <v>400</v>
      </c>
      <c r="C25" s="54">
        <v>5</v>
      </c>
      <c r="D25" s="54"/>
      <c r="E25" s="54"/>
      <c r="F25" s="54"/>
      <c r="G25" s="54"/>
      <c r="H25" s="54"/>
      <c r="I25" s="54"/>
      <c r="J25" s="61">
        <v>25</v>
      </c>
    </row>
    <row r="26" spans="1:24" x14ac:dyDescent="0.25">
      <c r="A26" s="67" t="s">
        <v>47</v>
      </c>
      <c r="B26" s="46">
        <v>400</v>
      </c>
      <c r="C26" s="46">
        <v>30</v>
      </c>
      <c r="D26" s="46"/>
      <c r="E26" s="46"/>
      <c r="F26" s="46"/>
      <c r="G26" s="46"/>
      <c r="H26" s="46"/>
      <c r="I26" s="46"/>
      <c r="J26" s="59">
        <v>102</v>
      </c>
    </row>
    <row r="27" spans="1:24" x14ac:dyDescent="0.25">
      <c r="A27" s="66" t="s">
        <v>47</v>
      </c>
      <c r="B27" s="53">
        <v>400</v>
      </c>
      <c r="C27" s="53">
        <v>25</v>
      </c>
      <c r="D27" s="53"/>
      <c r="E27" s="53"/>
      <c r="F27" s="53"/>
      <c r="G27" s="53"/>
      <c r="H27" s="53"/>
      <c r="I27" s="53"/>
      <c r="J27" s="60">
        <v>84</v>
      </c>
    </row>
    <row r="28" spans="1:24" x14ac:dyDescent="0.25">
      <c r="A28" s="66" t="s">
        <v>47</v>
      </c>
      <c r="B28" s="53">
        <v>400</v>
      </c>
      <c r="C28" s="53">
        <v>20</v>
      </c>
      <c r="D28" s="53"/>
      <c r="E28" s="53"/>
      <c r="F28" s="53"/>
      <c r="G28" s="53"/>
      <c r="H28" s="53"/>
      <c r="I28" s="53"/>
      <c r="J28" s="60">
        <v>64</v>
      </c>
    </row>
    <row r="29" spans="1:24" x14ac:dyDescent="0.25">
      <c r="A29" s="66" t="s">
        <v>47</v>
      </c>
      <c r="B29" s="53">
        <v>400</v>
      </c>
      <c r="C29" s="53">
        <v>15</v>
      </c>
      <c r="D29" s="53"/>
      <c r="E29" s="53"/>
      <c r="F29" s="53"/>
      <c r="G29" s="53"/>
      <c r="H29" s="53"/>
      <c r="I29" s="53"/>
      <c r="J29" s="60">
        <v>53</v>
      </c>
    </row>
    <row r="30" spans="1:24" x14ac:dyDescent="0.25">
      <c r="A30" s="66" t="s">
        <v>47</v>
      </c>
      <c r="B30" s="53">
        <v>400</v>
      </c>
      <c r="C30" s="53">
        <v>10</v>
      </c>
      <c r="D30" s="53"/>
      <c r="E30" s="53"/>
      <c r="F30" s="53"/>
      <c r="G30" s="53"/>
      <c r="H30" s="53"/>
      <c r="I30" s="53"/>
      <c r="J30" s="60">
        <v>45</v>
      </c>
    </row>
    <row r="31" spans="1:24" ht="15.75" thickBot="1" x14ac:dyDescent="0.3">
      <c r="A31" s="68" t="s">
        <v>47</v>
      </c>
      <c r="B31" s="54">
        <v>400</v>
      </c>
      <c r="C31" s="54">
        <v>5</v>
      </c>
      <c r="D31" s="54"/>
      <c r="E31" s="54"/>
      <c r="F31" s="54"/>
      <c r="G31" s="54"/>
      <c r="H31" s="54"/>
      <c r="I31" s="54"/>
      <c r="J31" s="61">
        <v>25</v>
      </c>
    </row>
    <row r="32" spans="1:24" x14ac:dyDescent="0.25">
      <c r="X32" t="s">
        <v>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ECCE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2018-01-24T16:47:19Z</dcterms:modified>
</cp:coreProperties>
</file>