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z751\Desktop\git.private\gas\inst\"/>
    </mc:Choice>
  </mc:AlternateContent>
  <bookViews>
    <workbookView xWindow="0" yWindow="0" windowWidth="16155" windowHeight="7530"/>
  </bookViews>
  <sheets>
    <sheet name="Sheet1" sheetId="1" r:id="rId1"/>
  </sheets>
  <definedNames>
    <definedName name="A">Sheet1!$G$4</definedName>
    <definedName name="API">Sheet1!$B$8</definedName>
    <definedName name="B">Sheet1!$G$5</definedName>
    <definedName name="muo">Sheet1!$G$3</definedName>
    <definedName name="muod">Sheet1!$B$3</definedName>
    <definedName name="Rs">Sheet1!$G$6</definedName>
    <definedName name="T">Sheet1!$B$7</definedName>
    <definedName name="X">Sheet1!$B$4</definedName>
    <definedName name="y">Sheet1!$B$5</definedName>
    <definedName name="Z">Sheet1!$B$6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L29" i="1"/>
  <c r="K29" i="1"/>
  <c r="K30" i="1"/>
  <c r="K31" i="1"/>
  <c r="K32" i="1"/>
  <c r="K33" i="1"/>
  <c r="K34" i="1"/>
  <c r="J29" i="1"/>
  <c r="J30" i="1"/>
  <c r="L30" i="1" s="1"/>
  <c r="J31" i="1"/>
  <c r="J32" i="1"/>
  <c r="J33" i="1"/>
  <c r="J34" i="1"/>
  <c r="E29" i="1"/>
  <c r="F29" i="1" s="1"/>
  <c r="G29" i="1" s="1"/>
  <c r="I29" i="1" s="1"/>
  <c r="E30" i="1"/>
  <c r="F30" i="1" s="1"/>
  <c r="G30" i="1" s="1"/>
  <c r="I30" i="1" s="1"/>
  <c r="E31" i="1"/>
  <c r="F31" i="1" s="1"/>
  <c r="G31" i="1" s="1"/>
  <c r="I31" i="1" s="1"/>
  <c r="E32" i="1"/>
  <c r="F32" i="1" s="1"/>
  <c r="G32" i="1" s="1"/>
  <c r="I32" i="1" s="1"/>
  <c r="E33" i="1"/>
  <c r="F33" i="1" s="1"/>
  <c r="G33" i="1" s="1"/>
  <c r="I33" i="1" s="1"/>
  <c r="E34" i="1"/>
  <c r="F34" i="1" s="1"/>
  <c r="G34" i="1" s="1"/>
  <c r="I34" i="1" s="1"/>
  <c r="L34" i="1" l="1"/>
  <c r="L33" i="1"/>
  <c r="L32" i="1"/>
  <c r="L31" i="1"/>
  <c r="G5" i="1"/>
  <c r="G4" i="1"/>
  <c r="B6" i="1"/>
  <c r="B5" i="1" s="1"/>
  <c r="B4" i="1" s="1"/>
  <c r="B3" i="1" s="1"/>
  <c r="G3" i="1" l="1"/>
</calcChain>
</file>

<file path=xl/comments1.xml><?xml version="1.0" encoding="utf-8"?>
<comments xmlns="http://schemas.openxmlformats.org/spreadsheetml/2006/main">
  <authors>
    <author>Alfonso Reyes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viscosity of gas-free oil or dead oil viscosity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viscosity of gas-saturated oil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Alfonso Reyes:</t>
        </r>
        <r>
          <rPr>
            <sz val="9"/>
            <color indexed="81"/>
            <rFont val="Tahoma"/>
            <family val="2"/>
          </rPr>
          <t xml:space="preserve">
using MEASURED dead oil viscosity</t>
        </r>
      </text>
    </comment>
  </commentList>
</comments>
</file>

<file path=xl/sharedStrings.xml><?xml version="1.0" encoding="utf-8"?>
<sst xmlns="http://schemas.openxmlformats.org/spreadsheetml/2006/main" count="29" uniqueCount="19">
  <si>
    <t>muod</t>
  </si>
  <si>
    <t>y</t>
  </si>
  <si>
    <t>T</t>
  </si>
  <si>
    <t>Z</t>
  </si>
  <si>
    <t>API</t>
  </si>
  <si>
    <t>From paper SPE 5434</t>
  </si>
  <si>
    <t>X</t>
  </si>
  <si>
    <t>muo</t>
  </si>
  <si>
    <t>A</t>
  </si>
  <si>
    <t>B</t>
  </si>
  <si>
    <t>Rs</t>
  </si>
  <si>
    <t>°F</t>
  </si>
  <si>
    <t>scf/STB</t>
  </si>
  <si>
    <t>cp</t>
  </si>
  <si>
    <t>oil</t>
  </si>
  <si>
    <t>muod2</t>
  </si>
  <si>
    <t>m.muod</t>
  </si>
  <si>
    <t>m.muo</t>
  </si>
  <si>
    <t>Table from example 4-26 in Tarek Ahmed pg 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</si>
</sst>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1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8" fontId="0" fillId="0" borderId="0" xfId="0" applyNumberFormat="1"/>
  </cellXfs>
  <cellStyles count="2">
    <cellStyle name="Calculation" xfId="1" builtinId="22"/>
    <cellStyle name="Normal" xfId="0" builtinId="0"/>
  </cellStyles>
  <dxfs count="9">
    <dxf>
      <numFmt numFmtId="168" formatCode="0.000"/>
    </dxf>
    <dxf>
      <numFmt numFmtId="168" formatCode="0.000"/>
    </dxf>
    <dxf>
      <numFmt numFmtId="0" formatCode="General"/>
    </dxf>
    <dxf>
      <numFmt numFmtId="0" formatCode="General"/>
    </dxf>
    <dxf>
      <numFmt numFmtId="168" formatCode="0.00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133350</xdr:rowOff>
    </xdr:from>
    <xdr:to>
      <xdr:col>16</xdr:col>
      <xdr:colOff>208963</xdr:colOff>
      <xdr:row>8</xdr:row>
      <xdr:rowOff>56969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36BD7-C09B-4E9D-B0AF-D0237187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33350"/>
          <a:ext cx="4695238" cy="1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238991</xdr:colOff>
      <xdr:row>14</xdr:row>
      <xdr:rowOff>18184</xdr:rowOff>
    </xdr:from>
    <xdr:to>
      <xdr:col>7</xdr:col>
      <xdr:colOff>518972</xdr:colOff>
      <xdr:row>25</xdr:row>
      <xdr:rowOff>8398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8CD10C-3FA4-4784-AAB9-C57E0BB05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991" y="2685184"/>
          <a:ext cx="4566231" cy="2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459797</xdr:colOff>
      <xdr:row>13</xdr:row>
      <xdr:rowOff>8659</xdr:rowOff>
    </xdr:from>
    <xdr:to>
      <xdr:col>16</xdr:col>
      <xdr:colOff>53127</xdr:colOff>
      <xdr:row>18</xdr:row>
      <xdr:rowOff>75207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8B9406-A9F6-4323-9C96-D9DE747A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8888" y="2485159"/>
          <a:ext cx="4442421" cy="10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129887</xdr:colOff>
      <xdr:row>10</xdr:row>
      <xdr:rowOff>95250</xdr:rowOff>
    </xdr:from>
    <xdr:to>
      <xdr:col>14</xdr:col>
      <xdr:colOff>515503</xdr:colOff>
      <xdr:row>13</xdr:row>
      <xdr:rowOff>104702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CF39DD-6A12-4374-BA49-7A10DF80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2842" y="2000250"/>
          <a:ext cx="4628571" cy="5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8:M34" totalsRowShown="0" headerRowDxfId="8">
  <autoFilter ref="A28:M34"/>
  <tableColumns count="13">
    <tableColumn id="1" name="oil"/>
    <tableColumn id="2" name="T"/>
    <tableColumn id="3" name="API"/>
    <tableColumn id="8" name="Rs"/>
    <tableColumn id="4" name="Z" dataDxfId="7">
      <calculatedColumnFormula>3.0324 - 0.02023 *Table1[API]</calculatedColumnFormula>
    </tableColumn>
    <tableColumn id="5" name="y" dataDxfId="6">
      <calculatedColumnFormula>10^Table1[Z]</calculatedColumnFormula>
    </tableColumn>
    <tableColumn id="6" name="X" dataDxfId="5">
      <calculatedColumnFormula>Table1[y]*Table1[T]^-1.163</calculatedColumnFormula>
    </tableColumn>
    <tableColumn id="13" name="m.muod"/>
    <tableColumn id="7" name="muod2" dataDxfId="4">
      <calculatedColumnFormula>10^Table1[X]-1</calculatedColumnFormula>
    </tableColumn>
    <tableColumn id="9" name="A" dataDxfId="3">
      <calculatedColumnFormula>10.715 * (Table1[Rs] + 100)^-0.515</calculatedColumnFormula>
    </tableColumn>
    <tableColumn id="10" name="B" dataDxfId="2">
      <calculatedColumnFormula>5.44 * (Table1[Rs] + 150)^-0.338</calculatedColumnFormula>
    </tableColumn>
    <tableColumn id="11" name="muo" dataDxfId="1">
      <calculatedColumnFormula>Table1[A]*Table1[muod2]^Table1[B]</calculatedColumnFormula>
    </tableColumn>
    <tableColumn id="12" name="m.muo" dataDxfId="0">
      <calculatedColumnFormula>Table1[A]*Table1[m.muod]^Table1[B]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showGridLines="0" tabSelected="1" zoomScale="110" zoomScaleNormal="110" workbookViewId="0">
      <selection activeCell="E7" sqref="E7"/>
    </sheetView>
  </sheetViews>
  <sheetFormatPr defaultRowHeight="15" x14ac:dyDescent="0.25"/>
  <cols>
    <col min="7" max="7" width="9.7109375" bestFit="1" customWidth="1"/>
  </cols>
  <sheetData>
    <row r="1" spans="1:8" x14ac:dyDescent="0.25">
      <c r="A1" s="1" t="s">
        <v>5</v>
      </c>
    </row>
    <row r="3" spans="1:8" x14ac:dyDescent="0.25">
      <c r="A3" s="1" t="s">
        <v>0</v>
      </c>
      <c r="B3" s="2">
        <f>10^X-1</f>
        <v>43.054826872229384</v>
      </c>
      <c r="C3" t="s">
        <v>13</v>
      </c>
      <c r="F3" s="1" t="s">
        <v>7</v>
      </c>
      <c r="G3" s="2">
        <f>A*muod^B</f>
        <v>2.4228105188882925</v>
      </c>
      <c r="H3" t="s">
        <v>13</v>
      </c>
    </row>
    <row r="4" spans="1:8" x14ac:dyDescent="0.25">
      <c r="A4" t="s">
        <v>6</v>
      </c>
      <c r="B4">
        <f>y*T^-1.163</f>
        <v>1.6439934988804179</v>
      </c>
      <c r="F4" t="s">
        <v>8</v>
      </c>
      <c r="G4">
        <f>10.715 * (Rs + 100)^-0.515</f>
        <v>0.32252046926011557</v>
      </c>
    </row>
    <row r="5" spans="1:8" x14ac:dyDescent="0.25">
      <c r="A5" t="s">
        <v>1</v>
      </c>
      <c r="B5">
        <f>10^Z</f>
        <v>192.26047015327526</v>
      </c>
      <c r="F5" t="s">
        <v>9</v>
      </c>
      <c r="G5">
        <f>5.44 * (Rs + 150)^-0.338</f>
        <v>0.53595499289030712</v>
      </c>
    </row>
    <row r="6" spans="1:8" x14ac:dyDescent="0.25">
      <c r="A6" t="s">
        <v>3</v>
      </c>
      <c r="B6">
        <f>3.0324 - 0.02023 *API</f>
        <v>2.28389</v>
      </c>
      <c r="F6" t="s">
        <v>10</v>
      </c>
      <c r="G6">
        <v>800</v>
      </c>
      <c r="H6" t="s">
        <v>12</v>
      </c>
    </row>
    <row r="7" spans="1:8" x14ac:dyDescent="0.25">
      <c r="A7" t="s">
        <v>2</v>
      </c>
      <c r="B7">
        <v>60</v>
      </c>
      <c r="C7" t="s">
        <v>11</v>
      </c>
    </row>
    <row r="8" spans="1:8" x14ac:dyDescent="0.25">
      <c r="A8" t="s">
        <v>4</v>
      </c>
      <c r="B8">
        <v>37</v>
      </c>
    </row>
    <row r="27" spans="1:13" x14ac:dyDescent="0.25">
      <c r="A27" s="1" t="s">
        <v>18</v>
      </c>
    </row>
    <row r="28" spans="1:13" x14ac:dyDescent="0.25">
      <c r="A28" s="3" t="s">
        <v>14</v>
      </c>
      <c r="B28" s="4" t="s">
        <v>2</v>
      </c>
      <c r="C28" s="4" t="s">
        <v>4</v>
      </c>
      <c r="D28" s="4" t="s">
        <v>10</v>
      </c>
      <c r="E28" s="4" t="s">
        <v>3</v>
      </c>
      <c r="F28" s="4" t="s">
        <v>1</v>
      </c>
      <c r="G28" s="4" t="s">
        <v>6</v>
      </c>
      <c r="H28" s="4" t="s">
        <v>16</v>
      </c>
      <c r="I28" s="4" t="s">
        <v>15</v>
      </c>
      <c r="J28" s="4" t="s">
        <v>8</v>
      </c>
      <c r="K28" s="4" t="s">
        <v>9</v>
      </c>
      <c r="L28" s="4" t="s">
        <v>7</v>
      </c>
      <c r="M28" s="4" t="s">
        <v>17</v>
      </c>
    </row>
    <row r="29" spans="1:13" x14ac:dyDescent="0.25">
      <c r="A29">
        <v>1</v>
      </c>
      <c r="B29">
        <v>250</v>
      </c>
      <c r="C29">
        <v>47.1</v>
      </c>
      <c r="D29">
        <v>751</v>
      </c>
      <c r="E29">
        <f>3.0324 - 0.02023 *Table1[API]</f>
        <v>2.0795669999999999</v>
      </c>
      <c r="F29">
        <f>10^Table1[Z]</f>
        <v>120.10663510734553</v>
      </c>
      <c r="G29">
        <f>Table1[y]*Table1[T]^-1.163</f>
        <v>0.1953272204101632</v>
      </c>
      <c r="H29">
        <v>0.76500000000000001</v>
      </c>
      <c r="I29" s="6">
        <f>10^Table1[X]-1</f>
        <v>0.5679319879763407</v>
      </c>
      <c r="J29" s="5">
        <f>10.715 * (Table1[Rs] + 100)^-0.515</f>
        <v>0.3319544171310993</v>
      </c>
      <c r="K29" s="5">
        <f>5.44 * (Table1[Rs] + 150)^-0.338</f>
        <v>0.54563462282802444</v>
      </c>
      <c r="L29" s="6">
        <f>Table1[A]*Table1[muod2]^Table1[B]</f>
        <v>0.2437889533616811</v>
      </c>
      <c r="M29" s="6">
        <f>Table1[A]*Table1[m.muod]^Table1[B]</f>
        <v>0.28681383927882237</v>
      </c>
    </row>
    <row r="30" spans="1:13" x14ac:dyDescent="0.25">
      <c r="A30">
        <v>2</v>
      </c>
      <c r="B30">
        <v>220</v>
      </c>
      <c r="C30">
        <v>40.700000000000003</v>
      </c>
      <c r="D30">
        <v>768</v>
      </c>
      <c r="E30">
        <f>3.0324 - 0.02023 *Table1[API]</f>
        <v>2.2090389999999998</v>
      </c>
      <c r="F30">
        <f>10^Table1[Z]</f>
        <v>161.82253490794955</v>
      </c>
      <c r="G30">
        <f>Table1[y]*Table1[T]^-1.163</f>
        <v>0.30535245934389488</v>
      </c>
      <c r="H30">
        <v>1.286</v>
      </c>
      <c r="I30" s="6">
        <f>10^Table1[X]-1</f>
        <v>1.0200050693604039</v>
      </c>
      <c r="J30" s="5">
        <f>10.715 * (Table1[Rs] + 100)^-0.515</f>
        <v>0.32859013204517717</v>
      </c>
      <c r="K30" s="5">
        <f>5.44 * (Table1[Rs] + 150)^-0.338</f>
        <v>0.5421982024775186</v>
      </c>
      <c r="L30" s="6">
        <f>Table1[A]*Table1[muod2]^Table1[B]</f>
        <v>0.33213809076533557</v>
      </c>
      <c r="M30" s="6">
        <f>Table1[A]*Table1[m.muod]^Table1[B]</f>
        <v>0.37660386582220434</v>
      </c>
    </row>
    <row r="31" spans="1:13" x14ac:dyDescent="0.25">
      <c r="A31">
        <v>3</v>
      </c>
      <c r="B31">
        <v>260</v>
      </c>
      <c r="C31">
        <v>48.6</v>
      </c>
      <c r="D31">
        <v>693</v>
      </c>
      <c r="E31">
        <f>3.0324 - 0.02023 *Table1[API]</f>
        <v>2.0492219999999999</v>
      </c>
      <c r="F31">
        <f>10^Table1[Z]</f>
        <v>112.00102571641598</v>
      </c>
      <c r="G31">
        <f>Table1[y]*Table1[T]^-1.163</f>
        <v>0.17402353897781711</v>
      </c>
      <c r="H31">
        <v>0.68600000000000005</v>
      </c>
      <c r="I31" s="6">
        <f>10^Table1[X]-1</f>
        <v>0.49287532197426209</v>
      </c>
      <c r="J31" s="5">
        <f>10.715 * (Table1[Rs] + 100)^-0.515</f>
        <v>0.34424408279164087</v>
      </c>
      <c r="K31" s="5">
        <f>5.44 * (Table1[Rs] + 150)^-0.338</f>
        <v>0.55804494629063006</v>
      </c>
      <c r="L31" s="6">
        <f>Table1[A]*Table1[muod2]^Table1[B]</f>
        <v>0.23195298229372058</v>
      </c>
      <c r="M31" s="6">
        <f>Table1[A]*Table1[m.muod]^Table1[B]</f>
        <v>0.27895103931963705</v>
      </c>
    </row>
    <row r="32" spans="1:13" x14ac:dyDescent="0.25">
      <c r="A32">
        <v>4</v>
      </c>
      <c r="B32">
        <v>237</v>
      </c>
      <c r="C32">
        <v>40.5</v>
      </c>
      <c r="D32">
        <v>968</v>
      </c>
      <c r="E32">
        <f>3.0324 - 0.02023 *Table1[API]</f>
        <v>2.213085</v>
      </c>
      <c r="F32">
        <f>10^Table1[Z]</f>
        <v>163.3371599665455</v>
      </c>
      <c r="G32">
        <f>Table1[y]*Table1[T]^-1.163</f>
        <v>0.28265239751796289</v>
      </c>
      <c r="H32">
        <v>1.014</v>
      </c>
      <c r="I32" s="6">
        <f>10^Table1[X]-1</f>
        <v>0.91713368274604323</v>
      </c>
      <c r="J32" s="5">
        <f>10.715 * (Table1[Rs] + 100)^-0.515</f>
        <v>0.29530988211553233</v>
      </c>
      <c r="K32" s="5">
        <f>5.44 * (Table1[Rs] + 150)^-0.338</f>
        <v>0.50725410477916355</v>
      </c>
      <c r="L32" s="6">
        <f>Table1[A]*Table1[muod2]^Table1[B]</f>
        <v>0.28263229467756285</v>
      </c>
      <c r="M32" s="6">
        <f>Table1[A]*Table1[m.muod]^Table1[B]</f>
        <v>0.2973998585994419</v>
      </c>
    </row>
    <row r="33" spans="1:13" x14ac:dyDescent="0.25">
      <c r="A33">
        <v>5</v>
      </c>
      <c r="B33">
        <v>218</v>
      </c>
      <c r="C33">
        <v>44.2</v>
      </c>
      <c r="D33">
        <v>943</v>
      </c>
      <c r="E33">
        <f>3.0324 - 0.02023 *Table1[API]</f>
        <v>2.1382339999999997</v>
      </c>
      <c r="F33">
        <f>10^Table1[Z]</f>
        <v>137.47825150630098</v>
      </c>
      <c r="G33">
        <f>Table1[y]*Table1[T]^-1.163</f>
        <v>0.26218575856425602</v>
      </c>
      <c r="H33">
        <v>1.0089999999999999</v>
      </c>
      <c r="I33" s="6">
        <f>10^Table1[X]-1</f>
        <v>0.8288823073746463</v>
      </c>
      <c r="J33" s="5">
        <f>10.715 * (Table1[Rs] + 100)^-0.515</f>
        <v>0.29893430501545221</v>
      </c>
      <c r="K33" s="5">
        <f>5.44 * (Table1[Rs] + 150)^-0.338</f>
        <v>0.51114637475472602</v>
      </c>
      <c r="L33" s="6">
        <f>Table1[A]*Table1[muod2]^Table1[B]</f>
        <v>0.27158994199979342</v>
      </c>
      <c r="M33" s="6">
        <f>Table1[A]*Table1[m.muod]^Table1[B]</f>
        <v>0.30030648592354375</v>
      </c>
    </row>
    <row r="34" spans="1:13" x14ac:dyDescent="0.25">
      <c r="A34">
        <v>6</v>
      </c>
      <c r="B34">
        <v>180</v>
      </c>
      <c r="C34">
        <v>27.3</v>
      </c>
      <c r="D34">
        <v>807</v>
      </c>
      <c r="E34">
        <f>3.0324 - 0.02023 *Table1[API]</f>
        <v>2.480121</v>
      </c>
      <c r="F34">
        <f>10^Table1[Z]</f>
        <v>302.07932348182851</v>
      </c>
      <c r="G34">
        <f>Table1[y]*Table1[T]^-1.163</f>
        <v>0.71984513947831241</v>
      </c>
      <c r="H34">
        <v>4.1660000000000004</v>
      </c>
      <c r="I34" s="6">
        <f>10^Table1[X]-1</f>
        <v>4.2462035801331837</v>
      </c>
      <c r="J34" s="5">
        <f>10.715 * (Table1[Rs] + 100)^-0.515</f>
        <v>0.32123615760006347</v>
      </c>
      <c r="K34" s="5">
        <f>5.44 * (Table1[Rs] + 150)^-0.338</f>
        <v>0.5346267252332837</v>
      </c>
      <c r="L34" s="6">
        <f>Table1[A]*Table1[muod2]^Table1[B]</f>
        <v>0.69593782285663364</v>
      </c>
      <c r="M34" s="6">
        <f>Table1[A]*Table1[m.muod]^Table1[B]</f>
        <v>0.68887893384414223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</vt:lpstr>
      <vt:lpstr>API</vt:lpstr>
      <vt:lpstr>B</vt:lpstr>
      <vt:lpstr>muo</vt:lpstr>
      <vt:lpstr>muod</vt:lpstr>
      <vt:lpstr>Rs</vt:lpstr>
      <vt:lpstr>T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Reyes</dc:creator>
  <cp:lastModifiedBy>Alfonso Reyes</cp:lastModifiedBy>
  <dcterms:created xsi:type="dcterms:W3CDTF">2017-04-10T17:15:06Z</dcterms:created>
  <dcterms:modified xsi:type="dcterms:W3CDTF">2017-04-10T21:28:40Z</dcterms:modified>
</cp:coreProperties>
</file>