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40.xml.rels" ContentType="application/vnd.openxmlformats-package.relationships+xml"/>
  <Override PartName="/xl/worksheets/_rels/sheet45.xml.rels" ContentType="application/vnd.openxmlformats-package.relationships+xml"/>
  <Override PartName="/xl/worksheets/_rels/sheet28.xml.rels" ContentType="application/vnd.openxmlformats-package.relationships+xml"/>
  <Override PartName="/xl/worksheets/_rels/sheet38.xml.rels" ContentType="application/vnd.openxmlformats-package.relationships+xml"/>
  <Override PartName="/xl/worksheets/_rels/sheet42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64.png" ContentType="image/png"/>
  <Override PartName="/xl/media/image65.png" ContentType="image/png"/>
  <Override PartName="/xl/media/image70.png" ContentType="image/png"/>
  <Override PartName="/xl/media/image66.png" ContentType="image/png"/>
  <Override PartName="/xl/media/image71.png" ContentType="image/png"/>
  <Override PartName="/xl/media/image67.wmf" ContentType="image/x-wmf"/>
  <Override PartName="/xl/media/image68.png" ContentType="image/png"/>
  <Override PartName="/xl/media/image69.png" ContentType="image/png"/>
  <Override PartName="/xl/media/image7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RECEBIMENTO" sheetId="33" state="visible" r:id="rId34"/>
    <sheet name="LAVAGEM DOS DECANTADORES" sheetId="34" state="visible" r:id="rId35"/>
    <sheet name="AMOSTRAS SULFATO" sheetId="35" state="visible" r:id="rId36"/>
    <sheet name="Para CCO" sheetId="36" state="visible" r:id="rId37"/>
    <sheet name="CONTROLE TINAS" sheetId="37" state="visible" r:id="rId38"/>
    <sheet name="Parte 1" sheetId="38" state="visible" r:id="rId39"/>
    <sheet name="Parte 2" sheetId="39" state="visible" r:id="rId40"/>
    <sheet name="Parte3 " sheetId="40" state="visible" r:id="rId41"/>
    <sheet name="Parte4 " sheetId="41" state="hidden" r:id="rId42"/>
    <sheet name="Parte5 " sheetId="42" state="hidden" r:id="rId43"/>
    <sheet name="PROD. QUÍM." sheetId="43" state="visible" r:id="rId44"/>
    <sheet name="Controle qualidade GQL " sheetId="44" state="visible" r:id="rId45"/>
    <sheet name="RelatSISÁGUA" sheetId="45" state="visible" r:id="rId46"/>
    <sheet name="PQetasGPRs" sheetId="46" state="visible" r:id="rId47"/>
    <sheet name="Ferro e Manganês" sheetId="47" state="visible" r:id="rId48"/>
  </sheets>
  <externalReferences>
    <externalReference r:id="rId49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2" name="_FilterDatabase_0" vbProcedure="false">#REF!</definedName>
    <definedName function="false" hidden="false" localSheetId="32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<sst xmlns="http://schemas.openxmlformats.org/spreadsheetml/2006/main" count="8895" uniqueCount="455">
  <si>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</si>
  <si>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</si>
  <si>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</si>
  <si>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</si>
  <si>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</si>
  <si>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</si>
  <si>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</si>
  <si>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</si>
  <si>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</si>
  <si>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</si>
  <si>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</si>
  <si>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</si>
  <si>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</si>
  <si>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</si>
  <si>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</si>
  <si>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</si>
  <si>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</si>
  <si>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</si>
  <si>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</si>
  <si>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</si>
  <si>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</si>
  <si>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</si>
  <si>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</si>
  <si>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</si>
  <si>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</si>
  <si>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</si>
  <si>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</si>
  <si>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</si>
  <si>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</si>
  <si>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</si>
  <si>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</si>
  <si>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</si>
  <si>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</si>
  <si>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</si>
  <si>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</si>
  <si>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</si>
  <si>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</si>
  <si>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</si>
  <si>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</si>
  <si>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</si>
  <si>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</si>
  <si>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</si>
  <si>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</si>
  <si>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</si>
  <si>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</si>
  <si>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</si>
  <si>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</si>
  <si>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</si>
  <si>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</si>
  <si>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</si>
  <si>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</si>
  <si>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</si>
  <si>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</si>
  <si>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</si>
  <si>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</si>
  <si>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</si>
  <si>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</si>
  <si>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</si>
  <si>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</si>
  <si>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</si>
  <si>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</si>
  <si>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</si>
  <si>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</si>
  <si>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</si>
  <si>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</si>
  <si>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</si>
  <si>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</si>
  <si>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</si>
  <si>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Decantadores 2ª etapa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</si>
  <si>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</si>
  <si>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</si>
  <si>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</si>
  <si>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</si>
  <si>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</si>
  <si>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</si>
  <si>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</si>
  <si>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 Descargas</t>
  </si>
  <si>
    <t xml:space="preserve">HORAS OPERANDO</t>
  </si>
  <si>
    <t xml:space="preserve"> Tempo de duração</t>
  </si>
  <si>
    <t xml:space="preserve">60’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</si>
  <si>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</si>
  <si>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</si>
  <si>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</si>
  <si>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</si>
  <si>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</si>
  <si>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</si>
  <si>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</si>
  <si>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</si>
  <si>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</si>
  <si>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</si>
  <si>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</si>
  <si>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</si>
  <si>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</si>
  <si>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</si>
  <si>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</si>
  <si>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</si>
  <si>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</si>
  <si>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</si>
  <si>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</si>
  <si>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</si>
  <si>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</si>
  <si>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</si>
  <si>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</si>
  <si>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</si>
  <si>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</si>
  <si>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</si>
  <si>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</si>
  <si>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</si>
  <si>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</si>
  <si>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</si>
  <si>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</si>
  <si>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</si>
  <si>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</si>
  <si>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</si>
  <si>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</si>
  <si>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</si>
  <si>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</si>
  <si>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</si>
  <si>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</si>
  <si>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</si>
  <si>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</si>
  <si>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</si>
  <si>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</si>
  <si>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</si>
  <si>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</si>
  <si>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</si>
  <si>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</si>
  <si>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</si>
  <si>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</si>
  <si>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</si>
  <si>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</si>
  <si>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</si>
  <si>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</si>
  <si>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</si>
  <si>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</si>
  <si>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</si>
  <si>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</si>
  <si>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,2,3</t>
  </si>
  <si>
    <t xml:space="preserve">*</t>
  </si>
  <si>
    <t xml:space="preserve">correção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</si>
  <si>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</si>
  <si>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</si>
  <si>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</si>
  <si>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</si>
  <si>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</si>
  <si>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</si>
  <si>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</si>
  <si>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</si>
  <si>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,5,5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</si>
  <si>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</si>
  <si>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</si>
  <si>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  </t>
  </si>
  <si>
    <t xml:space="preserve">XXXX</t>
  </si>
  <si>
    <t xml:space="preserve">PAC 15</t>
  </si>
  <si>
    <t xml:space="preserve">           </t>
  </si>
  <si>
    <t xml:space="preserve">PAC 15 (l) - (kg)</t>
  </si>
  <si>
    <t xml:space="preserve">xxx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</si>
  <si>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</si>
  <si>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</si>
  <si>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</si>
  <si>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</si>
  <si>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</si>
  <si>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</si>
  <si>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</si>
  <si>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</si>
  <si>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</si>
  <si>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</si>
  <si>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</si>
  <si>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</si>
  <si>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</si>
  <si>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</si>
  <si>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</si>
  <si>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</si>
  <si>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</si>
  <si>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</si>
  <si>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</si>
  <si>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</si>
  <si>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</si>
  <si>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</si>
  <si>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</si>
  <si>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</si>
  <si>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</si>
  <si>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</si>
  <si>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</si>
  <si>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</si>
  <si>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</si>
  <si>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</si>
  <si>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</si>
  <si>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LAVAGEM DOS DECANTADORES</t>
  </si>
  <si>
    <t xml:space="preserve">1ª  ETAPA</t>
  </si>
  <si>
    <t xml:space="preserve">2ª  ETAPA</t>
  </si>
  <si>
    <t xml:space="preserve">DECANTADOR</t>
  </si>
  <si>
    <t xml:space="preserve">AMOSTRAS SULFATO LÍQUIDO COLETADAS</t>
  </si>
  <si>
    <t xml:space="preserve">LAUDO</t>
  </si>
  <si>
    <t xml:space="preserve">UNIDADE</t>
  </si>
  <si>
    <t xml:space="preserve">TAPACURÁ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</si>
  <si>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</si>
  <si>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</si>
  <si>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</si>
  <si>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</si>
  <si>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</si>
  <si>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</si>
  <si>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</si>
  <si>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</si>
  <si>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</si>
  <si>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</si>
  <si>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</si>
  <si>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</si>
  <si>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</si>
  <si>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</si>
  <si>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</si>
  <si>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</si>
  <si>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</si>
  <si>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</si>
  <si>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</si>
  <si>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</si>
  <si>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</si>
  <si>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</si>
  <si>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</si>
  <si>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</si>
  <si>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</si>
  <si>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</si>
  <si>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</si>
  <si>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</si>
  <si>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</si>
  <si>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</si>
  <si>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</si>
  <si>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</si>
  <si>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</si>
  <si>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</si>
  <si>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</si>
  <si>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</si>
  <si>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</si>
  <si>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</si>
  <si>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</si>
  <si>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</si>
  <si>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</si>
  <si>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</si>
  <si>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</si>
  <si>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</si>
  <si>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</si>
  <si>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</si>
  <si>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</si>
  <si>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</si>
  <si>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</si>
  <si>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</si>
  <si>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</si>
  <si>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</si>
  <si>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</si>
  <si>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</si>
  <si>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</si>
  <si>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</si>
  <si>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</si>
  <si>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</si>
  <si>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</si>
  <si>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</si>
  <si>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</si>
  <si>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</si>
  <si>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</si>
  <si>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</si>
  <si>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</si>
  <si>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</si>
  <si>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</si>
  <si>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</si>
  <si>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</si>
  <si>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</si>
  <si>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</si>
  <si>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</si>
  <si>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</si>
  <si>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</si>
  <si>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</si>
  <si>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</si>
  <si>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</si>
  <si>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</si>
  <si>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</si>
  <si>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</si>
  <si>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</si>
  <si>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</si>
  <si>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</si>
  <si>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</si>
  <si>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</si>
  <si>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</si>
  <si>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</si>
  <si>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</si>
  <si>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</si>
  <si>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</si>
  <si>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</si>
  <si>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</si>
  <si>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</si>
  <si>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</si>
  <si>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</si>
  <si>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</si>
  <si>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</si>
  <si>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</si>
  <si>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</si>
  <si>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</si>
  <si>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</si>
  <si>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</si>
  <si>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</si>
  <si>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</si>
  <si>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</si>
  <si>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</si>
  <si>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</si>
  <si>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</si>
  <si>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</si>
  <si>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</si>
  <si>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</si>
  <si>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</si>
  <si>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</si>
  <si>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</si>
  <si>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</si>
  <si>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</si>
  <si>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</si>
  <si>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</si>
  <si>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</si>
  <si>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</si>
  <si>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</si>
  <si>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</si>
  <si>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</si>
  <si>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</si>
  <si>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</si>
  <si>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</si>
  <si>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</si>
  <si>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</si>
  <si>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</si>
  <si>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</si>
  <si>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</si>
  <si>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</si>
  <si>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</si>
  <si>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</si>
  <si>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</si>
  <si>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</si>
  <si>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</si>
  <si>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</si>
  <si>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</si>
  <si>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</si>
  <si>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</si>
  <si>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</si>
  <si>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</si>
  <si>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</si>
  <si>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</si>
  <si>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</si>
  <si>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</si>
  <si>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</si>
  <si>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</si>
  <si>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</si>
  <si>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</si>
  <si>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</si>
  <si>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</si>
  <si>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</si>
  <si>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</si>
  <si>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</si>
  <si>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SULFATO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</si>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</sst>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0.00"/>
    <numFmt numFmtId="178" formatCode="#,###"/>
    <numFmt numFmtId="179" formatCode="#,##0.00"/>
    <numFmt numFmtId="180" formatCode="00"/>
    <numFmt numFmtId="181" formatCode="d/mmm"/>
    <numFmt numFmtId="182" formatCode="dd/mm/yy"/>
    <numFmt numFmtId="183" formatCode="@"/>
    <numFmt numFmtId="184" formatCode="mmm/yyyy"/>
    <numFmt numFmtId="185" formatCode="0.0;[RED]\-0.0"/>
    <numFmt numFmtId="186" formatCode="0.00\ ;[RED]\-0.00\ "/>
    <numFmt numFmtId="187" formatCode="0\'"/>
    <numFmt numFmtId="188" formatCode="0\ ;[RED]\-0\ "/>
    <numFmt numFmtId="189" formatCode="mmm/yy"/>
    <numFmt numFmtId="190" formatCode="00.0"/>
    <numFmt numFmtId="191" formatCode="00.00"/>
    <numFmt numFmtId="192" formatCode="#,##0.00\ ;\(#,##0.00\);\-#\ ;@\ "/>
  </numFmts>
  <fonts count="1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.5"/>
      <color rgb="FF000000"/>
      <name val="Calibri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5"/>
      <color rgb="FF000000"/>
      <name val="Arial Black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A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FFAA95"/>
        <bgColor rgb="FFFAC090"/>
      </patternFill>
    </fill>
    <fill>
      <patternFill patternType="solid">
        <fgColor rgb="FFFFFFA6"/>
        <bgColor rgb="FFFFFF99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FFAA95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1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9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8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9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7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5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8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1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7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8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2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3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6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0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1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9" fillId="31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8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7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2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3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3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2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2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1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2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6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5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9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7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7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06" fillId="37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7" fontId="106" fillId="37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6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9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7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0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3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2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4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7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2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FFFFA6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DFDFE0"/>
      <rgbColor rgb="FF0000FF"/>
      <rgbColor rgb="FFCCCCCC"/>
      <rgbColor rgb="FFEEEEEE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FAA95"/>
      <rgbColor rgb="FF558ED5"/>
      <rgbColor rgb="FF999999"/>
      <rgbColor rgb="FF003366"/>
      <rgbColor rgb="FFBFBFBF"/>
      <rgbColor rgb="FF003300"/>
      <rgbColor rgb="FF333300"/>
      <rgbColor rgb="FFFAC090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externalLink" Target="externalLinks/externalLink1.xml"/><Relationship Id="rId50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4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Relationship Id="rId3" Type="http://schemas.openxmlformats.org/officeDocument/2006/relationships/image" Target="../media/image67.wmf"/><Relationship Id="rId4" Type="http://schemas.openxmlformats.org/officeDocument/2006/relationships/image" Target="../media/image68.png"/><Relationship Id="rId5" Type="http://schemas.openxmlformats.org/officeDocument/2006/relationships/image" Target="../media/image69.png"/><Relationship Id="rId6" Type="http://schemas.openxmlformats.org/officeDocument/2006/relationships/image" Target="../media/image70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7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7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70560</xdr:colOff>
      <xdr:row>0</xdr:row>
      <xdr:rowOff>360</xdr:rowOff>
    </xdr:from>
    <xdr:to>
      <xdr:col>16</xdr:col>
      <xdr:colOff>236160</xdr:colOff>
      <xdr:row>0</xdr:row>
      <xdr:rowOff>720</xdr:rowOff>
    </xdr:to>
    <xdr:sp>
      <xdr:nvSpPr>
        <xdr:cNvPr id="0" name="CustomShape 1"/>
        <xdr:cNvSpPr/>
      </xdr:nvSpPr>
      <xdr:spPr>
        <a:xfrm>
          <a:off x="11616120" y="3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4320</xdr:rowOff>
    </xdr:from>
    <xdr:to>
      <xdr:col>16</xdr:col>
      <xdr:colOff>236160</xdr:colOff>
      <xdr:row>0</xdr:row>
      <xdr:rowOff>4680</xdr:rowOff>
    </xdr:to>
    <xdr:sp>
      <xdr:nvSpPr>
        <xdr:cNvPr id="1" name="CustomShape 1"/>
        <xdr:cNvSpPr/>
      </xdr:nvSpPr>
      <xdr:spPr>
        <a:xfrm>
          <a:off x="11616120" y="4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3240</xdr:rowOff>
    </xdr:from>
    <xdr:to>
      <xdr:col>16</xdr:col>
      <xdr:colOff>236160</xdr:colOff>
      <xdr:row>0</xdr:row>
      <xdr:rowOff>3600</xdr:rowOff>
    </xdr:to>
    <xdr:sp>
      <xdr:nvSpPr>
        <xdr:cNvPr id="2" name="CustomShape 1"/>
        <xdr:cNvSpPr/>
      </xdr:nvSpPr>
      <xdr:spPr>
        <a:xfrm>
          <a:off x="11616120" y="32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5040</xdr:rowOff>
    </xdr:from>
    <xdr:to>
      <xdr:col>16</xdr:col>
      <xdr:colOff>236160</xdr:colOff>
      <xdr:row>0</xdr:row>
      <xdr:rowOff>5400</xdr:rowOff>
    </xdr:to>
    <xdr:sp>
      <xdr:nvSpPr>
        <xdr:cNvPr id="3" name="CustomShape 1"/>
        <xdr:cNvSpPr/>
      </xdr:nvSpPr>
      <xdr:spPr>
        <a:xfrm>
          <a:off x="11616120" y="50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2160</xdr:rowOff>
    </xdr:from>
    <xdr:to>
      <xdr:col>16</xdr:col>
      <xdr:colOff>236160</xdr:colOff>
      <xdr:row>0</xdr:row>
      <xdr:rowOff>2520</xdr:rowOff>
    </xdr:to>
    <xdr:sp>
      <xdr:nvSpPr>
        <xdr:cNvPr id="4" name="CustomShape 1"/>
        <xdr:cNvSpPr/>
      </xdr:nvSpPr>
      <xdr:spPr>
        <a:xfrm>
          <a:off x="11616120" y="21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5400</xdr:rowOff>
    </xdr:from>
    <xdr:to>
      <xdr:col>16</xdr:col>
      <xdr:colOff>236160</xdr:colOff>
      <xdr:row>0</xdr:row>
      <xdr:rowOff>5760</xdr:rowOff>
    </xdr:to>
    <xdr:sp>
      <xdr:nvSpPr>
        <xdr:cNvPr id="5" name="CustomShape 1"/>
        <xdr:cNvSpPr/>
      </xdr:nvSpPr>
      <xdr:spPr>
        <a:xfrm>
          <a:off x="11616120" y="54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3960</xdr:rowOff>
    </xdr:from>
    <xdr:to>
      <xdr:col>16</xdr:col>
      <xdr:colOff>236160</xdr:colOff>
      <xdr:row>0</xdr:row>
      <xdr:rowOff>4320</xdr:rowOff>
    </xdr:to>
    <xdr:sp>
      <xdr:nvSpPr>
        <xdr:cNvPr id="6" name="CustomShape 1"/>
        <xdr:cNvSpPr/>
      </xdr:nvSpPr>
      <xdr:spPr>
        <a:xfrm>
          <a:off x="11616120" y="39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236160</xdr:colOff>
      <xdr:row>0</xdr:row>
      <xdr:rowOff>6840</xdr:rowOff>
    </xdr:to>
    <xdr:sp>
      <xdr:nvSpPr>
        <xdr:cNvPr id="7" name="CustomShape 1"/>
        <xdr:cNvSpPr/>
      </xdr:nvSpPr>
      <xdr:spPr>
        <a:xfrm>
          <a:off x="11616120" y="64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6840</xdr:rowOff>
    </xdr:from>
    <xdr:to>
      <xdr:col>16</xdr:col>
      <xdr:colOff>236160</xdr:colOff>
      <xdr:row>0</xdr:row>
      <xdr:rowOff>7200</xdr:rowOff>
    </xdr:to>
    <xdr:sp>
      <xdr:nvSpPr>
        <xdr:cNvPr id="8" name="CustomShape 1"/>
        <xdr:cNvSpPr/>
      </xdr:nvSpPr>
      <xdr:spPr>
        <a:xfrm>
          <a:off x="11616120" y="68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2880</xdr:rowOff>
    </xdr:from>
    <xdr:to>
      <xdr:col>16</xdr:col>
      <xdr:colOff>236160</xdr:colOff>
      <xdr:row>0</xdr:row>
      <xdr:rowOff>3240</xdr:rowOff>
    </xdr:to>
    <xdr:sp>
      <xdr:nvSpPr>
        <xdr:cNvPr id="9" name="CustomShape 1"/>
        <xdr:cNvSpPr/>
      </xdr:nvSpPr>
      <xdr:spPr>
        <a:xfrm>
          <a:off x="11616120" y="28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236160</xdr:colOff>
      <xdr:row>0</xdr:row>
      <xdr:rowOff>6840</xdr:rowOff>
    </xdr:to>
    <xdr:sp>
      <xdr:nvSpPr>
        <xdr:cNvPr id="10" name="CustomShape 1"/>
        <xdr:cNvSpPr/>
      </xdr:nvSpPr>
      <xdr:spPr>
        <a:xfrm>
          <a:off x="11616120" y="64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2880</xdr:rowOff>
    </xdr:from>
    <xdr:to>
      <xdr:col>16</xdr:col>
      <xdr:colOff>236160</xdr:colOff>
      <xdr:row>0</xdr:row>
      <xdr:rowOff>3240</xdr:rowOff>
    </xdr:to>
    <xdr:sp>
      <xdr:nvSpPr>
        <xdr:cNvPr id="11" name="CustomShape 1"/>
        <xdr:cNvSpPr/>
      </xdr:nvSpPr>
      <xdr:spPr>
        <a:xfrm>
          <a:off x="11616120" y="28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4320</xdr:rowOff>
    </xdr:from>
    <xdr:to>
      <xdr:col>16</xdr:col>
      <xdr:colOff>236160</xdr:colOff>
      <xdr:row>0</xdr:row>
      <xdr:rowOff>4680</xdr:rowOff>
    </xdr:to>
    <xdr:sp>
      <xdr:nvSpPr>
        <xdr:cNvPr id="12" name="CustomShape 1"/>
        <xdr:cNvSpPr/>
      </xdr:nvSpPr>
      <xdr:spPr>
        <a:xfrm>
          <a:off x="11616120" y="4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236160</xdr:colOff>
      <xdr:row>0</xdr:row>
      <xdr:rowOff>6840</xdr:rowOff>
    </xdr:to>
    <xdr:sp>
      <xdr:nvSpPr>
        <xdr:cNvPr id="13" name="CustomShape 1"/>
        <xdr:cNvSpPr/>
      </xdr:nvSpPr>
      <xdr:spPr>
        <a:xfrm>
          <a:off x="11616120" y="64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</xdr:row>
      <xdr:rowOff>47520</xdr:rowOff>
    </xdr:from>
    <xdr:to>
      <xdr:col>16</xdr:col>
      <xdr:colOff>236160</xdr:colOff>
      <xdr:row>1</xdr:row>
      <xdr:rowOff>47880</xdr:rowOff>
    </xdr:to>
    <xdr:sp>
      <xdr:nvSpPr>
        <xdr:cNvPr id="14" name="CustomShape 1"/>
        <xdr:cNvSpPr/>
      </xdr:nvSpPr>
      <xdr:spPr>
        <a:xfrm>
          <a:off x="11616120" y="3877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</xdr:row>
      <xdr:rowOff>130680</xdr:rowOff>
    </xdr:from>
    <xdr:to>
      <xdr:col>16</xdr:col>
      <xdr:colOff>236160</xdr:colOff>
      <xdr:row>1</xdr:row>
      <xdr:rowOff>131040</xdr:rowOff>
    </xdr:to>
    <xdr:sp>
      <xdr:nvSpPr>
        <xdr:cNvPr id="15" name="CustomShape 1"/>
        <xdr:cNvSpPr/>
      </xdr:nvSpPr>
      <xdr:spPr>
        <a:xfrm>
          <a:off x="11616120" y="4708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172080</xdr:rowOff>
    </xdr:from>
    <xdr:to>
      <xdr:col>16</xdr:col>
      <xdr:colOff>236160</xdr:colOff>
      <xdr:row>2</xdr:row>
      <xdr:rowOff>172440</xdr:rowOff>
    </xdr:to>
    <xdr:sp>
      <xdr:nvSpPr>
        <xdr:cNvPr id="16" name="CustomShape 1"/>
        <xdr:cNvSpPr/>
      </xdr:nvSpPr>
      <xdr:spPr>
        <a:xfrm>
          <a:off x="11616120" y="7027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226800</xdr:rowOff>
    </xdr:from>
    <xdr:to>
      <xdr:col>16</xdr:col>
      <xdr:colOff>236160</xdr:colOff>
      <xdr:row>2</xdr:row>
      <xdr:rowOff>227160</xdr:rowOff>
    </xdr:to>
    <xdr:sp>
      <xdr:nvSpPr>
        <xdr:cNvPr id="17" name="CustomShape 1"/>
        <xdr:cNvSpPr/>
      </xdr:nvSpPr>
      <xdr:spPr>
        <a:xfrm>
          <a:off x="11616120" y="7574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172080</xdr:rowOff>
    </xdr:from>
    <xdr:to>
      <xdr:col>16</xdr:col>
      <xdr:colOff>236160</xdr:colOff>
      <xdr:row>2</xdr:row>
      <xdr:rowOff>172440</xdr:rowOff>
    </xdr:to>
    <xdr:sp>
      <xdr:nvSpPr>
        <xdr:cNvPr id="18" name="CustomShape 1"/>
        <xdr:cNvSpPr/>
      </xdr:nvSpPr>
      <xdr:spPr>
        <a:xfrm>
          <a:off x="11616120" y="7027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226800</xdr:rowOff>
    </xdr:from>
    <xdr:to>
      <xdr:col>16</xdr:col>
      <xdr:colOff>236160</xdr:colOff>
      <xdr:row>2</xdr:row>
      <xdr:rowOff>227160</xdr:rowOff>
    </xdr:to>
    <xdr:sp>
      <xdr:nvSpPr>
        <xdr:cNvPr id="19" name="CustomShape 1"/>
        <xdr:cNvSpPr/>
      </xdr:nvSpPr>
      <xdr:spPr>
        <a:xfrm>
          <a:off x="11616120" y="7574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3</xdr:row>
      <xdr:rowOff>224280</xdr:rowOff>
    </xdr:from>
    <xdr:to>
      <xdr:col>16</xdr:col>
      <xdr:colOff>236160</xdr:colOff>
      <xdr:row>3</xdr:row>
      <xdr:rowOff>224640</xdr:rowOff>
    </xdr:to>
    <xdr:sp>
      <xdr:nvSpPr>
        <xdr:cNvPr id="20" name="CustomShape 1"/>
        <xdr:cNvSpPr/>
      </xdr:nvSpPr>
      <xdr:spPr>
        <a:xfrm>
          <a:off x="11616120" y="9932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4</xdr:row>
      <xdr:rowOff>225720</xdr:rowOff>
    </xdr:from>
    <xdr:to>
      <xdr:col>16</xdr:col>
      <xdr:colOff>236160</xdr:colOff>
      <xdr:row>4</xdr:row>
      <xdr:rowOff>226080</xdr:rowOff>
    </xdr:to>
    <xdr:sp>
      <xdr:nvSpPr>
        <xdr:cNvPr id="21" name="CustomShape 1"/>
        <xdr:cNvSpPr/>
      </xdr:nvSpPr>
      <xdr:spPr>
        <a:xfrm>
          <a:off x="11616120" y="12326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5</xdr:row>
      <xdr:rowOff>226440</xdr:rowOff>
    </xdr:from>
    <xdr:to>
      <xdr:col>16</xdr:col>
      <xdr:colOff>236160</xdr:colOff>
      <xdr:row>5</xdr:row>
      <xdr:rowOff>226800</xdr:rowOff>
    </xdr:to>
    <xdr:sp>
      <xdr:nvSpPr>
        <xdr:cNvPr id="22" name="CustomShape 1"/>
        <xdr:cNvSpPr/>
      </xdr:nvSpPr>
      <xdr:spPr>
        <a:xfrm>
          <a:off x="11616120" y="1471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6</xdr:row>
      <xdr:rowOff>222480</xdr:rowOff>
    </xdr:from>
    <xdr:to>
      <xdr:col>16</xdr:col>
      <xdr:colOff>236160</xdr:colOff>
      <xdr:row>6</xdr:row>
      <xdr:rowOff>222840</xdr:rowOff>
    </xdr:to>
    <xdr:sp>
      <xdr:nvSpPr>
        <xdr:cNvPr id="23" name="CustomShape 1"/>
        <xdr:cNvSpPr/>
      </xdr:nvSpPr>
      <xdr:spPr>
        <a:xfrm>
          <a:off x="11616120" y="17056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7</xdr:row>
      <xdr:rowOff>227880</xdr:rowOff>
    </xdr:from>
    <xdr:to>
      <xdr:col>16</xdr:col>
      <xdr:colOff>236160</xdr:colOff>
      <xdr:row>7</xdr:row>
      <xdr:rowOff>228240</xdr:rowOff>
    </xdr:to>
    <xdr:sp>
      <xdr:nvSpPr>
        <xdr:cNvPr id="24" name="CustomShape 1"/>
        <xdr:cNvSpPr/>
      </xdr:nvSpPr>
      <xdr:spPr>
        <a:xfrm>
          <a:off x="11616120" y="19490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8</xdr:row>
      <xdr:rowOff>224280</xdr:rowOff>
    </xdr:from>
    <xdr:to>
      <xdr:col>16</xdr:col>
      <xdr:colOff>236160</xdr:colOff>
      <xdr:row>8</xdr:row>
      <xdr:rowOff>224640</xdr:rowOff>
    </xdr:to>
    <xdr:sp>
      <xdr:nvSpPr>
        <xdr:cNvPr id="25" name="CustomShape 1"/>
        <xdr:cNvSpPr/>
      </xdr:nvSpPr>
      <xdr:spPr>
        <a:xfrm>
          <a:off x="11616120" y="21837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9</xdr:row>
      <xdr:rowOff>228960</xdr:rowOff>
    </xdr:from>
    <xdr:to>
      <xdr:col>16</xdr:col>
      <xdr:colOff>236160</xdr:colOff>
      <xdr:row>9</xdr:row>
      <xdr:rowOff>229320</xdr:rowOff>
    </xdr:to>
    <xdr:sp>
      <xdr:nvSpPr>
        <xdr:cNvPr id="26" name="CustomShape 1"/>
        <xdr:cNvSpPr/>
      </xdr:nvSpPr>
      <xdr:spPr>
        <a:xfrm>
          <a:off x="11616120" y="24264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10</xdr:row>
      <xdr:rowOff>221760</xdr:rowOff>
    </xdr:from>
    <xdr:to>
      <xdr:col>16</xdr:col>
      <xdr:colOff>236160</xdr:colOff>
      <xdr:row>10</xdr:row>
      <xdr:rowOff>222120</xdr:rowOff>
    </xdr:to>
    <xdr:sp>
      <xdr:nvSpPr>
        <xdr:cNvPr id="27" name="CustomShape 1"/>
        <xdr:cNvSpPr/>
      </xdr:nvSpPr>
      <xdr:spPr>
        <a:xfrm>
          <a:off x="11616120" y="26575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11</xdr:row>
      <xdr:rowOff>229320</xdr:rowOff>
    </xdr:from>
    <xdr:to>
      <xdr:col>16</xdr:col>
      <xdr:colOff>236160</xdr:colOff>
      <xdr:row>11</xdr:row>
      <xdr:rowOff>229680</xdr:rowOff>
    </xdr:to>
    <xdr:sp>
      <xdr:nvSpPr>
        <xdr:cNvPr id="28" name="CustomShape 1"/>
        <xdr:cNvSpPr/>
      </xdr:nvSpPr>
      <xdr:spPr>
        <a:xfrm>
          <a:off x="11616120" y="29030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12</xdr:row>
      <xdr:rowOff>221760</xdr:rowOff>
    </xdr:from>
    <xdr:to>
      <xdr:col>16</xdr:col>
      <xdr:colOff>236160</xdr:colOff>
      <xdr:row>12</xdr:row>
      <xdr:rowOff>222120</xdr:rowOff>
    </xdr:to>
    <xdr:sp>
      <xdr:nvSpPr>
        <xdr:cNvPr id="29" name="CustomShape 1"/>
        <xdr:cNvSpPr/>
      </xdr:nvSpPr>
      <xdr:spPr>
        <a:xfrm>
          <a:off x="11616120" y="31338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13</xdr:row>
      <xdr:rowOff>232560</xdr:rowOff>
    </xdr:from>
    <xdr:to>
      <xdr:col>16</xdr:col>
      <xdr:colOff>236160</xdr:colOff>
      <xdr:row>13</xdr:row>
      <xdr:rowOff>232920</xdr:rowOff>
    </xdr:to>
    <xdr:sp>
      <xdr:nvSpPr>
        <xdr:cNvPr id="30" name="CustomShape 1"/>
        <xdr:cNvSpPr/>
      </xdr:nvSpPr>
      <xdr:spPr>
        <a:xfrm>
          <a:off x="11616120" y="33825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14</xdr:row>
      <xdr:rowOff>224640</xdr:rowOff>
    </xdr:from>
    <xdr:to>
      <xdr:col>16</xdr:col>
      <xdr:colOff>236160</xdr:colOff>
      <xdr:row>14</xdr:row>
      <xdr:rowOff>225000</xdr:rowOff>
    </xdr:to>
    <xdr:sp>
      <xdr:nvSpPr>
        <xdr:cNvPr id="31" name="CustomShape 1"/>
        <xdr:cNvSpPr/>
      </xdr:nvSpPr>
      <xdr:spPr>
        <a:xfrm>
          <a:off x="11616120" y="36129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15</xdr:row>
      <xdr:rowOff>227160</xdr:rowOff>
    </xdr:from>
    <xdr:to>
      <xdr:col>16</xdr:col>
      <xdr:colOff>236160</xdr:colOff>
      <xdr:row>15</xdr:row>
      <xdr:rowOff>227520</xdr:rowOff>
    </xdr:to>
    <xdr:sp>
      <xdr:nvSpPr>
        <xdr:cNvPr id="32" name="CustomShape 1"/>
        <xdr:cNvSpPr/>
      </xdr:nvSpPr>
      <xdr:spPr>
        <a:xfrm>
          <a:off x="11616120" y="38534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16</xdr:row>
      <xdr:rowOff>225720</xdr:rowOff>
    </xdr:from>
    <xdr:to>
      <xdr:col>16</xdr:col>
      <xdr:colOff>236160</xdr:colOff>
      <xdr:row>16</xdr:row>
      <xdr:rowOff>226080</xdr:rowOff>
    </xdr:to>
    <xdr:sp>
      <xdr:nvSpPr>
        <xdr:cNvPr id="33" name="CustomShape 1"/>
        <xdr:cNvSpPr/>
      </xdr:nvSpPr>
      <xdr:spPr>
        <a:xfrm>
          <a:off x="11616120" y="4090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18</xdr:row>
      <xdr:rowOff>19440</xdr:rowOff>
    </xdr:from>
    <xdr:to>
      <xdr:col>16</xdr:col>
      <xdr:colOff>236160</xdr:colOff>
      <xdr:row>18</xdr:row>
      <xdr:rowOff>19800</xdr:rowOff>
    </xdr:to>
    <xdr:sp>
      <xdr:nvSpPr>
        <xdr:cNvPr id="34" name="CustomShape 1"/>
        <xdr:cNvSpPr/>
      </xdr:nvSpPr>
      <xdr:spPr>
        <a:xfrm>
          <a:off x="11616120" y="43599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9231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9231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9231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9231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39" name="Line 1"/>
        <xdr:cNvSpPr/>
      </xdr:nvSpPr>
      <xdr:spPr>
        <a:xfrm>
          <a:off x="19045080" y="6393960"/>
          <a:ext cx="4148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0" name="Line 1"/>
        <xdr:cNvSpPr/>
      </xdr:nvSpPr>
      <xdr:spPr>
        <a:xfrm>
          <a:off x="19045080" y="6393960"/>
          <a:ext cx="4148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1" name="Line 1"/>
        <xdr:cNvSpPr/>
      </xdr:nvSpPr>
      <xdr:spPr>
        <a:xfrm>
          <a:off x="1809684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2" name="Line 1"/>
        <xdr:cNvSpPr/>
      </xdr:nvSpPr>
      <xdr:spPr>
        <a:xfrm>
          <a:off x="1809684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2880</xdr:rowOff>
    </xdr:from>
    <xdr:to>
      <xdr:col>41</xdr:col>
      <xdr:colOff>10440</xdr:colOff>
      <xdr:row>0</xdr:row>
      <xdr:rowOff>155160</xdr:rowOff>
    </xdr:to>
    <xdr:sp>
      <xdr:nvSpPr>
        <xdr:cNvPr id="43" name="Line 1"/>
        <xdr:cNvSpPr/>
      </xdr:nvSpPr>
      <xdr:spPr>
        <a:xfrm>
          <a:off x="1809684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1440</xdr:rowOff>
    </xdr:from>
    <xdr:to>
      <xdr:col>41</xdr:col>
      <xdr:colOff>10440</xdr:colOff>
      <xdr:row>4</xdr:row>
      <xdr:rowOff>20880</xdr:rowOff>
    </xdr:to>
    <xdr:sp>
      <xdr:nvSpPr>
        <xdr:cNvPr id="44" name="Line 1"/>
        <xdr:cNvSpPr/>
      </xdr:nvSpPr>
      <xdr:spPr>
        <a:xfrm>
          <a:off x="1809684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417240</xdr:colOff>
      <xdr:row>27</xdr:row>
      <xdr:rowOff>36720</xdr:rowOff>
    </xdr:from>
    <xdr:to>
      <xdr:col>39</xdr:col>
      <xdr:colOff>362520</xdr:colOff>
      <xdr:row>27</xdr:row>
      <xdr:rowOff>36720</xdr:rowOff>
    </xdr:to>
    <xdr:sp>
      <xdr:nvSpPr>
        <xdr:cNvPr id="45" name="Line 1"/>
        <xdr:cNvSpPr/>
      </xdr:nvSpPr>
      <xdr:spPr>
        <a:xfrm>
          <a:off x="14762520" y="6597360"/>
          <a:ext cx="24393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145800</xdr:colOff>
      <xdr:row>27</xdr:row>
      <xdr:rowOff>36720</xdr:rowOff>
    </xdr:from>
    <xdr:to>
      <xdr:col>41</xdr:col>
      <xdr:colOff>10080</xdr:colOff>
      <xdr:row>27</xdr:row>
      <xdr:rowOff>36720</xdr:rowOff>
    </xdr:to>
    <xdr:sp>
      <xdr:nvSpPr>
        <xdr:cNvPr id="46" name="Line 1"/>
        <xdr:cNvSpPr/>
      </xdr:nvSpPr>
      <xdr:spPr>
        <a:xfrm>
          <a:off x="17608680" y="6597360"/>
          <a:ext cx="487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349920</xdr:colOff>
      <xdr:row>0</xdr:row>
      <xdr:rowOff>182520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39320" y="5400"/>
          <a:ext cx="914400" cy="177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>
      <xdr:nvSpPr>
        <xdr:cNvPr id="48" name="Line 1"/>
        <xdr:cNvSpPr/>
      </xdr:nvSpPr>
      <xdr:spPr>
        <a:xfrm>
          <a:off x="19555560" y="5979960"/>
          <a:ext cx="221256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>
      <xdr:nvSpPr>
        <xdr:cNvPr id="49" name="Line 1"/>
        <xdr:cNvSpPr/>
      </xdr:nvSpPr>
      <xdr:spPr>
        <a:xfrm>
          <a:off x="23255280" y="5981040"/>
          <a:ext cx="14716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520560</xdr:colOff>
      <xdr:row>0</xdr:row>
      <xdr:rowOff>5040</xdr:rowOff>
    </xdr:from>
    <xdr:to>
      <xdr:col>31</xdr:col>
      <xdr:colOff>520560</xdr:colOff>
      <xdr:row>3</xdr:row>
      <xdr:rowOff>286920</xdr:rowOff>
    </xdr:to>
    <xdr:sp>
      <xdr:nvSpPr>
        <xdr:cNvPr id="50" name="Line 1"/>
        <xdr:cNvSpPr/>
      </xdr:nvSpPr>
      <xdr:spPr>
        <a:xfrm>
          <a:off x="1585368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210600</xdr:colOff>
      <xdr:row>0</xdr:row>
      <xdr:rowOff>49320</xdr:rowOff>
    </xdr:to>
    <xdr:pic>
      <xdr:nvPicPr>
        <xdr:cNvPr id="51" name="Picture 1" descr=""/>
        <xdr:cNvPicPr/>
      </xdr:nvPicPr>
      <xdr:blipFill>
        <a:blip r:embed="rId1"/>
        <a:stretch/>
      </xdr:blipFill>
      <xdr:spPr>
        <a:xfrm>
          <a:off x="10063440" y="5400"/>
          <a:ext cx="2396880" cy="4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210600</xdr:colOff>
      <xdr:row>0</xdr:row>
      <xdr:rowOff>49320</xdr:rowOff>
    </xdr:to>
    <xdr:pic>
      <xdr:nvPicPr>
        <xdr:cNvPr id="52" name="Picture 2" descr=""/>
        <xdr:cNvPicPr/>
      </xdr:nvPicPr>
      <xdr:blipFill>
        <a:blip r:embed="rId2"/>
        <a:stretch/>
      </xdr:blipFill>
      <xdr:spPr>
        <a:xfrm>
          <a:off x="10063440" y="5400"/>
          <a:ext cx="2396880" cy="4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412200</xdr:colOff>
      <xdr:row>0</xdr:row>
      <xdr:rowOff>75960</xdr:rowOff>
    </xdr:to>
    <xdr:pic>
      <xdr:nvPicPr>
        <xdr:cNvPr id="53" name="Picture 3" descr=""/>
        <xdr:cNvPicPr/>
      </xdr:nvPicPr>
      <xdr:blipFill>
        <a:blip r:embed="rId3"/>
        <a:stretch/>
      </xdr:blipFill>
      <xdr:spPr>
        <a:xfrm>
          <a:off x="10914480" y="3600"/>
          <a:ext cx="1747440" cy="72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41400</xdr:colOff>
      <xdr:row>0</xdr:row>
      <xdr:rowOff>49320</xdr:rowOff>
    </xdr:to>
    <xdr:pic>
      <xdr:nvPicPr>
        <xdr:cNvPr id="54" name="Picture 4" descr=""/>
        <xdr:cNvPicPr/>
      </xdr:nvPicPr>
      <xdr:blipFill>
        <a:blip r:embed="rId4"/>
        <a:stretch/>
      </xdr:blipFill>
      <xdr:spPr>
        <a:xfrm>
          <a:off x="10063440" y="5400"/>
          <a:ext cx="2832120" cy="4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41400</xdr:colOff>
      <xdr:row>0</xdr:row>
      <xdr:rowOff>49320</xdr:rowOff>
    </xdr:to>
    <xdr:pic>
      <xdr:nvPicPr>
        <xdr:cNvPr id="55" name="Picture 5" descr=""/>
        <xdr:cNvPicPr/>
      </xdr:nvPicPr>
      <xdr:blipFill>
        <a:blip r:embed="rId5"/>
        <a:stretch/>
      </xdr:blipFill>
      <xdr:spPr>
        <a:xfrm>
          <a:off x="10063440" y="5400"/>
          <a:ext cx="2832120" cy="4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284400</xdr:colOff>
      <xdr:row>0</xdr:row>
      <xdr:rowOff>3600</xdr:rowOff>
    </xdr:from>
    <xdr:to>
      <xdr:col>27</xdr:col>
      <xdr:colOff>369360</xdr:colOff>
      <xdr:row>0</xdr:row>
      <xdr:rowOff>123480</xdr:rowOff>
    </xdr:to>
    <xdr:pic>
      <xdr:nvPicPr>
        <xdr:cNvPr id="56" name="Picture 9" descr=""/>
        <xdr:cNvPicPr/>
      </xdr:nvPicPr>
      <xdr:blipFill>
        <a:blip r:embed="rId6"/>
        <a:stretch/>
      </xdr:blipFill>
      <xdr:spPr>
        <a:xfrm>
          <a:off x="11929320" y="3600"/>
          <a:ext cx="1294200" cy="1198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>
      <xdr:nvSpPr>
        <xdr:cNvPr id="57" name="Line 1"/>
        <xdr:cNvSpPr/>
      </xdr:nvSpPr>
      <xdr:spPr>
        <a:xfrm>
          <a:off x="15167880" y="6120"/>
          <a:ext cx="3079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8" name="Line 1"/>
        <xdr:cNvSpPr/>
      </xdr:nvSpPr>
      <xdr:spPr>
        <a:xfrm>
          <a:off x="1734444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9" name="Line 1"/>
        <xdr:cNvSpPr/>
      </xdr:nvSpPr>
      <xdr:spPr>
        <a:xfrm>
          <a:off x="1734444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4680</xdr:rowOff>
    </xdr:from>
    <xdr:to>
      <xdr:col>43</xdr:col>
      <xdr:colOff>12240</xdr:colOff>
      <xdr:row>1</xdr:row>
      <xdr:rowOff>223560</xdr:rowOff>
    </xdr:to>
    <xdr:sp>
      <xdr:nvSpPr>
        <xdr:cNvPr id="60" name="Line 1"/>
        <xdr:cNvSpPr/>
      </xdr:nvSpPr>
      <xdr:spPr>
        <a:xfrm>
          <a:off x="1734444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5760</xdr:rowOff>
    </xdr:from>
    <xdr:to>
      <xdr:col>43</xdr:col>
      <xdr:colOff>12240</xdr:colOff>
      <xdr:row>3</xdr:row>
      <xdr:rowOff>154080</xdr:rowOff>
    </xdr:to>
    <xdr:sp>
      <xdr:nvSpPr>
        <xdr:cNvPr id="61" name="Line 1"/>
        <xdr:cNvSpPr/>
      </xdr:nvSpPr>
      <xdr:spPr>
        <a:xfrm>
          <a:off x="1734444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402840</xdr:colOff>
      <xdr:row>0</xdr:row>
      <xdr:rowOff>216000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27680" y="1080"/>
          <a:ext cx="1550880" cy="2149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303120</xdr:colOff>
      <xdr:row>0</xdr:row>
      <xdr:rowOff>2160</xdr:rowOff>
    </xdr:from>
    <xdr:to>
      <xdr:col>17</xdr:col>
      <xdr:colOff>488160</xdr:colOff>
      <xdr:row>0</xdr:row>
      <xdr:rowOff>64080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72360" y="2160"/>
          <a:ext cx="185040" cy="6192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N13" colorId="64" zoomScale="120" zoomScaleNormal="120" zoomScalePageLayoutView="100" workbookViewId="0">
      <selection pane="topLeft" activeCell="AD36" activeCellId="0" sqref="AD3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29" min="29" style="0" width="9.86"/>
    <col collapsed="false" customWidth="true" hidden="false" outlineLevel="0" max="30" min="30" style="0" width="10.97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3187</v>
      </c>
      <c r="Z6" s="33" t="n">
        <v>1320</v>
      </c>
      <c r="AA6" s="34" t="n">
        <v>1</v>
      </c>
      <c r="AB6" s="35" t="n">
        <f aca="false">IF('1'!AA6=1,(('1'!Z6*'1'!$AS$6*'1'!$AT$6)/('1'!Y6*0.0036)),IF('1'!AA6=2,(('1'!Z6*'1'!$AS$7*'1'!$AT$7)/('1'!Y6*0.0036))))</f>
        <v>76.5087333960883</v>
      </c>
      <c r="AC6" s="36"/>
      <c r="AD6" s="37" t="n">
        <f aca="false">(('1'!AC6*'1'!$Q$10*1000000))/('1'!Z10*3600)</f>
        <v>0</v>
      </c>
      <c r="AE6" s="38" t="n">
        <v>2000</v>
      </c>
      <c r="AF6" s="39" t="n">
        <f aca="false">('1'!AE6/24)*0.454</f>
        <v>37.8333333333333</v>
      </c>
      <c r="AG6" s="38" t="n">
        <v>500</v>
      </c>
      <c r="AH6" s="39" t="n">
        <f aca="false">('1'!AG6/24)*0.454</f>
        <v>9.45833333333333</v>
      </c>
      <c r="AI6" s="38" t="n">
        <v>2500</v>
      </c>
      <c r="AJ6" s="39" t="n">
        <f aca="false">('1'!AI6/24)*0.454</f>
        <v>47.2916666666667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219</v>
      </c>
      <c r="C7" s="48" t="n">
        <v>10</v>
      </c>
      <c r="D7" s="48" t="n">
        <v>11</v>
      </c>
      <c r="E7" s="48" t="n">
        <v>9</v>
      </c>
      <c r="F7" s="48" t="n">
        <v>56</v>
      </c>
      <c r="G7" s="48" t="n">
        <v>1.3</v>
      </c>
      <c r="H7" s="48" t="n">
        <v>1.7</v>
      </c>
      <c r="I7" s="48" t="n">
        <v>0.8</v>
      </c>
      <c r="J7" s="48" t="n">
        <v>0.7</v>
      </c>
      <c r="K7" s="48" t="n">
        <v>6.7</v>
      </c>
      <c r="L7" s="48" t="n">
        <v>6.1</v>
      </c>
      <c r="M7" s="48" t="n">
        <v>6.2</v>
      </c>
      <c r="N7" s="48" t="n">
        <v>6</v>
      </c>
      <c r="O7" s="48" t="n">
        <v>3.5</v>
      </c>
      <c r="P7" s="48" t="n">
        <v>0.6</v>
      </c>
      <c r="Q7" s="48" t="n">
        <v>0.3</v>
      </c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3177</v>
      </c>
      <c r="Z7" s="33" t="n">
        <v>1320</v>
      </c>
      <c r="AA7" s="34" t="n">
        <v>1</v>
      </c>
      <c r="AB7" s="35" t="n">
        <f aca="false">IF('1'!AA7=1,(('1'!Z7*'1'!$AS$6*'1'!$AT$6)/('1'!Y7*0.0036)),IF('1'!AA7=2,(('1'!Z7*'1'!$AS$7*'1'!$AT$7)/('1'!Y7*0.0036))))</f>
        <v>76.7495540866646</v>
      </c>
      <c r="AC7" s="36"/>
      <c r="AD7" s="37" t="n">
        <f aca="false">(('1'!AC7*'1'!$Q$10*1000000))/('1'!Z11*3600)</f>
        <v>0</v>
      </c>
      <c r="AE7" s="38" t="n">
        <v>2000</v>
      </c>
      <c r="AF7" s="39" t="n">
        <f aca="false">('1'!AE7/24)*0.454</f>
        <v>37.8333333333333</v>
      </c>
      <c r="AG7" s="38" t="n">
        <v>500</v>
      </c>
      <c r="AH7" s="39" t="n">
        <f aca="false">('1'!AG7/24)*0.454</f>
        <v>9.45833333333333</v>
      </c>
      <c r="AI7" s="38" t="n">
        <v>2500</v>
      </c>
      <c r="AJ7" s="39" t="n">
        <f aca="false">('1'!AI7/24)*0.454</f>
        <v>47.2916666666667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222</v>
      </c>
      <c r="C8" s="48" t="n">
        <v>10</v>
      </c>
      <c r="D8" s="48" t="n">
        <v>11</v>
      </c>
      <c r="E8" s="48" t="n">
        <v>8</v>
      </c>
      <c r="F8" s="48" t="n">
        <v>57</v>
      </c>
      <c r="G8" s="48" t="n">
        <v>1.3</v>
      </c>
      <c r="H8" s="48" t="n">
        <v>1.7</v>
      </c>
      <c r="I8" s="48" t="n">
        <v>0.8</v>
      </c>
      <c r="J8" s="48" t="n">
        <v>0.7</v>
      </c>
      <c r="K8" s="48" t="n">
        <v>6.7</v>
      </c>
      <c r="L8" s="48" t="n">
        <v>6.1</v>
      </c>
      <c r="M8" s="48" t="n">
        <v>6.2</v>
      </c>
      <c r="N8" s="48" t="n">
        <v>6</v>
      </c>
      <c r="O8" s="48" t="n">
        <v>3.5</v>
      </c>
      <c r="P8" s="48" t="n">
        <v>0.6</v>
      </c>
      <c r="Q8" s="48" t="n">
        <v>0.3</v>
      </c>
      <c r="R8" s="54" t="n">
        <f aca="false">'1'!Z7</f>
        <v>1320</v>
      </c>
      <c r="S8" s="55" t="n">
        <f aca="false">'1'!AB7</f>
        <v>76.7495540866646</v>
      </c>
      <c r="T8" s="56" t="n">
        <f aca="false">'1'!Y7</f>
        <v>3177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3158</v>
      </c>
      <c r="Z8" s="33" t="n">
        <v>1320</v>
      </c>
      <c r="AA8" s="34" t="n">
        <v>1</v>
      </c>
      <c r="AB8" s="35" t="n">
        <f aca="false">IF('1'!AA8=1,(('1'!Z8*'1'!$AS$6*'1'!$AT$6)/('1'!Y8*0.0036)),IF('1'!AA8=2,(('1'!Z8*'1'!$AS$7*'1'!$AT$7)/('1'!Y8*0.0036))))</f>
        <v>77.2113151783829</v>
      </c>
      <c r="AC8" s="36"/>
      <c r="AD8" s="37" t="n">
        <f aca="false">(('1'!AC8*'1'!$Q$10*1000000))/('1'!Z12*3600)</f>
        <v>0</v>
      </c>
      <c r="AE8" s="38" t="n">
        <v>2000</v>
      </c>
      <c r="AF8" s="39" t="n">
        <f aca="false">('1'!AE8/24)*0.454</f>
        <v>37.8333333333333</v>
      </c>
      <c r="AG8" s="38" t="n">
        <v>500</v>
      </c>
      <c r="AH8" s="39" t="n">
        <f aca="false">('1'!AG8/24)*0.454</f>
        <v>9.45833333333333</v>
      </c>
      <c r="AI8" s="38" t="n">
        <v>2500</v>
      </c>
      <c r="AJ8" s="39" t="n">
        <f aca="false">('1'!AI8/24)*0.454</f>
        <v>47.2916666666667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226</v>
      </c>
      <c r="C9" s="48" t="n">
        <v>10</v>
      </c>
      <c r="D9" s="48" t="n">
        <v>11</v>
      </c>
      <c r="E9" s="48" t="n">
        <v>8</v>
      </c>
      <c r="F9" s="48" t="n">
        <v>57</v>
      </c>
      <c r="G9" s="48" t="n">
        <v>1.3</v>
      </c>
      <c r="H9" s="48" t="n">
        <v>1.8</v>
      </c>
      <c r="I9" s="48" t="n">
        <v>0.8</v>
      </c>
      <c r="J9" s="48" t="n">
        <v>0.7</v>
      </c>
      <c r="K9" s="48" t="n">
        <v>6.7</v>
      </c>
      <c r="L9" s="48" t="n">
        <v>6.1</v>
      </c>
      <c r="M9" s="48" t="n">
        <v>6.2</v>
      </c>
      <c r="N9" s="48" t="n">
        <v>6</v>
      </c>
      <c r="O9" s="48" t="n">
        <v>3.5</v>
      </c>
      <c r="P9" s="48" t="n">
        <v>0.6</v>
      </c>
      <c r="Q9" s="48" t="n">
        <v>0.3</v>
      </c>
      <c r="R9" s="56" t="n">
        <f aca="false">'1'!Z9</f>
        <v>1320</v>
      </c>
      <c r="S9" s="55" t="n">
        <f aca="false">'1'!AB9</f>
        <v>75.7011280140743</v>
      </c>
      <c r="T9" s="56" t="n">
        <f aca="false">'1'!Y9</f>
        <v>3221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58" t="n">
        <v>3221</v>
      </c>
      <c r="Z9" s="33" t="n">
        <v>1320</v>
      </c>
      <c r="AA9" s="34" t="n">
        <v>1</v>
      </c>
      <c r="AB9" s="35" t="n">
        <f aca="false">IF('1'!AA9=1,(('1'!Z9*'1'!$AS$6*'1'!$AT$6)/('1'!Y9*0.0036)),IF('1'!AA9=2,(('1'!Z9*'1'!$AS$7*'1'!$AT$7)/('1'!Y9*0.0036))))</f>
        <v>75.7011280140743</v>
      </c>
      <c r="AC9" s="36"/>
      <c r="AD9" s="37" t="n">
        <f aca="false">(('1'!AC9*'1'!$Q$10*1000000))/('1'!Z13*3600)</f>
        <v>0</v>
      </c>
      <c r="AE9" s="38" t="n">
        <v>2000</v>
      </c>
      <c r="AF9" s="39" t="n">
        <f aca="false">('1'!AE9/24)*0.454</f>
        <v>37.8333333333333</v>
      </c>
      <c r="AG9" s="38" t="n">
        <v>500</v>
      </c>
      <c r="AH9" s="39" t="n">
        <f aca="false">('1'!AG9/24)*0.454</f>
        <v>9.45833333333333</v>
      </c>
      <c r="AI9" s="38" t="n">
        <v>2500</v>
      </c>
      <c r="AJ9" s="39" t="n">
        <f aca="false">('1'!AI9/24)*0.454</f>
        <v>47.2916666666667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230</v>
      </c>
      <c r="C10" s="48" t="n">
        <v>11</v>
      </c>
      <c r="D10" s="48" t="n">
        <v>11</v>
      </c>
      <c r="E10" s="48" t="n">
        <v>7</v>
      </c>
      <c r="F10" s="48" t="n">
        <v>60</v>
      </c>
      <c r="G10" s="48" t="n">
        <v>1.4</v>
      </c>
      <c r="H10" s="48" t="n">
        <v>1.8</v>
      </c>
      <c r="I10" s="48" t="n">
        <v>0.8</v>
      </c>
      <c r="J10" s="48" t="n">
        <v>0.7</v>
      </c>
      <c r="K10" s="48" t="n">
        <v>6.7</v>
      </c>
      <c r="L10" s="48" t="n">
        <v>6.1</v>
      </c>
      <c r="M10" s="48" t="n">
        <v>6.2</v>
      </c>
      <c r="N10" s="48" t="n">
        <v>6</v>
      </c>
      <c r="O10" s="48" t="n">
        <v>3.5</v>
      </c>
      <c r="P10" s="48" t="n">
        <v>0.6</v>
      </c>
      <c r="Q10" s="48" t="n">
        <v>0.3</v>
      </c>
      <c r="R10" s="56" t="n">
        <f aca="false">'1'!Z11</f>
        <v>1320</v>
      </c>
      <c r="S10" s="55" t="n">
        <f aca="false">'1'!AB11</f>
        <v>75.8424053913945</v>
      </c>
      <c r="T10" s="56" t="n">
        <f aca="false">'1'!Y11</f>
        <v>3215</v>
      </c>
      <c r="U10" s="61" t="str">
        <f aca="false">IF('1'!AA11=1,'1'!AR6,'1'!AR7)</f>
        <v>S.A.L</v>
      </c>
      <c r="V10" s="52"/>
      <c r="W10" s="52"/>
      <c r="X10" s="32" t="n">
        <v>0.208333333333333</v>
      </c>
      <c r="Y10" s="58" t="n">
        <v>3199</v>
      </c>
      <c r="Z10" s="33" t="n">
        <v>1320</v>
      </c>
      <c r="AA10" s="34" t="n">
        <v>1</v>
      </c>
      <c r="AB10" s="35" t="n">
        <f aca="false">IF('1'!AA10=1,(('1'!Z10*'1'!$AS$6*'1'!$AT$6)/('1'!Y10*0.0036)),IF('1'!AA10=2,(('1'!Z10*'1'!$AS$7*'1'!$AT$7)/('1'!Y10*0.0036))))</f>
        <v>76.2217359591539</v>
      </c>
      <c r="AC10" s="36"/>
      <c r="AD10" s="37" t="n">
        <f aca="false">(('1'!AC10*'1'!$Q$10*1000000))/('1'!Z14*3600)</f>
        <v>0</v>
      </c>
      <c r="AE10" s="38" t="n">
        <v>2000</v>
      </c>
      <c r="AF10" s="39" t="n">
        <f aca="false">('1'!AE10/24)*0.454</f>
        <v>37.8333333333333</v>
      </c>
      <c r="AG10" s="38" t="n">
        <v>500</v>
      </c>
      <c r="AH10" s="39" t="n">
        <f aca="false">('1'!AG10/24)*0.454</f>
        <v>9.45833333333333</v>
      </c>
      <c r="AI10" s="38" t="n">
        <v>2500</v>
      </c>
      <c r="AJ10" s="39" t="n">
        <f aca="false">('1'!AI10/24)*0.454</f>
        <v>47.2916666666667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233</v>
      </c>
      <c r="C11" s="48" t="n">
        <v>11</v>
      </c>
      <c r="D11" s="48" t="n">
        <v>12</v>
      </c>
      <c r="E11" s="48" t="n">
        <v>7</v>
      </c>
      <c r="F11" s="48" t="n">
        <v>62</v>
      </c>
      <c r="G11" s="48" t="n">
        <v>1.5</v>
      </c>
      <c r="H11" s="48" t="n">
        <v>1.7</v>
      </c>
      <c r="I11" s="48" t="n">
        <v>0.7</v>
      </c>
      <c r="J11" s="48" t="n">
        <v>0.7</v>
      </c>
      <c r="K11" s="48" t="n">
        <v>6.9</v>
      </c>
      <c r="L11" s="48" t="n">
        <v>6.3</v>
      </c>
      <c r="M11" s="48" t="n">
        <v>6.3</v>
      </c>
      <c r="N11" s="48" t="n">
        <v>6</v>
      </c>
      <c r="O11" s="48" t="n">
        <v>3.6</v>
      </c>
      <c r="P11" s="48" t="n">
        <v>0.5</v>
      </c>
      <c r="Q11" s="48" t="n">
        <v>0.3</v>
      </c>
      <c r="R11" s="56" t="n">
        <f aca="false">'1'!Z13</f>
        <v>1320</v>
      </c>
      <c r="S11" s="55" t="n">
        <f aca="false">'1'!AB13</f>
        <v>76.6048800921563</v>
      </c>
      <c r="T11" s="56" t="n">
        <f aca="false">'1'!Y13</f>
        <v>3183</v>
      </c>
      <c r="U11" s="64" t="str">
        <f aca="false">IF('1'!AA13=1,'1'!AR6,'1'!AR7)</f>
        <v>S.A.L</v>
      </c>
      <c r="V11" s="52"/>
      <c r="W11" s="52"/>
      <c r="X11" s="32" t="n">
        <v>0.25</v>
      </c>
      <c r="Y11" s="58" t="n">
        <v>3215</v>
      </c>
      <c r="Z11" s="33" t="n">
        <v>1320</v>
      </c>
      <c r="AA11" s="34" t="n">
        <v>1</v>
      </c>
      <c r="AB11" s="35" t="n">
        <f aca="false">IF('1'!AA11=1,(('1'!Z11*'1'!$AS$6*'1'!$AT$6)/('1'!Y11*0.0036)),IF('1'!AA11=2,(('1'!Z11*'1'!$AS$7*'1'!$AT$7)/('1'!Y11*0.0036))))</f>
        <v>75.8424053913945</v>
      </c>
      <c r="AC11" s="36"/>
      <c r="AD11" s="37" t="n">
        <f aca="false">(('1'!AC11*'1'!$Q$10*1000000))/('1'!Z15*3600)</f>
        <v>0</v>
      </c>
      <c r="AE11" s="38" t="n">
        <v>2000</v>
      </c>
      <c r="AF11" s="39" t="n">
        <f aca="false">('1'!AE11/24)*0.454</f>
        <v>37.8333333333333</v>
      </c>
      <c r="AG11" s="38" t="n">
        <v>500</v>
      </c>
      <c r="AH11" s="39" t="n">
        <f aca="false">('1'!AG11/24)*0.454</f>
        <v>9.45833333333333</v>
      </c>
      <c r="AI11" s="38" t="n">
        <v>2500</v>
      </c>
      <c r="AJ11" s="39" t="n">
        <f aca="false">('1'!AI11/24)*0.454</f>
        <v>47.2916666666667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226</v>
      </c>
      <c r="C12" s="48" t="n">
        <v>12</v>
      </c>
      <c r="D12" s="48" t="n">
        <v>13</v>
      </c>
      <c r="E12" s="48" t="n">
        <v>7</v>
      </c>
      <c r="F12" s="48" t="n">
        <v>59</v>
      </c>
      <c r="G12" s="48" t="n">
        <v>1.6</v>
      </c>
      <c r="H12" s="48" t="n">
        <v>1.9</v>
      </c>
      <c r="I12" s="48" t="n">
        <v>0.7</v>
      </c>
      <c r="J12" s="48" t="n">
        <v>0.6</v>
      </c>
      <c r="K12" s="48" t="n">
        <v>6.9</v>
      </c>
      <c r="L12" s="48" t="n">
        <v>6.3</v>
      </c>
      <c r="M12" s="48" t="n">
        <v>6.3</v>
      </c>
      <c r="N12" s="48" t="n">
        <v>6</v>
      </c>
      <c r="O12" s="48" t="n">
        <v>3.6</v>
      </c>
      <c r="P12" s="48" t="n">
        <v>0.4</v>
      </c>
      <c r="Q12" s="48" t="n">
        <v>0.1</v>
      </c>
      <c r="R12" s="56" t="n">
        <f aca="false">'1'!Z15</f>
        <v>1320</v>
      </c>
      <c r="S12" s="55" t="n">
        <f aca="false">'1'!AB15</f>
        <v>76.7495540866646</v>
      </c>
      <c r="T12" s="56" t="n">
        <f aca="false">'1'!Y15</f>
        <v>3177</v>
      </c>
      <c r="U12" s="65" t="str">
        <f aca="false">IF('1'!AA15=1,'1'!AR6,'1'!AR7)</f>
        <v>S.A.L</v>
      </c>
      <c r="V12" s="66" t="n">
        <f aca="false">ESCALA!$B$3</f>
        <v>0</v>
      </c>
      <c r="W12" s="66"/>
      <c r="X12" s="32" t="n">
        <v>0.291666666666667</v>
      </c>
      <c r="Y12" s="33" t="n">
        <v>3189</v>
      </c>
      <c r="Z12" s="33" t="n">
        <v>1320</v>
      </c>
      <c r="AA12" s="34" t="n">
        <v>1</v>
      </c>
      <c r="AB12" s="35" t="n">
        <f aca="false">IF('1'!AA12=1,(('1'!Z12*'1'!$AS$6*'1'!$AT$6)/('1'!Y12*0.0036)),IF('1'!AA12=2,(('1'!Z12*'1'!$AS$7*'1'!$AT$7)/('1'!Y12*0.0036))))</f>
        <v>76.4607504964984</v>
      </c>
      <c r="AC12" s="36"/>
      <c r="AD12" s="37" t="n">
        <f aca="false">(('1'!AC12*'1'!$Q$10*1000000))/('1'!Z16*3600)</f>
        <v>0</v>
      </c>
      <c r="AE12" s="38" t="n">
        <v>2000</v>
      </c>
      <c r="AF12" s="39" t="n">
        <f aca="false">('1'!AE12/24)*0.454</f>
        <v>37.8333333333333</v>
      </c>
      <c r="AG12" s="38" t="n">
        <v>500</v>
      </c>
      <c r="AH12" s="39" t="n">
        <f aca="false">('1'!AG12/24)*0.454</f>
        <v>9.45833333333333</v>
      </c>
      <c r="AI12" s="38" t="n">
        <v>2500</v>
      </c>
      <c r="AJ12" s="39" t="n">
        <f aca="false">('1'!AI12/24)*0.454</f>
        <v>47.2916666666667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223</v>
      </c>
      <c r="C13" s="48" t="n">
        <v>12</v>
      </c>
      <c r="D13" s="48" t="n">
        <v>13</v>
      </c>
      <c r="E13" s="48" t="n">
        <v>7</v>
      </c>
      <c r="F13" s="48" t="n">
        <v>57</v>
      </c>
      <c r="G13" s="48" t="n">
        <v>1.6</v>
      </c>
      <c r="H13" s="48" t="n">
        <v>1.8</v>
      </c>
      <c r="I13" s="48" t="n">
        <v>0.7</v>
      </c>
      <c r="J13" s="48" t="n">
        <v>0.6</v>
      </c>
      <c r="K13" s="48" t="n">
        <v>6.9</v>
      </c>
      <c r="L13" s="48" t="n">
        <v>6.3</v>
      </c>
      <c r="M13" s="48" t="n">
        <v>6.3</v>
      </c>
      <c r="N13" s="48" t="n">
        <v>6</v>
      </c>
      <c r="O13" s="48" t="n">
        <v>3.2</v>
      </c>
      <c r="P13" s="48"/>
      <c r="Q13" s="48"/>
      <c r="R13" s="56" t="n">
        <f aca="false">'1'!Z17</f>
        <v>1320</v>
      </c>
      <c r="S13" s="55" t="n">
        <f aca="false">'1'!AB17</f>
        <v>76.4847344207445</v>
      </c>
      <c r="T13" s="56" t="n">
        <f aca="false">'1'!Y17</f>
        <v>3188</v>
      </c>
      <c r="U13" s="51" t="str">
        <f aca="false">IF('1'!AA17=1,'1'!AR6,'1'!AR7)</f>
        <v>S.A.L</v>
      </c>
      <c r="V13" s="66"/>
      <c r="W13" s="66"/>
      <c r="X13" s="32" t="n">
        <v>0.333333333333333</v>
      </c>
      <c r="Y13" s="33" t="n">
        <v>3183</v>
      </c>
      <c r="Z13" s="33" t="n">
        <v>1320</v>
      </c>
      <c r="AA13" s="34" t="n">
        <v>1</v>
      </c>
      <c r="AB13" s="35" t="n">
        <f aca="false">IF('1'!AA13=1,(('1'!Z13*'1'!$AS$6*'1'!$AT$6)/('1'!Y13*0.0036)),IF('1'!AA13=2,(('1'!Z13*'1'!$AS$7*'1'!$AT$7)/('1'!Y13*0.0036))))</f>
        <v>76.6048800921563</v>
      </c>
      <c r="AC13" s="36"/>
      <c r="AD13" s="37" t="n">
        <f aca="false">(('1'!AC13*'1'!$Q$10*1000000))/('1'!Z17*3600)</f>
        <v>0</v>
      </c>
      <c r="AE13" s="38" t="n">
        <v>2000</v>
      </c>
      <c r="AF13" s="39" t="n">
        <f aca="false">('1'!AE13/24)*0.454</f>
        <v>37.8333333333333</v>
      </c>
      <c r="AG13" s="38" t="n">
        <v>500</v>
      </c>
      <c r="AH13" s="39" t="n">
        <f aca="false">('1'!AG13/24)*0.454</f>
        <v>9.45833333333333</v>
      </c>
      <c r="AI13" s="38" t="n">
        <v>2500</v>
      </c>
      <c r="AJ13" s="39" t="n">
        <f aca="false">('1'!AI13/24)*0.454</f>
        <v>47.2916666666667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220</v>
      </c>
      <c r="C14" s="48" t="n">
        <v>12</v>
      </c>
      <c r="D14" s="48" t="n">
        <v>13</v>
      </c>
      <c r="E14" s="48" t="n">
        <v>7</v>
      </c>
      <c r="F14" s="48" t="n">
        <v>56</v>
      </c>
      <c r="G14" s="48" t="n">
        <v>1.7</v>
      </c>
      <c r="H14" s="48" t="n">
        <v>1.8</v>
      </c>
      <c r="I14" s="48" t="n">
        <v>0.7</v>
      </c>
      <c r="J14" s="48" t="n">
        <v>0.7</v>
      </c>
      <c r="K14" s="48" t="n">
        <v>6.9</v>
      </c>
      <c r="L14" s="48" t="n">
        <v>6.3</v>
      </c>
      <c r="M14" s="48" t="n">
        <v>6.3</v>
      </c>
      <c r="N14" s="48" t="n">
        <v>6</v>
      </c>
      <c r="O14" s="48" t="n">
        <v>3</v>
      </c>
      <c r="P14" s="48"/>
      <c r="Q14" s="48"/>
      <c r="R14" s="56" t="n">
        <f aca="false">'1'!Z19</f>
        <v>1350</v>
      </c>
      <c r="S14" s="55" t="n">
        <f aca="false">'1'!AB19</f>
        <v>78.002815139193</v>
      </c>
      <c r="T14" s="56" t="n">
        <f aca="false">'1'!Y19</f>
        <v>3197</v>
      </c>
      <c r="U14" s="51" t="str">
        <f aca="false">IF('1'!AA19=1,'1'!AR6,'1'!AR7)</f>
        <v>S.A.L</v>
      </c>
      <c r="V14" s="66"/>
      <c r="W14" s="66"/>
      <c r="X14" s="32" t="n">
        <v>0.375</v>
      </c>
      <c r="Y14" s="33" t="n">
        <v>3187</v>
      </c>
      <c r="Z14" s="33" t="n">
        <v>1320</v>
      </c>
      <c r="AA14" s="34" t="n">
        <v>1</v>
      </c>
      <c r="AB14" s="35" t="n">
        <f aca="false">IF('1'!AA14=1,(('1'!Z14*'1'!$AS$6*'1'!$AT$6)/('1'!Y14*0.0036)),IF('1'!AA14=2,(('1'!Z14*'1'!$AS$7*'1'!$AT$7)/('1'!Y14*0.0036))))</f>
        <v>76.5087333960883</v>
      </c>
      <c r="AC14" s="36"/>
      <c r="AD14" s="37" t="n">
        <f aca="false">(('1'!AC14*'1'!$Q$10*1000000))/('1'!Z18*3600)</f>
        <v>0</v>
      </c>
      <c r="AE14" s="38" t="n">
        <v>2000</v>
      </c>
      <c r="AF14" s="39" t="n">
        <f aca="false">('1'!AE14/24)*0.454</f>
        <v>37.8333333333333</v>
      </c>
      <c r="AG14" s="38" t="n">
        <v>500</v>
      </c>
      <c r="AH14" s="39" t="n">
        <f aca="false">('1'!AG14/24)*0.454</f>
        <v>9.45833333333333</v>
      </c>
      <c r="AI14" s="38" t="n">
        <v>2500</v>
      </c>
      <c r="AJ14" s="39" t="n">
        <f aca="false">('1'!AI14/24)*0.454</f>
        <v>47.2916666666667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224</v>
      </c>
      <c r="C15" s="48" t="n">
        <v>13</v>
      </c>
      <c r="D15" s="48" t="n">
        <v>13</v>
      </c>
      <c r="E15" s="48" t="n">
        <v>7</v>
      </c>
      <c r="F15" s="48" t="n">
        <v>58</v>
      </c>
      <c r="G15" s="48" t="n">
        <v>1.8</v>
      </c>
      <c r="H15" s="48" t="n">
        <v>1.8</v>
      </c>
      <c r="I15" s="48" t="n">
        <v>0.7</v>
      </c>
      <c r="J15" s="48" t="n">
        <v>0.7</v>
      </c>
      <c r="K15" s="48" t="n">
        <v>6.9</v>
      </c>
      <c r="L15" s="48" t="n">
        <v>6.3</v>
      </c>
      <c r="M15" s="48" t="n">
        <v>6.3</v>
      </c>
      <c r="N15" s="48" t="n">
        <v>6</v>
      </c>
      <c r="O15" s="48" t="n">
        <v>2.8</v>
      </c>
      <c r="P15" s="48"/>
      <c r="Q15" s="48"/>
      <c r="R15" s="56" t="n">
        <f aca="false">'1'!Z21</f>
        <v>1350</v>
      </c>
      <c r="S15" s="55" t="n">
        <f aca="false">'1'!AB21</f>
        <v>77.4216081962124</v>
      </c>
      <c r="T15" s="56" t="n">
        <f aca="false">'1'!Y21</f>
        <v>3221</v>
      </c>
      <c r="U15" s="51" t="str">
        <f aca="false">IF('1'!AA21=1,'1'!AR6,'1'!AR7)</f>
        <v>S.A.L</v>
      </c>
      <c r="V15" s="66"/>
      <c r="W15" s="66"/>
      <c r="X15" s="32" t="n">
        <v>0.416666666666667</v>
      </c>
      <c r="Y15" s="33" t="n">
        <v>3177</v>
      </c>
      <c r="Z15" s="33" t="n">
        <v>1320</v>
      </c>
      <c r="AA15" s="34" t="n">
        <v>1</v>
      </c>
      <c r="AB15" s="35" t="n">
        <f aca="false">IF('1'!AA15=1,(('1'!Z15*'1'!$AS$6*'1'!$AT$6)/('1'!Y15*0.0036)),IF('1'!AA15=2,(('1'!Z15*'1'!$AS$7*'1'!$AT$7)/('1'!Y15*0.0036))))</f>
        <v>76.7495540866646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/>
      <c r="AH15" s="39" t="n">
        <f aca="false">('1'!AG15/24)*0.454</f>
        <v>0</v>
      </c>
      <c r="AI15" s="38" t="n">
        <v>2500</v>
      </c>
      <c r="AJ15" s="39" t="n">
        <f aca="false">('1'!AI15/24)*0.454</f>
        <v>47.2916666666667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228</v>
      </c>
      <c r="C16" s="48" t="n">
        <v>14</v>
      </c>
      <c r="D16" s="48" t="n">
        <v>14</v>
      </c>
      <c r="E16" s="48" t="n">
        <v>7</v>
      </c>
      <c r="F16" s="48" t="n">
        <v>60</v>
      </c>
      <c r="G16" s="48" t="n">
        <v>1.8</v>
      </c>
      <c r="H16" s="48" t="n">
        <v>1.9</v>
      </c>
      <c r="I16" s="48" t="n">
        <v>0.8</v>
      </c>
      <c r="J16" s="48" t="n">
        <v>0.7</v>
      </c>
      <c r="K16" s="48" t="n">
        <v>6.9</v>
      </c>
      <c r="L16" s="48" t="n">
        <v>6.3</v>
      </c>
      <c r="M16" s="48" t="n">
        <v>6.3</v>
      </c>
      <c r="N16" s="48" t="n">
        <v>6</v>
      </c>
      <c r="O16" s="48" t="n">
        <v>2.6</v>
      </c>
      <c r="P16" s="48"/>
      <c r="Q16" s="48"/>
      <c r="R16" s="56" t="n">
        <f aca="false">'1'!Z23</f>
        <v>1350</v>
      </c>
      <c r="S16" s="55" t="n">
        <f aca="false">'1'!AB23</f>
        <v>77.5660964230171</v>
      </c>
      <c r="T16" s="56" t="n">
        <f aca="false">'1'!Y23</f>
        <v>3215</v>
      </c>
      <c r="U16" s="51" t="str">
        <f aca="false">IF('1'!AA23=1,'1'!AR6,'1'!AR7)</f>
        <v>S.A.L</v>
      </c>
      <c r="V16" s="66"/>
      <c r="W16" s="66"/>
      <c r="X16" s="32" t="n">
        <v>0.458333333333333</v>
      </c>
      <c r="Y16" s="33" t="n">
        <v>3158</v>
      </c>
      <c r="Z16" s="33" t="n">
        <v>1320</v>
      </c>
      <c r="AA16" s="34" t="n">
        <v>1</v>
      </c>
      <c r="AB16" s="35" t="n">
        <f aca="false">IF('1'!AA16=1,(('1'!Z16*'1'!$AS$6*'1'!$AT$6)/('1'!Y16*0.0036)),IF('1'!AA16=2,(('1'!Z16*'1'!$AS$7*'1'!$AT$7)/('1'!Y16*0.0036))))</f>
        <v>77.2113151783829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/>
      <c r="AH16" s="39" t="n">
        <f aca="false">('1'!AG16/24)*0.454</f>
        <v>0</v>
      </c>
      <c r="AI16" s="38" t="n">
        <v>2500</v>
      </c>
      <c r="AJ16" s="39" t="n">
        <f aca="false">('1'!AI16/24)*0.454</f>
        <v>47.2916666666667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244</v>
      </c>
      <c r="C17" s="48" t="n">
        <v>14</v>
      </c>
      <c r="D17" s="48" t="n">
        <v>15</v>
      </c>
      <c r="E17" s="48" t="n">
        <v>7</v>
      </c>
      <c r="F17" s="48" t="n">
        <v>64</v>
      </c>
      <c r="G17" s="48" t="n">
        <v>1.7</v>
      </c>
      <c r="H17" s="48" t="n">
        <v>2</v>
      </c>
      <c r="I17" s="48" t="n">
        <v>0.9</v>
      </c>
      <c r="J17" s="48" t="n">
        <v>0.7</v>
      </c>
      <c r="K17" s="48" t="n">
        <v>6.9</v>
      </c>
      <c r="L17" s="48" t="n">
        <v>6.3</v>
      </c>
      <c r="M17" s="48" t="n">
        <v>6.3</v>
      </c>
      <c r="N17" s="48" t="n">
        <v>6</v>
      </c>
      <c r="O17" s="48" t="n">
        <v>2.5</v>
      </c>
      <c r="P17" s="48"/>
      <c r="Q17" s="48"/>
      <c r="R17" s="56" t="n">
        <f aca="false">'1'!Z25</f>
        <v>1350</v>
      </c>
      <c r="S17" s="55" t="n">
        <f aca="false">'1'!AB25</f>
        <v>77.6385429638854</v>
      </c>
      <c r="T17" s="56" t="n">
        <f aca="false">'1'!Y25</f>
        <v>3212</v>
      </c>
      <c r="U17" s="51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33" t="n">
        <v>3188</v>
      </c>
      <c r="Z17" s="33" t="n">
        <v>1320</v>
      </c>
      <c r="AA17" s="34" t="n">
        <v>1</v>
      </c>
      <c r="AB17" s="35" t="n">
        <f aca="false">IF('1'!AA17=1,(('1'!Z17*'1'!$AS$6*'1'!$AT$6)/('1'!Y17*0.0036)),IF('1'!AA17=2,(('1'!Z17*'1'!$AS$7*'1'!$AT$7)/('1'!Y17*0.0036))))</f>
        <v>76.4847344207445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/>
      <c r="AH17" s="39" t="n">
        <f aca="false">('1'!AG17/24)*0.454</f>
        <v>0</v>
      </c>
      <c r="AI17" s="38" t="n">
        <v>2500</v>
      </c>
      <c r="AJ17" s="39" t="n">
        <f aca="false">('1'!AI17/24)*0.454</f>
        <v>47.2916666666667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258</v>
      </c>
      <c r="C18" s="48" t="n">
        <v>15</v>
      </c>
      <c r="D18" s="48" t="n">
        <v>16</v>
      </c>
      <c r="E18" s="48" t="n">
        <v>7</v>
      </c>
      <c r="F18" s="48" t="n">
        <v>67</v>
      </c>
      <c r="G18" s="48" t="n">
        <v>1.7</v>
      </c>
      <c r="H18" s="48" t="n">
        <v>2</v>
      </c>
      <c r="I18" s="48" t="n">
        <v>0.9</v>
      </c>
      <c r="J18" s="48" t="n">
        <v>0.7</v>
      </c>
      <c r="K18" s="48" t="n">
        <v>6.9</v>
      </c>
      <c r="L18" s="48" t="n">
        <v>6.3</v>
      </c>
      <c r="M18" s="48" t="n">
        <v>6.3</v>
      </c>
      <c r="N18" s="48" t="n">
        <v>6</v>
      </c>
      <c r="O18" s="48" t="n">
        <v>2.5</v>
      </c>
      <c r="P18" s="48"/>
      <c r="Q18" s="48"/>
      <c r="R18" s="56" t="n">
        <f aca="false">'1'!Z27</f>
        <v>1350</v>
      </c>
      <c r="S18" s="55" t="n">
        <f aca="false">'1'!AB27</f>
        <v>76.8016630736064</v>
      </c>
      <c r="T18" s="56" t="n">
        <f aca="false">'1'!Y27</f>
        <v>3247</v>
      </c>
      <c r="U18" s="51" t="str">
        <f aca="false">IF('1'!AA27=1,'1'!AR6,'1'!AR7)</f>
        <v>S.A.L</v>
      </c>
      <c r="V18" s="67"/>
      <c r="W18" s="67"/>
      <c r="X18" s="32" t="n">
        <v>0.541666666666667</v>
      </c>
      <c r="Y18" s="33" t="n">
        <v>3204</v>
      </c>
      <c r="Z18" s="33" t="n">
        <v>1320</v>
      </c>
      <c r="AA18" s="34" t="n">
        <v>1</v>
      </c>
      <c r="AB18" s="35" t="n">
        <f aca="false">IF('1'!AA18=1,(('1'!Z18*'1'!$AS$6*'1'!$AT$6)/('1'!Y18*0.0036)),IF('1'!AA18=2,(('1'!Z18*'1'!$AS$7*'1'!$AT$7)/('1'!Y18*0.0036))))</f>
        <v>76.1027881814399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/>
      <c r="AH18" s="39" t="n">
        <f aca="false">('1'!AG18/24)*0.454</f>
        <v>0</v>
      </c>
      <c r="AI18" s="38" t="n">
        <v>2500</v>
      </c>
      <c r="AJ18" s="39" t="n">
        <f aca="false">('1'!AI18/24)*0.454</f>
        <v>47.2916666666667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229.416666666667</v>
      </c>
      <c r="C19" s="69" t="n">
        <f aca="false" t="array" ref="C19:C19">IF('1'!C7:C18&gt;0.01,AVERAGE('1'!C7:C18),"")</f>
        <v>12</v>
      </c>
      <c r="D19" s="69" t="n">
        <f aca="false" t="array" ref="D19:D19">IF('1'!D7:D18&gt;0.01,AVERAGE('1'!D7:D18),"")</f>
        <v>12.75</v>
      </c>
      <c r="E19" s="69" t="n">
        <f aca="false" t="array" ref="E19:E19">IF('1'!E7:E18&gt;0.01,AVERAGE('1'!E7:E18),"")</f>
        <v>7.33333333333333</v>
      </c>
      <c r="F19" s="69" t="n">
        <f aca="false" t="array" ref="F19:F19">IF('1'!F7:F18&gt;0.01,AVERAGE('1'!F7:F18),"")</f>
        <v>59.4166666666667</v>
      </c>
      <c r="G19" s="69" t="n">
        <f aca="false" t="array" ref="G19:G19">IF('1'!G7:G18&gt;0.01,AVERAGE('1'!G7:G18),"")</f>
        <v>1.55833333333333</v>
      </c>
      <c r="H19" s="69" t="n">
        <f aca="false" t="array" ref="H19:H19">IF('1'!H7:H18&gt;0.01,AVERAGE('1'!H7:H18),"")</f>
        <v>1.825</v>
      </c>
      <c r="I19" s="69" t="n">
        <f aca="false" t="array" ref="I19:I19">IF('1'!I7:I18&gt;0.01,AVERAGE('1'!I7:I18),"")</f>
        <v>0.775</v>
      </c>
      <c r="J19" s="69" t="n">
        <f aca="false" t="array" ref="J19:J19">IF('1'!J7:J18&gt;0.01,AVERAGE('1'!J7:J18),"")</f>
        <v>0.683333333333333</v>
      </c>
      <c r="K19" s="69" t="n">
        <f aca="false" t="array" ref="K19:K19">IF('1'!K7:K18&gt;0.01,AVERAGE('1'!K7:K18),"")</f>
        <v>6.83333333333333</v>
      </c>
      <c r="L19" s="69" t="n">
        <f aca="false" t="array" ref="L19:L19">IF('1'!L7:L18&gt;0.01,AVERAGE('1'!L7:L18),"")</f>
        <v>6.23333333333333</v>
      </c>
      <c r="M19" s="69" t="n">
        <f aca="false" t="array" ref="M19:M19">IF('1'!M7:M18&gt;0.01,AVERAGE('1'!M7:M18),"")</f>
        <v>6.26666666666667</v>
      </c>
      <c r="N19" s="69" t="n">
        <f aca="false" t="array" ref="N19:N19">IF('1'!N7:N18&gt;0.01,AVERAGE('1'!N7:N18),"")</f>
        <v>6</v>
      </c>
      <c r="O19" s="69" t="n">
        <f aca="false" t="array" ref="O19:O19">IF('1'!O7:O18&gt;0.01,AVERAGE('1'!O7:O18),"")</f>
        <v>3.15</v>
      </c>
      <c r="P19" s="70" t="n">
        <f aca="false" t="array" ref="P19:P19">IF('1'!P7:P18&gt;0.01,AVERAGE('1'!P7:P18),"")</f>
        <v>0.55</v>
      </c>
      <c r="Q19" s="71" t="n">
        <f aca="false" t="array" ref="Q19:Q19">IF('1'!Q7:Q18&gt;0.01,AVERAGE('1'!Q7:Q18),"")</f>
        <v>0.266666666666667</v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33" t="n">
        <v>3197</v>
      </c>
      <c r="Z19" s="33" t="n">
        <v>1350</v>
      </c>
      <c r="AA19" s="34" t="n">
        <v>1</v>
      </c>
      <c r="AB19" s="35" t="n">
        <f aca="false">IF('1'!AA19=1,(('1'!Z19*'1'!$AS$6*'1'!$AT$6)/('1'!Y19*0.0036)),IF('1'!AA19=2,(('1'!Z19*'1'!$AS$7*'1'!$AT$7)/('1'!Y19*0.0036))))</f>
        <v>78.002815139193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/>
      <c r="AH19" s="39" t="n">
        <f aca="false">('1'!AG19/24)*0.454</f>
        <v>0</v>
      </c>
      <c r="AI19" s="38" t="n">
        <v>2500</v>
      </c>
      <c r="AJ19" s="39" t="n">
        <f aca="false">('1'!AI19/24)*0.454</f>
        <v>47.2916666666667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258</v>
      </c>
      <c r="C20" s="69" t="n">
        <f aca="false">MAX('1'!C7:C18)</f>
        <v>15</v>
      </c>
      <c r="D20" s="69" t="n">
        <f aca="false">MAX('1'!D7:D18)</f>
        <v>16</v>
      </c>
      <c r="E20" s="69" t="n">
        <f aca="false">MAX('1'!E7:E18)</f>
        <v>9</v>
      </c>
      <c r="F20" s="69" t="n">
        <f aca="false">MAX('1'!F7:F18)</f>
        <v>67</v>
      </c>
      <c r="G20" s="69" t="n">
        <f aca="false">MAX('1'!G7:G18)</f>
        <v>1.8</v>
      </c>
      <c r="H20" s="69" t="n">
        <f aca="false">MAX('1'!H7:H18)</f>
        <v>2</v>
      </c>
      <c r="I20" s="69" t="n">
        <f aca="false">MAX('1'!I7:I18)</f>
        <v>0.9</v>
      </c>
      <c r="J20" s="69" t="n">
        <f aca="false">MAX('1'!J7:J18)</f>
        <v>0.7</v>
      </c>
      <c r="K20" s="69" t="n">
        <f aca="false">MAX('1'!K7:K18)</f>
        <v>6.9</v>
      </c>
      <c r="L20" s="69" t="n">
        <f aca="false">MAX('1'!L7:L18)</f>
        <v>6.3</v>
      </c>
      <c r="M20" s="69" t="n">
        <f aca="false">MAX('1'!M7:M18)</f>
        <v>6.3</v>
      </c>
      <c r="N20" s="69" t="n">
        <f aca="false">MAX('1'!N7:N18)</f>
        <v>6</v>
      </c>
      <c r="O20" s="75" t="n">
        <f aca="false">MAX('1'!O7:O18)</f>
        <v>3.6</v>
      </c>
      <c r="P20" s="75" t="n">
        <f aca="false">MAX('1'!P7:P18)</f>
        <v>0.6</v>
      </c>
      <c r="Q20" s="75" t="n">
        <f aca="false">MAX('1'!Q7:Q18)</f>
        <v>0.3</v>
      </c>
      <c r="R20" s="75" t="n">
        <f aca="false">MAX('1'!R7:R18)</f>
        <v>1350</v>
      </c>
      <c r="S20" s="75" t="n">
        <f aca="false">MAX('1'!S7:S18)</f>
        <v>78.002815139193</v>
      </c>
      <c r="T20" s="72"/>
      <c r="U20" s="72"/>
      <c r="X20" s="32" t="n">
        <v>0.625</v>
      </c>
      <c r="Y20" s="33" t="n">
        <v>3193</v>
      </c>
      <c r="Z20" s="33" t="n">
        <v>1350</v>
      </c>
      <c r="AA20" s="34" t="n">
        <v>1</v>
      </c>
      <c r="AB20" s="35" t="n">
        <f aca="false">IF('1'!AA20=1,(('1'!Z20*'1'!$AS$6*'1'!$AT$6)/('1'!Y20*0.0036)),IF('1'!AA20=2,(('1'!Z20*'1'!$AS$7*'1'!$AT$7)/('1'!Y20*0.0036))))</f>
        <v>78.1005324146571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/>
      <c r="AH20" s="39" t="n">
        <f aca="false">('1'!AG20/24)*0.454</f>
        <v>0</v>
      </c>
      <c r="AI20" s="38" t="n">
        <v>2500</v>
      </c>
      <c r="AJ20" s="39" t="n">
        <f aca="false">('1'!AI20/24)*0.454</f>
        <v>47.2916666666667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219</v>
      </c>
      <c r="C21" s="69" t="n">
        <f aca="false">MIN('1'!C7:C18)</f>
        <v>10</v>
      </c>
      <c r="D21" s="69" t="n">
        <f aca="false">MIN('1'!D7:D18)</f>
        <v>11</v>
      </c>
      <c r="E21" s="69" t="n">
        <f aca="false">MIN('1'!E7:E18)</f>
        <v>7</v>
      </c>
      <c r="F21" s="69" t="n">
        <f aca="false">MIN('1'!F7:F18)</f>
        <v>56</v>
      </c>
      <c r="G21" s="76" t="n">
        <f aca="false">MIN('1'!G7:G18)</f>
        <v>1.3</v>
      </c>
      <c r="H21" s="76" t="n">
        <f aca="false">MIN('1'!H7:H18)</f>
        <v>1.7</v>
      </c>
      <c r="I21" s="76" t="n">
        <f aca="false">MIN('1'!I7:I18)</f>
        <v>0.7</v>
      </c>
      <c r="J21" s="76" t="n">
        <f aca="false">MIN('1'!J7:J18)</f>
        <v>0.6</v>
      </c>
      <c r="K21" s="76" t="n">
        <f aca="false">MIN('1'!K7:K18)</f>
        <v>6.7</v>
      </c>
      <c r="L21" s="76" t="n">
        <f aca="false">MIN('1'!L7:L18)</f>
        <v>6.1</v>
      </c>
      <c r="M21" s="76" t="n">
        <f aca="false">MIN('1'!M7:M18)</f>
        <v>6.2</v>
      </c>
      <c r="N21" s="76" t="n">
        <f aca="false">MIN('1'!N7:N18)</f>
        <v>6</v>
      </c>
      <c r="O21" s="77" t="n">
        <f aca="false">MIN('1'!O7:O18)</f>
        <v>2.5</v>
      </c>
      <c r="P21" s="77" t="n">
        <f aca="false">MIN('1'!P7:P18)</f>
        <v>0.4</v>
      </c>
      <c r="Q21" s="77" t="n">
        <f aca="false">MIN('1'!Q7:Q18)</f>
        <v>0.1</v>
      </c>
      <c r="R21" s="77" t="n">
        <f aca="false">MIN('1'!R7:R18)</f>
        <v>1320</v>
      </c>
      <c r="S21" s="77" t="n">
        <f aca="false">MIN('1'!S7:S18)</f>
        <v>75.7011280140743</v>
      </c>
      <c r="T21" s="72"/>
      <c r="U21" s="72"/>
      <c r="X21" s="32" t="n">
        <v>0.666666666666667</v>
      </c>
      <c r="Y21" s="58" t="n">
        <v>3221</v>
      </c>
      <c r="Z21" s="33" t="n">
        <v>1350</v>
      </c>
      <c r="AA21" s="34" t="n">
        <v>1</v>
      </c>
      <c r="AB21" s="35" t="n">
        <f aca="false">IF('1'!AA21=1,(('1'!Z21*'1'!$AS$6*'1'!$AT$6)/('1'!Y21*0.0036)),IF('1'!AA21=2,(('1'!Z21*'1'!$AS$7*'1'!$AT$7)/('1'!Y21*0.0036))))</f>
        <v>77.4216081962124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/>
      <c r="AH21" s="39" t="n">
        <f aca="false">('1'!AG21/24)*0.454</f>
        <v>0</v>
      </c>
      <c r="AI21" s="38" t="n">
        <v>2500</v>
      </c>
      <c r="AJ21" s="39" t="n">
        <f aca="false">('1'!AI21/24)*0.454</f>
        <v>47.2916666666667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3199</v>
      </c>
      <c r="Z22" s="33" t="n">
        <v>1350</v>
      </c>
      <c r="AA22" s="34" t="n">
        <v>1</v>
      </c>
      <c r="AB22" s="82" t="n">
        <f aca="false">IF('1'!AA22=1,(('1'!Z22*'1'!$AS$6*'1'!$AT$6)/('1'!Y22*0.0036)),IF('1'!AA22=2,(('1'!Z22*'1'!$AS$7*'1'!$AT$7)/('1'!Y22*0.0036))))</f>
        <v>77.9540481400438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/>
      <c r="AH22" s="39" t="n">
        <f aca="false">('1'!AG22/24)*0.454</f>
        <v>0</v>
      </c>
      <c r="AI22" s="38" t="n">
        <v>2500</v>
      </c>
      <c r="AJ22" s="39" t="n">
        <f aca="false">('1'!AI22/24)*0.454</f>
        <v>47.2916666666667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3215</v>
      </c>
      <c r="Z23" s="33" t="n">
        <v>1350</v>
      </c>
      <c r="AA23" s="34" t="n">
        <v>1</v>
      </c>
      <c r="AB23" s="82" t="n">
        <f aca="false">IF('1'!AA23=1,(('1'!Z23*'1'!$AS$6*'1'!$AT$6)/('1'!Y23*0.0036)),IF('1'!AA23=2,(('1'!Z23*'1'!$AS$7*'1'!$AT$7)/('1'!Y23*0.0036))))</f>
        <v>77.5660964230171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/>
      <c r="AH23" s="39" t="n">
        <f aca="false">('1'!AG23/24)*0.454</f>
        <v>0</v>
      </c>
      <c r="AI23" s="38" t="n">
        <v>2500</v>
      </c>
      <c r="AJ23" s="39" t="n">
        <f aca="false">('1'!AI23/24)*0.454</f>
        <v>47.2916666666667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3204</v>
      </c>
      <c r="Z24" s="33" t="n">
        <v>1350</v>
      </c>
      <c r="AA24" s="34" t="n">
        <v>1</v>
      </c>
      <c r="AB24" s="35" t="n">
        <f aca="false">IF('1'!AA24=1,(('1'!Z24*'1'!$AS$6*'1'!$AT$6)/('1'!Y24*0.0036)),IF('1'!AA24=2,(('1'!Z24*'1'!$AS$7*'1'!$AT$7)/('1'!Y24*0.0036))))</f>
        <v>77.8323970037453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/>
      <c r="AH24" s="39" t="n">
        <f aca="false">('1'!AG24/24)*0.454</f>
        <v>0</v>
      </c>
      <c r="AI24" s="38" t="n">
        <v>3000</v>
      </c>
      <c r="AJ24" s="39" t="n">
        <f aca="false">('1'!AI24/24)*0.454</f>
        <v>56.75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89" t="e">
        <f aca="false">#DIV/0!</f>
        <v>#DIV/0!</v>
      </c>
      <c r="S25" s="90"/>
      <c r="T25" s="91" t="s">
        <v>0</v>
      </c>
      <c r="U25" s="92" t="n">
        <f aca="false">ESCALA!$A$3</f>
        <v>43922</v>
      </c>
      <c r="X25" s="32" t="n">
        <v>0.833333333333333</v>
      </c>
      <c r="Y25" s="58" t="n">
        <v>3212</v>
      </c>
      <c r="Z25" s="33" t="n">
        <v>1350</v>
      </c>
      <c r="AA25" s="34" t="n">
        <v>1</v>
      </c>
      <c r="AB25" s="82" t="n">
        <f aca="false">IF('1'!AA25=1,(('1'!Z25*'1'!$AS$6*'1'!$AT$6)/('1'!Y25*0.0036)),IF('1'!AA25=2,(('1'!Z25*'1'!$AS$7*'1'!$AT$7)/('1'!Y25*0.0036))))</f>
        <v>77.6385429638854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/>
      <c r="AH25" s="39" t="n">
        <f aca="false">('1'!AG25/24)*0.454</f>
        <v>0</v>
      </c>
      <c r="AI25" s="38" t="n">
        <v>3000</v>
      </c>
      <c r="AJ25" s="39" t="n">
        <f aca="false">('1'!AI25/24)*0.454</f>
        <v>56.75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89"/>
      <c r="S26" s="93"/>
      <c r="T26" s="91"/>
      <c r="U26" s="92"/>
      <c r="X26" s="32" t="n">
        <v>0.875</v>
      </c>
      <c r="Y26" s="58" t="n">
        <v>3186</v>
      </c>
      <c r="Z26" s="33" t="n">
        <v>1350</v>
      </c>
      <c r="AA26" s="34" t="n">
        <v>1</v>
      </c>
      <c r="AB26" s="82" t="n">
        <f aca="false">IF('1'!AA26=1,(('1'!Z26*'1'!$AS$6*'1'!$AT$6)/('1'!Y26*0.0036)),IF('1'!AA26=2,(('1'!Z26*'1'!$AS$7*'1'!$AT$7)/('1'!Y26*0.0036))))</f>
        <v>78.2721280602637</v>
      </c>
      <c r="AC26" s="36"/>
      <c r="AD26" s="37" t="n">
        <f aca="false">(('1'!AC26*'1'!$Q$10*1000000))/('1'!Y26*3600)</f>
        <v>0</v>
      </c>
      <c r="AE26" s="38"/>
      <c r="AF26" s="39" t="n">
        <f aca="false">('1'!AE26/24)*0.454</f>
        <v>0</v>
      </c>
      <c r="AG26" s="38"/>
      <c r="AH26" s="39" t="n">
        <f aca="false">('1'!AG26/24)*0.454</f>
        <v>0</v>
      </c>
      <c r="AI26" s="38" t="n">
        <v>3000</v>
      </c>
      <c r="AJ26" s="39" t="n">
        <f aca="false">('1'!AI26/24)*0.454</f>
        <v>56.75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58" t="n">
        <v>3247</v>
      </c>
      <c r="Z27" s="33" t="n">
        <v>1350</v>
      </c>
      <c r="AA27" s="34" t="n">
        <v>1</v>
      </c>
      <c r="AB27" s="82" t="n">
        <f aca="false">IF('1'!AA27=1,(('1'!Z27*'1'!$AS$6*'1'!$AT$6)/('1'!Y27*0.0036)),IF('1'!AA27=2,(('1'!Z27*'1'!$AS$7*'1'!$AT$7)/('1'!Y27*0.0036))))</f>
        <v>76.8016630736064</v>
      </c>
      <c r="AC27" s="36"/>
      <c r="AD27" s="37" t="n">
        <f aca="false">(('1'!AC27*'1'!$Q$10*1000000))/('1'!Y27*3600)</f>
        <v>0</v>
      </c>
      <c r="AE27" s="38"/>
      <c r="AF27" s="39" t="n">
        <f aca="false">('1'!AE27/24)*0.454</f>
        <v>0</v>
      </c>
      <c r="AG27" s="38"/>
      <c r="AH27" s="39" t="n">
        <f aca="false">('1'!AG27/24)*0.454</f>
        <v>0</v>
      </c>
      <c r="AI27" s="38" t="n">
        <v>3000</v>
      </c>
      <c r="AJ27" s="39" t="n">
        <f aca="false">('1'!AI27/24)*0.454</f>
        <v>56.75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3201</v>
      </c>
      <c r="Z28" s="33" t="n">
        <v>1350</v>
      </c>
      <c r="AA28" s="34" t="n">
        <v>1</v>
      </c>
      <c r="AB28" s="82" t="n">
        <f aca="false">IF('1'!AA28=1,(('1'!Z28*'1'!$AS$6*'1'!$AT$6)/('1'!Y28*0.0036)),IF('1'!AA28=2,(('1'!Z28*'1'!$AS$7*'1'!$AT$7)/('1'!Y28*0.0036))))</f>
        <v>77.9053420805998</v>
      </c>
      <c r="AC28" s="36"/>
      <c r="AD28" s="37" t="n">
        <f aca="false">(('1'!AC28*'1'!$Q$10*1000000))/('1'!Y28*3600)</f>
        <v>0</v>
      </c>
      <c r="AE28" s="38"/>
      <c r="AF28" s="39" t="n">
        <f aca="false">('1'!AE28/24)*0.454</f>
        <v>0</v>
      </c>
      <c r="AG28" s="38"/>
      <c r="AH28" s="39" t="n">
        <f aca="false">('1'!AG28/24)*0.454</f>
        <v>0</v>
      </c>
      <c r="AI28" s="38" t="n">
        <v>3000</v>
      </c>
      <c r="AJ28" s="39" t="n">
        <f aca="false">('1'!AI28/24)*0.454</f>
        <v>56.75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58" t="n">
        <v>3243</v>
      </c>
      <c r="Z29" s="33" t="n">
        <v>1350</v>
      </c>
      <c r="AA29" s="34" t="n">
        <v>1</v>
      </c>
      <c r="AB29" s="82" t="n">
        <f aca="false">IF('1'!AA29=1,(('1'!Z29*'1'!$AS$6*'1'!$AT$6)/('1'!Y29*0.0036)),IF('1'!AA29=2,(('1'!Z29*'1'!$AS$7*'1'!$AT$7)/('1'!Y29*0.0036))))</f>
        <v>76.8963922294172</v>
      </c>
      <c r="AC29" s="36"/>
      <c r="AD29" s="37" t="n">
        <f aca="false">(('1'!AC29*'1'!$Q$10*1000000))/('1'!Y29*3600)</f>
        <v>0</v>
      </c>
      <c r="AE29" s="38"/>
      <c r="AF29" s="39" t="n">
        <f aca="false">('1'!AE29/24)*0.454</f>
        <v>0</v>
      </c>
      <c r="AG29" s="38"/>
      <c r="AH29" s="39" t="n">
        <f aca="false">('1'!AG29/24)*0.454</f>
        <v>0</v>
      </c>
      <c r="AI29" s="38" t="n">
        <v>3000</v>
      </c>
      <c r="AJ29" s="39" t="n">
        <f aca="false">('1'!AI29/24)*0.454</f>
        <v>56.75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105" t="n">
        <f aca="false">SUM('1'!Y6:Y29)*3.6</f>
        <v>276339.6</v>
      </c>
      <c r="Z30" s="106" t="n">
        <f aca="false">SUM('1'!Z6:Z29)</f>
        <v>32010</v>
      </c>
      <c r="AA30" s="107"/>
      <c r="AB30" s="108"/>
      <c r="AC30" s="107"/>
      <c r="AD30" s="108"/>
      <c r="AE30" s="53"/>
      <c r="AF30" s="39" t="n">
        <f aca="false">SUM('1'!AF6:AF29)</f>
        <v>340.5</v>
      </c>
      <c r="AG30" s="53"/>
      <c r="AH30" s="39" t="n">
        <f aca="false">SUM('1'!AH6:AH29)</f>
        <v>85.125</v>
      </c>
      <c r="AI30" s="53"/>
      <c r="AJ30" s="39" t="n">
        <f aca="false">SUM('1'!AJ6:AJ29)</f>
        <v>1191.75</v>
      </c>
      <c r="AK30" s="109"/>
      <c r="AL30" s="41" t="n">
        <f aca="false">SUM('1'!AL6:AL29)</f>
        <v>0</v>
      </c>
      <c r="AM30" s="109"/>
      <c r="AN30" s="41" t="n">
        <f aca="false">SUM('1'!AN6:AN29)</f>
        <v>0</v>
      </c>
      <c r="AO30" s="109"/>
      <c r="AP30" s="41" t="n">
        <f aca="false">SUM('1'!AP6:AP29)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SUMIF('1'!AA6:AA29,"=1",'1'!Z6:Z29)</f>
        <v>32010</v>
      </c>
      <c r="AA32" s="113" t="n">
        <f aca="false">'1'!Z32*'1'!AS6</f>
        <v>42573.3</v>
      </c>
      <c r="AB32" s="114" t="n">
        <f aca="false">SUMIF('1'!$AA$6:$AA$29,"=1",'1'!$AB$6:$AB$29)/COUNTIF('1'!$AA$6:$AA$29,"=1")</f>
        <v>77.0312164000989</v>
      </c>
      <c r="AC32" s="115" t="n">
        <f aca="false">SUMIF('1'!AA6:AA29,"=1",'1'!AC6:AC29)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SUMIF('1'!AA6:AA29,"=2",'1'!Z6:Z29)</f>
        <v>0</v>
      </c>
      <c r="AA33" s="113" t="n">
        <f aca="false">'1'!Z33*'1'!AS7</f>
        <v>0</v>
      </c>
      <c r="AB33" s="114" t="e">
        <f aca="false">SUMIF('1'!$AA$6:$AA$29,"=2",'1'!$AB$6:$AB$29)/COUNTIF('1'!$AA$6:$AA$29,"=2")</f>
        <v>#DIV/0!</v>
      </c>
      <c r="AC33" s="120" t="n">
        <f aca="false">SUMIF('1'!AA6:AA29,"=2",'1'!AC6:AC29)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AVERAGE('1'!Y6:Y29)</f>
        <v>3198.375</v>
      </c>
      <c r="Z34" s="127" t="n">
        <f aca="false">AVERAGE('1'!Z6:Z29)</f>
        <v>1333.75</v>
      </c>
      <c r="AA34" s="128"/>
      <c r="AB34" s="128"/>
      <c r="AC34" s="129" t="n">
        <f aca="false">SUM('1'!AC6:AC29)/COUNTIF('1'!AC6:AC29,"&lt;&gt;0")</f>
        <v>0</v>
      </c>
      <c r="AD34" s="130" t="e">
        <f aca="false">SUM('1'!AD6:AD29)/COUNTIF('1'!AD6:AD29,"&lt;&gt;0")</f>
        <v>#DIV/0!</v>
      </c>
      <c r="AE34" s="107"/>
      <c r="AF34" s="129" t="n">
        <f aca="false">AVERAGE('1'!AF6:AF29)</f>
        <v>14.1875</v>
      </c>
      <c r="AG34" s="129"/>
      <c r="AH34" s="129" t="n">
        <f aca="false">AVERAGE('1'!AH6:AH29)</f>
        <v>3.546875</v>
      </c>
      <c r="AI34" s="129"/>
      <c r="AJ34" s="131" t="n">
        <f aca="false">'1'!AJ30/24</f>
        <v>49.65625</v>
      </c>
      <c r="AK34" s="131"/>
      <c r="AL34" s="131" t="n">
        <f aca="false">AVERAGE('1'!AL6:AL29)</f>
        <v>0</v>
      </c>
      <c r="AM34" s="131"/>
      <c r="AN34" s="129" t="n">
        <f aca="false">AVERAGE('1'!AN6:AN29)</f>
        <v>0</v>
      </c>
      <c r="AO34" s="131"/>
      <c r="AP34" s="131" t="n">
        <f aca="false">AVERAGE('1'!AP6:AP29)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137" t="s">
        <v>69</v>
      </c>
      <c r="AK35" s="137"/>
      <c r="AL35" s="137"/>
      <c r="AM35" s="137"/>
      <c r="AO35" s="137" t="s">
        <v>70</v>
      </c>
      <c r="AP35" s="137"/>
      <c r="AQ35" s="137"/>
      <c r="AR35" s="137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74</v>
      </c>
      <c r="Y36" s="140"/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137"/>
      <c r="AK36" s="137"/>
      <c r="AL36" s="137"/>
      <c r="AM36" s="137"/>
      <c r="AO36" s="137"/>
      <c r="AP36" s="137"/>
      <c r="AQ36" s="137"/>
      <c r="AR36" s="137"/>
    </row>
    <row r="37" customFormat="false" ht="18" hidden="false" customHeight="true" outlineLevel="0" collapsed="false">
      <c r="A37" s="132"/>
      <c r="B37" s="47" t="n">
        <v>0.333333333333333</v>
      </c>
      <c r="C37" s="48" t="n">
        <v>53.1</v>
      </c>
      <c r="D37" s="48" t="n">
        <v>22.1</v>
      </c>
      <c r="E37" s="48" t="n">
        <v>18.1</v>
      </c>
      <c r="F37" s="48" t="n">
        <v>1.8</v>
      </c>
      <c r="G37" s="48" t="n">
        <v>0.2</v>
      </c>
      <c r="H37" s="48" t="n">
        <v>0.1</v>
      </c>
      <c r="I37" s="144" t="n">
        <v>0.15</v>
      </c>
      <c r="J37" s="144" t="n">
        <v>0.06</v>
      </c>
      <c r="K37" s="144" t="n">
        <v>0.03</v>
      </c>
      <c r="L37" s="145" t="n">
        <v>0.15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77</v>
      </c>
      <c r="Y37" s="147"/>
      <c r="Z37" s="148" t="n">
        <f aca="false">COUNTA('1'!Z6:Z29)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156" t="s">
        <v>82</v>
      </c>
      <c r="AK38" s="157" t="n">
        <f aca="false">SUM('1'!AF30+'1'!AH30)</f>
        <v>425.625</v>
      </c>
      <c r="AL38" s="158" t="s">
        <v>82</v>
      </c>
      <c r="AM38" s="159" t="n">
        <f aca="false">SUM('1'!AL30+'1'!AN30)</f>
        <v>0</v>
      </c>
      <c r="AN38" s="160"/>
      <c r="AO38" s="161" t="s">
        <v>82</v>
      </c>
      <c r="AP38" s="162" t="n">
        <f aca="false">'1'!AJ30</f>
        <v>1191.75</v>
      </c>
      <c r="AQ38" s="158" t="s">
        <v>82</v>
      </c>
      <c r="AR38" s="159" t="n">
        <f aca="false">'1'!AP30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C39" s="149"/>
      <c r="AD39" s="149"/>
      <c r="AE39" s="149"/>
      <c r="AF39" s="171"/>
      <c r="AG39" s="171"/>
      <c r="AH39" s="172"/>
      <c r="AJ39" s="173" t="s">
        <v>90</v>
      </c>
      <c r="AK39" s="174" t="n">
        <f aca="false">('1'!AK38/'1'!Y30)*1000</f>
        <v>1.54022441951859</v>
      </c>
      <c r="AL39" s="175" t="s">
        <v>90</v>
      </c>
      <c r="AM39" s="176" t="n">
        <f aca="false">('1'!AM38/'1'!Y30)*1000</f>
        <v>0</v>
      </c>
      <c r="AN39" s="160"/>
      <c r="AO39" s="161" t="s">
        <v>90</v>
      </c>
      <c r="AP39" s="177" t="n">
        <f aca="false">('1'!AP38/'1'!Y30)*1000</f>
        <v>4.31262837465206</v>
      </c>
      <c r="AQ39" s="175" t="s">
        <v>90</v>
      </c>
      <c r="AR39" s="176" t="n">
        <f aca="false">('1'!AR38/'1'!Y30)*1000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4" t="s">
        <v>94</v>
      </c>
      <c r="AK40" s="184"/>
      <c r="AL40" s="185" t="n">
        <f aca="false">SUM('1'!AK38,'1'!AM38)</f>
        <v>425.625</v>
      </c>
      <c r="AM40" s="185"/>
      <c r="AO40" s="186" t="s">
        <v>94</v>
      </c>
      <c r="AP40" s="186"/>
      <c r="AQ40" s="187" t="n">
        <f aca="false">SUM('1'!AP38,'1'!AR38)</f>
        <v>1191.75</v>
      </c>
      <c r="AR40" s="187"/>
    </row>
    <row r="41" customFormat="false" ht="16.5" hidden="false" customHeight="true" outlineLevel="0" collapsed="false">
      <c r="A41" s="188" t="n">
        <f aca="false">COUNTA('1'!E7:E18)</f>
        <v>12</v>
      </c>
      <c r="B41" s="189" t="n">
        <f aca="false">COUNTA('1'!I7:I18)</f>
        <v>12</v>
      </c>
      <c r="C41" s="189" t="n">
        <f aca="false">COUNTA('1'!J7:J18)</f>
        <v>12</v>
      </c>
      <c r="D41" s="189" t="n">
        <f aca="false">COUNTA('1'!K7:K18)</f>
        <v>12</v>
      </c>
      <c r="E41" s="189" t="n">
        <f aca="false">COUNTIF('1'!E7:E18,"&gt;15")</f>
        <v>0</v>
      </c>
      <c r="F41" s="189"/>
      <c r="G41" s="189" t="n">
        <f aca="false">COUNTIF('1'!J7:J18,"&gt;1")</f>
        <v>0</v>
      </c>
      <c r="H41" s="189"/>
      <c r="I41" s="190"/>
      <c r="J41" s="189" t="n">
        <f aca="false">'1'!A41-'1'!E41</f>
        <v>12</v>
      </c>
      <c r="K41" s="189"/>
      <c r="L41" s="189" t="n">
        <f aca="false">'1'!C41-'1'!G41</f>
        <v>12</v>
      </c>
      <c r="M41" s="189"/>
      <c r="N41" s="190"/>
      <c r="O41" s="191" t="n">
        <f aca="false">COUNTIF('1'!J7:J18,"&lt;=0,5")</f>
        <v>0</v>
      </c>
      <c r="P41" s="191"/>
      <c r="Q41" s="191"/>
      <c r="R41" s="167"/>
      <c r="S41" s="192" t="n">
        <f aca="false">COUNTIF('1'!J7:J18,"&lt;=1,0")</f>
        <v>12</v>
      </c>
      <c r="T41" s="192"/>
      <c r="U41" s="193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95</v>
      </c>
      <c r="AK41" s="184"/>
      <c r="AL41" s="194" t="n">
        <f aca="false">SUM(('1'!AK38+'1'!AM38)/'1'!Y30)*1000</f>
        <v>1.54022441951859</v>
      </c>
      <c r="AM41" s="194"/>
      <c r="AO41" s="186" t="s">
        <v>95</v>
      </c>
      <c r="AP41" s="186"/>
      <c r="AQ41" s="194" t="n">
        <f aca="false">SUM(('1'!AP38+'1'!AR38)/'1'!Y30)*1000</f>
        <v>4.31262837465206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12" t="n">
        <f aca="false">SUM('1'!Y45,'1'!AA45,'1'!AC45,'1'!AE45)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COUNTIF('1'!I7:I18,"&lt;=5,0")</f>
        <v>12</v>
      </c>
      <c r="I45" s="214"/>
      <c r="J45" s="214"/>
      <c r="K45" s="190"/>
      <c r="L45" s="184" t="n">
        <f aca="false">COUNTA('1'!L37)</f>
        <v>1</v>
      </c>
      <c r="M45" s="184"/>
      <c r="O45" s="215"/>
      <c r="P45" s="216"/>
      <c r="Q45" s="217" t="n">
        <f aca="false">'1'!S41-'1'!O41</f>
        <v>12</v>
      </c>
      <c r="R45" s="217"/>
      <c r="S45" s="217"/>
      <c r="T45" s="218"/>
      <c r="X45" s="219" t="s">
        <v>108</v>
      </c>
      <c r="Y45" s="220" t="n">
        <f aca="false">'1'!Y44*275.3</f>
        <v>0</v>
      </c>
      <c r="Z45" s="219" t="s">
        <v>108</v>
      </c>
      <c r="AA45" s="220" t="n">
        <f aca="false">262.4*'1'!AA44</f>
        <v>0</v>
      </c>
      <c r="AB45" s="219" t="s">
        <v>108</v>
      </c>
      <c r="AC45" s="220" t="n">
        <f aca="false">'1'!AC44*277.7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" hidden="false" customHeight="true" outlineLevel="0" collapsed="false">
      <c r="F46" s="223"/>
      <c r="X46" s="224" t="s">
        <v>109</v>
      </c>
      <c r="Y46" s="225" t="n">
        <f aca="false">'1'!AS6</f>
        <v>1.33</v>
      </c>
      <c r="Z46" s="224" t="s">
        <v>109</v>
      </c>
      <c r="AA46" s="226" t="n">
        <f aca="false">'1'!Y46</f>
        <v>1.33</v>
      </c>
      <c r="AB46" s="224" t="s">
        <v>109</v>
      </c>
      <c r="AC46" s="226" t="n">
        <f aca="false">'1'!Y46</f>
        <v>1.33</v>
      </c>
      <c r="AD46" s="224" t="s">
        <v>109</v>
      </c>
      <c r="AE46" s="227" t="n">
        <f aca="false">'1'!Y46</f>
        <v>1.33</v>
      </c>
      <c r="AF46" s="228" t="s">
        <v>110</v>
      </c>
      <c r="AG46" s="229" t="n">
        <f aca="false">SUM('1'!Y47,'1'!AA47,'1'!AC47,'1'!AE47)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'1'!Y45*'1'!Y46</f>
        <v>0</v>
      </c>
      <c r="Z47" s="219" t="s">
        <v>112</v>
      </c>
      <c r="AA47" s="220" t="n">
        <f aca="false">'1'!AA45*'1'!AA46</f>
        <v>0</v>
      </c>
      <c r="AB47" s="219" t="s">
        <v>112</v>
      </c>
      <c r="AC47" s="220" t="n">
        <f aca="false">'1'!AC45*'1'!AC46</f>
        <v>0</v>
      </c>
      <c r="AD47" s="219" t="s">
        <v>112</v>
      </c>
      <c r="AE47" s="220" t="n">
        <f aca="false">'1'!AE45*'1'!AE46</f>
        <v>0</v>
      </c>
      <c r="AF47" s="228"/>
      <c r="AG47" s="229"/>
      <c r="AI47" s="219" t="s">
        <v>108</v>
      </c>
      <c r="AJ47" s="220" t="n">
        <f aca="false">'1'!AJ46*275.3</f>
        <v>0</v>
      </c>
      <c r="AK47" s="219" t="s">
        <v>108</v>
      </c>
      <c r="AL47" s="220" t="n">
        <f aca="false">262.4*'1'!AL46</f>
        <v>0</v>
      </c>
      <c r="AM47" s="219" t="s">
        <v>108</v>
      </c>
      <c r="AN47" s="220" t="n">
        <f aca="false">'1'!AN46*277.7</f>
        <v>0</v>
      </c>
      <c r="AO47" s="222"/>
      <c r="AP47" s="222"/>
      <c r="AQ47" s="222"/>
      <c r="AR47" s="222"/>
    </row>
    <row r="48" customFormat="false" ht="1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'1'!Y46</f>
        <v>1.33</v>
      </c>
      <c r="AK48" s="234" t="s">
        <v>109</v>
      </c>
      <c r="AL48" s="225" t="n">
        <f aca="false">'1'!AJ48</f>
        <v>1.33</v>
      </c>
      <c r="AM48" s="234" t="s">
        <v>109</v>
      </c>
      <c r="AN48" s="225" t="n">
        <f aca="false">'1'!AJ48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'1'!AJ47*'1'!AJ48</f>
        <v>0</v>
      </c>
      <c r="AK49" s="219" t="s">
        <v>112</v>
      </c>
      <c r="AL49" s="220" t="n">
        <f aca="false">'1'!AL47*'1'!AL48</f>
        <v>0</v>
      </c>
      <c r="AM49" s="219" t="s">
        <v>112</v>
      </c>
      <c r="AN49" s="220" t="n">
        <f aca="false">'1'!AN47*'1'!AN48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COUNTA('1'!O7:O18)</f>
        <v>12</v>
      </c>
      <c r="P51" s="184" t="n">
        <f aca="false">COUNTA('1'!W17:W28)</f>
        <v>0</v>
      </c>
      <c r="R51" s="214" t="n">
        <f aca="false">COUNTIF('1'!O7:O18,"&gt;=0,5")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A52" s="195"/>
      <c r="B52" s="195"/>
      <c r="C52" s="195"/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SUM('1'!Y53,'1'!AA53,'1'!AC53,'1'!AE53)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A53" s="195"/>
      <c r="B53" s="195"/>
      <c r="C53" s="195"/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'1'!Y52*275.3</f>
        <v>0</v>
      </c>
      <c r="Z53" s="219" t="s">
        <v>108</v>
      </c>
      <c r="AA53" s="220" t="n">
        <f aca="false">262.4*'1'!AA52</f>
        <v>0</v>
      </c>
      <c r="AB53" s="219" t="s">
        <v>108</v>
      </c>
      <c r="AC53" s="220" t="n">
        <f aca="false">'1'!AC52*277.7</f>
        <v>0</v>
      </c>
      <c r="AD53" s="219" t="s">
        <v>108</v>
      </c>
      <c r="AE53" s="244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'1'!AS7</f>
        <v>1.377</v>
      </c>
      <c r="Z54" s="224" t="s">
        <v>109</v>
      </c>
      <c r="AA54" s="226" t="n">
        <f aca="false">'1'!Y54</f>
        <v>1.377</v>
      </c>
      <c r="AB54" s="224" t="s">
        <v>109</v>
      </c>
      <c r="AC54" s="226" t="n">
        <f aca="false">'1'!Y54</f>
        <v>1.377</v>
      </c>
      <c r="AD54" s="224" t="s">
        <v>109</v>
      </c>
      <c r="AE54" s="227" t="n">
        <f aca="false">'1'!Y54</f>
        <v>1.377</v>
      </c>
      <c r="AF54" s="228" t="s">
        <v>110</v>
      </c>
      <c r="AG54" s="229" t="n">
        <f aca="false">SUM('1'!Y55,'1'!AA55,'1'!AC55,'1'!AE55)</f>
        <v>0</v>
      </c>
      <c r="AI54" s="219" t="s">
        <v>108</v>
      </c>
      <c r="AJ54" s="220" t="n">
        <f aca="false">'1'!AJ53*275.3</f>
        <v>0</v>
      </c>
      <c r="AK54" s="219" t="s">
        <v>108</v>
      </c>
      <c r="AL54" s="220" t="n">
        <f aca="false">262.4*'1'!AL53</f>
        <v>0</v>
      </c>
      <c r="AM54" s="219" t="s">
        <v>108</v>
      </c>
      <c r="AN54" s="246" t="n">
        <f aca="false">'1'!AN53*277.7</f>
        <v>0</v>
      </c>
      <c r="AO54" s="222"/>
      <c r="AP54" s="222"/>
      <c r="AQ54" s="222"/>
      <c r="AR54" s="222"/>
    </row>
    <row r="55" customFormat="false" ht="17.8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'1'!Y53*'1'!Y54</f>
        <v>0</v>
      </c>
      <c r="Z55" s="219" t="s">
        <v>112</v>
      </c>
      <c r="AA55" s="220" t="n">
        <f aca="false">'1'!AA53*'1'!AA54</f>
        <v>0</v>
      </c>
      <c r="AB55" s="219" t="s">
        <v>112</v>
      </c>
      <c r="AC55" s="220" t="n">
        <f aca="false">'1'!AC53*'1'!AC54</f>
        <v>0</v>
      </c>
      <c r="AD55" s="219" t="s">
        <v>112</v>
      </c>
      <c r="AE55" s="220" t="n">
        <f aca="false">'1'!AE53*'1'!AE54</f>
        <v>0</v>
      </c>
      <c r="AF55" s="228"/>
      <c r="AG55" s="229"/>
      <c r="AI55" s="224" t="s">
        <v>109</v>
      </c>
      <c r="AJ55" s="225" t="n">
        <f aca="false">'1'!Y54</f>
        <v>1.377</v>
      </c>
      <c r="AK55" s="224" t="s">
        <v>109</v>
      </c>
      <c r="AL55" s="225" t="n">
        <f aca="false">'1'!AJ55</f>
        <v>1.377</v>
      </c>
      <c r="AM55" s="224" t="s">
        <v>109</v>
      </c>
      <c r="AN55" s="225" t="n">
        <f aca="false">'1'!AJ55</f>
        <v>1.377</v>
      </c>
      <c r="AO55" s="222"/>
      <c r="AP55" s="222"/>
      <c r="AQ55" s="222"/>
      <c r="AR55" s="222"/>
    </row>
    <row r="56" customFormat="false" ht="17.85" hidden="false" customHeight="tru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'1'!AJ54*'1'!AJ55</f>
        <v>0</v>
      </c>
      <c r="AK56" s="219" t="s">
        <v>112</v>
      </c>
      <c r="AL56" s="220" t="n">
        <f aca="false">'1'!AL54*'1'!AL55</f>
        <v>0</v>
      </c>
      <c r="AM56" s="219" t="s">
        <v>112</v>
      </c>
      <c r="AN56" s="220" t="n">
        <f aca="false">'1'!AN54*'1'!AN55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A57" s="195"/>
      <c r="B57" s="195"/>
      <c r="C57" s="195"/>
      <c r="O57" s="247" t="n">
        <f aca="false">COUNTA('1'!N7:N18)</f>
        <v>12</v>
      </c>
      <c r="P57" s="247"/>
      <c r="R57" s="248" t="n">
        <f aca="false">COUNTIF('1'!N7:N18,"&gt;=6")</f>
        <v>12</v>
      </c>
      <c r="S57" s="248"/>
      <c r="T57" s="248"/>
      <c r="AE57" s="73"/>
    </row>
    <row r="58" customFormat="false" ht="15.75" hidden="false" customHeight="true" outlineLevel="0" collapsed="false">
      <c r="A58" s="195"/>
      <c r="B58" s="195"/>
      <c r="C58" s="195"/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A60" s="195"/>
      <c r="B60" s="195"/>
      <c r="C60" s="195"/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A61" s="195"/>
      <c r="B61" s="195"/>
      <c r="C61" s="195"/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AA32</f>
        <v>42573.3</v>
      </c>
      <c r="AM61" s="257"/>
      <c r="AN61" s="256" t="s">
        <v>125</v>
      </c>
      <c r="AO61" s="256"/>
      <c r="AP61" s="256"/>
      <c r="AQ61" s="257" t="n">
        <f aca="false">'1'!AJ49+'1'!AL49+'1'!AN49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AJ49+AN49</f>
        <v>0</v>
      </c>
      <c r="AM62" s="261"/>
      <c r="AN62" s="256" t="s">
        <v>127</v>
      </c>
      <c r="AO62" s="256"/>
      <c r="AP62" s="256"/>
      <c r="AQ62" s="262" t="n">
        <f aca="false">'1'!AA32</f>
        <v>42573.3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61" t="n">
        <f aca="false">'1'!AL61-'1'!AL62</f>
        <v>42573.3</v>
      </c>
      <c r="AM63" s="261"/>
      <c r="AN63" s="256" t="s">
        <v>129</v>
      </c>
      <c r="AO63" s="256"/>
      <c r="AP63" s="256"/>
      <c r="AQ63" s="257" t="n">
        <f aca="false">'1'!AQ61-'1'!AQ62</f>
        <v>-42573.3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A65" s="195"/>
      <c r="B65" s="195"/>
      <c r="C65" s="195"/>
      <c r="X65" s="267" t="s">
        <v>130</v>
      </c>
      <c r="Y65" s="268"/>
      <c r="Z65" s="259"/>
      <c r="AA65" s="259"/>
      <c r="AB65" s="269" t="s">
        <v>130</v>
      </c>
      <c r="AC65" s="270" t="n">
        <v>0</v>
      </c>
    </row>
    <row r="66" customFormat="false" ht="15" hidden="false" customHeight="true" outlineLevel="0" collapsed="false">
      <c r="A66" s="195"/>
      <c r="B66" s="195"/>
      <c r="C66" s="195"/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SUM('1'!AK38,'1'!AP38)</f>
        <v>1617.375</v>
      </c>
      <c r="Z67" s="259"/>
      <c r="AA67" s="259"/>
      <c r="AB67" s="265" t="s">
        <v>128</v>
      </c>
      <c r="AC67" s="257" t="n">
        <f aca="false">SUM('1'!AM38,'1'!AR38)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SUM('1'!Y63,'1'!Y65)-'1'!Y67</f>
        <v>-1617.375</v>
      </c>
      <c r="Z68" s="259"/>
      <c r="AA68" s="259"/>
      <c r="AB68" s="265" t="s">
        <v>132</v>
      </c>
      <c r="AC68" s="275" t="n">
        <f aca="false">SUM('1'!AC63,'1'!AC65)-'1'!AC67</f>
        <v>0</v>
      </c>
    </row>
    <row r="70" customFormat="false" ht="13.8" hidden="false" customHeight="false" outlineLevel="0" collapsed="false">
      <c r="Z70" s="0" t="s">
        <v>133</v>
      </c>
      <c r="AA70" s="276" t="n">
        <f aca="false">'1'!Y68+'1'!AC68</f>
        <v>-1617.375</v>
      </c>
    </row>
  </sheetData>
  <sheetProtection sheet="true" password="dd2b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E13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9" min="29" style="0" width="9.59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7" t="s">
        <v>5</v>
      </c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33" t="n">
        <v>3193</v>
      </c>
      <c r="Z6" s="280" t="n">
        <v>1350</v>
      </c>
      <c r="AA6" s="34" t="n">
        <v>1</v>
      </c>
      <c r="AB6" s="82" t="n">
        <f aca="false">IF('2'!AA6=1,(('2'!Z6*'2'!$AS$6*'2'!$AT$6)/('2'!Y6*0.0036)),IF('2'!AA6=2,(('2'!Z6*'2'!$AS$7*'2'!$AT$7)/('2'!Y6*0.0036))))</f>
        <v>78.1005324146571</v>
      </c>
      <c r="AC6" s="82"/>
      <c r="AD6" s="37" t="n">
        <f aca="false">(('2'!AC6*'2'!$Q$10*1000000))/('2'!Y6*3600)</f>
        <v>0</v>
      </c>
      <c r="AE6" s="281"/>
      <c r="AF6" s="282" t="n">
        <f aca="false">('2'!AE6/24)*0.454</f>
        <v>0</v>
      </c>
      <c r="AG6" s="38"/>
      <c r="AH6" s="282" t="n">
        <f aca="false">('2'!AG6/24)*0.454</f>
        <v>0</v>
      </c>
      <c r="AI6" s="281" t="n">
        <v>3300</v>
      </c>
      <c r="AJ6" s="282" t="n">
        <f aca="false">('2'!AI6/24)*0.454</f>
        <v>62.425</v>
      </c>
      <c r="AK6" s="40"/>
      <c r="AL6" s="283" t="n">
        <f aca="false">('2'!AK6/24)*0.454</f>
        <v>0</v>
      </c>
      <c r="AM6" s="40"/>
      <c r="AN6" s="283" t="n">
        <f aca="false">('2'!AM6/24)*0.454</f>
        <v>0</v>
      </c>
      <c r="AO6" s="40"/>
      <c r="AP6" s="283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254</v>
      </c>
      <c r="C7" s="284" t="n">
        <v>15</v>
      </c>
      <c r="D7" s="284" t="n">
        <v>17</v>
      </c>
      <c r="E7" s="284" t="n">
        <v>7</v>
      </c>
      <c r="F7" s="284" t="n">
        <v>66</v>
      </c>
      <c r="G7" s="284" t="n">
        <v>1.7</v>
      </c>
      <c r="H7" s="284" t="n">
        <v>2</v>
      </c>
      <c r="I7" s="284" t="n">
        <v>0.8</v>
      </c>
      <c r="J7" s="284" t="n">
        <v>0.7</v>
      </c>
      <c r="K7" s="284" t="n">
        <v>6.9</v>
      </c>
      <c r="L7" s="284" t="n">
        <v>6.3</v>
      </c>
      <c r="M7" s="284" t="n">
        <v>6.3</v>
      </c>
      <c r="N7" s="284" t="n">
        <v>6</v>
      </c>
      <c r="O7" s="284" t="n">
        <v>2.5</v>
      </c>
      <c r="P7" s="284"/>
      <c r="Q7" s="284"/>
      <c r="R7" s="56" t="n">
        <f aca="false">'1'!$Z$29</f>
        <v>1350</v>
      </c>
      <c r="S7" s="285" t="n">
        <f aca="false">'1'!$AB$29</f>
        <v>76.8963922294172</v>
      </c>
      <c r="T7" s="56" t="n">
        <f aca="false">'1'!$Y$29</f>
        <v>3243</v>
      </c>
      <c r="U7" s="51" t="str">
        <f aca="false">IF('2'!AA6=1,'2'!AR6,'2'!AR7)</f>
        <v>S.A.L</v>
      </c>
      <c r="V7" s="286" t="n">
        <f aca="false">ESCALA!$B$3</f>
        <v>0</v>
      </c>
      <c r="W7" s="286"/>
      <c r="X7" s="32" t="n">
        <v>2653.08333333333</v>
      </c>
      <c r="Y7" s="58" t="n">
        <v>3221</v>
      </c>
      <c r="Z7" s="280" t="n">
        <v>1350</v>
      </c>
      <c r="AA7" s="34" t="n">
        <v>1</v>
      </c>
      <c r="AB7" s="82" t="n">
        <f aca="false">IF('2'!AA7=1,(('2'!Z7*'2'!$AS$6*'2'!$AT$6)/('2'!Y7*0.0036)),IF('2'!AA7=2,(('2'!Z7*'2'!$AS$7*'2'!$AT$7)/('2'!Y7*0.0036))))</f>
        <v>77.4216081962124</v>
      </c>
      <c r="AC7" s="82"/>
      <c r="AD7" s="37" t="n">
        <f aca="false">(('2'!AC7*'2'!$Q$10*1000000))/('2'!Y7*3600)</f>
        <v>0</v>
      </c>
      <c r="AE7" s="281"/>
      <c r="AF7" s="282" t="n">
        <f aca="false">('2'!AE7/24)*0.454</f>
        <v>0</v>
      </c>
      <c r="AG7" s="38"/>
      <c r="AH7" s="282" t="n">
        <f aca="false">('2'!AG7/24)*0.454</f>
        <v>0</v>
      </c>
      <c r="AI7" s="281" t="n">
        <v>3300</v>
      </c>
      <c r="AJ7" s="282" t="n">
        <f aca="false">('2'!AI7/24)*0.454</f>
        <v>62.425</v>
      </c>
      <c r="AK7" s="40"/>
      <c r="AL7" s="283" t="n">
        <f aca="false">('2'!AK7/24)*0.454</f>
        <v>0</v>
      </c>
      <c r="AM7" s="40"/>
      <c r="AN7" s="283" t="n">
        <f aca="false">('2'!AM7/24)*0.454</f>
        <v>0</v>
      </c>
      <c r="AO7" s="40"/>
      <c r="AP7" s="283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246</v>
      </c>
      <c r="C8" s="284" t="n">
        <v>15</v>
      </c>
      <c r="D8" s="284" t="n">
        <v>17</v>
      </c>
      <c r="E8" s="284" t="n">
        <v>7</v>
      </c>
      <c r="F8" s="284" t="n">
        <v>64</v>
      </c>
      <c r="G8" s="284" t="n">
        <v>1.7</v>
      </c>
      <c r="H8" s="284" t="n">
        <v>2.1</v>
      </c>
      <c r="I8" s="284" t="n">
        <v>0.7</v>
      </c>
      <c r="J8" s="284" t="n">
        <v>0.7</v>
      </c>
      <c r="K8" s="284" t="n">
        <v>6.9</v>
      </c>
      <c r="L8" s="284" t="n">
        <v>6.3</v>
      </c>
      <c r="M8" s="284" t="n">
        <v>6.3</v>
      </c>
      <c r="N8" s="284" t="n">
        <v>6</v>
      </c>
      <c r="O8" s="284" t="n">
        <v>2.5</v>
      </c>
      <c r="P8" s="284"/>
      <c r="Q8" s="284"/>
      <c r="R8" s="54" t="n">
        <f aca="false">'2'!Z7</f>
        <v>1350</v>
      </c>
      <c r="S8" s="55" t="n">
        <f aca="false">'2'!AB7</f>
        <v>77.4216081962124</v>
      </c>
      <c r="T8" s="56" t="n">
        <f aca="false">'2'!Y7</f>
        <v>3221</v>
      </c>
      <c r="U8" s="51" t="str">
        <f aca="false">IF('2'!AA7=1,'2'!AR6,'2'!AR7)</f>
        <v>S.A.L</v>
      </c>
      <c r="V8" s="286"/>
      <c r="W8" s="286"/>
      <c r="X8" s="32" t="n">
        <v>2645.125</v>
      </c>
      <c r="Y8" s="58" t="n">
        <v>3199</v>
      </c>
      <c r="Z8" s="280" t="n">
        <v>1350</v>
      </c>
      <c r="AA8" s="34" t="n">
        <v>1</v>
      </c>
      <c r="AB8" s="82" t="n">
        <f aca="false">IF('2'!AA8=1,(('2'!Z8*'2'!$AS$6*'2'!$AT$6)/('2'!Y8*0.0036)),IF('2'!AA8=2,(('2'!Z8*'2'!$AS$7*'2'!$AT$7)/('2'!Y8*0.0036))))</f>
        <v>77.9540481400438</v>
      </c>
      <c r="AC8" s="82"/>
      <c r="AD8" s="37" t="n">
        <f aca="false">(('2'!AC8*'2'!$Q$10*1000000))/('2'!Y8*3600)</f>
        <v>0</v>
      </c>
      <c r="AE8" s="281"/>
      <c r="AF8" s="282" t="n">
        <f aca="false">('2'!AE8/24)*0.454</f>
        <v>0</v>
      </c>
      <c r="AG8" s="38"/>
      <c r="AH8" s="282" t="n">
        <f aca="false">('2'!AG8/24)*0.454</f>
        <v>0</v>
      </c>
      <c r="AI8" s="281" t="n">
        <v>3300</v>
      </c>
      <c r="AJ8" s="282" t="n">
        <f aca="false">('2'!AI8/24)*0.454</f>
        <v>62.425</v>
      </c>
      <c r="AK8" s="40"/>
      <c r="AL8" s="283" t="n">
        <f aca="false">('2'!AK8/24)*0.454</f>
        <v>0</v>
      </c>
      <c r="AM8" s="40"/>
      <c r="AN8" s="283" t="n">
        <f aca="false">('2'!AM8/24)*0.454</f>
        <v>0</v>
      </c>
      <c r="AO8" s="40"/>
      <c r="AP8" s="283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238</v>
      </c>
      <c r="C9" s="284" t="n">
        <v>16</v>
      </c>
      <c r="D9" s="284" t="n">
        <v>18</v>
      </c>
      <c r="E9" s="284" t="n">
        <v>8</v>
      </c>
      <c r="F9" s="284" t="n">
        <v>63</v>
      </c>
      <c r="G9" s="284" t="n">
        <v>1.7</v>
      </c>
      <c r="H9" s="284" t="n">
        <v>2.1</v>
      </c>
      <c r="I9" s="284" t="n">
        <v>0.7</v>
      </c>
      <c r="J9" s="284" t="n">
        <v>0.7</v>
      </c>
      <c r="K9" s="284" t="n">
        <v>6.9</v>
      </c>
      <c r="L9" s="284" t="n">
        <v>6.3</v>
      </c>
      <c r="M9" s="284" t="n">
        <v>6.3</v>
      </c>
      <c r="N9" s="284" t="n">
        <v>6</v>
      </c>
      <c r="O9" s="284" t="n">
        <v>2.6</v>
      </c>
      <c r="P9" s="284"/>
      <c r="Q9" s="284"/>
      <c r="R9" s="56" t="n">
        <f aca="false">'2'!Z9</f>
        <v>1350</v>
      </c>
      <c r="S9" s="55" t="n">
        <f aca="false">'2'!AB9</f>
        <v>77.5660964230171</v>
      </c>
      <c r="T9" s="56" t="n">
        <f aca="false">'2'!Y9</f>
        <v>3215</v>
      </c>
      <c r="U9" s="51" t="str">
        <f aca="false">IF('2'!AA9=1,'2'!AR6,'2'!AR7)</f>
        <v>S.A.L</v>
      </c>
      <c r="V9" s="286"/>
      <c r="W9" s="286"/>
      <c r="X9" s="32" t="n">
        <v>0.166666666666667</v>
      </c>
      <c r="Y9" s="58" t="n">
        <v>3215</v>
      </c>
      <c r="Z9" s="280" t="n">
        <v>1350</v>
      </c>
      <c r="AA9" s="34" t="n">
        <v>1</v>
      </c>
      <c r="AB9" s="82" t="n">
        <f aca="false">IF('2'!AA9=1,(('2'!Z9*'2'!$AS$6*'2'!$AT$6)/('2'!Y9*0.0036)),IF('2'!AA9=2,(('2'!Z9*'2'!$AS$7*'2'!$AT$7)/('2'!Y9*0.0036))))</f>
        <v>77.5660964230171</v>
      </c>
      <c r="AC9" s="82"/>
      <c r="AD9" s="37" t="n">
        <f aca="false">(('2'!AC9*'2'!$Q$10*1000000))/('2'!Y9*3600)</f>
        <v>0</v>
      </c>
      <c r="AE9" s="281"/>
      <c r="AF9" s="282" t="n">
        <f aca="false">('2'!AE9/24)*0.454</f>
        <v>0</v>
      </c>
      <c r="AG9" s="38"/>
      <c r="AH9" s="282" t="n">
        <f aca="false">('2'!AG9/24)*0.454</f>
        <v>0</v>
      </c>
      <c r="AI9" s="281" t="n">
        <v>3300</v>
      </c>
      <c r="AJ9" s="282" t="n">
        <f aca="false">('2'!AI9/24)*0.454</f>
        <v>62.425</v>
      </c>
      <c r="AK9" s="40"/>
      <c r="AL9" s="283" t="n">
        <f aca="false">('2'!AK9/24)*0.454</f>
        <v>0</v>
      </c>
      <c r="AM9" s="40"/>
      <c r="AN9" s="283" t="n">
        <f aca="false">('2'!AM9/24)*0.454</f>
        <v>0</v>
      </c>
      <c r="AO9" s="40"/>
      <c r="AP9" s="283" t="n">
        <f aca="false">('2'!AO9/24)*0.454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232</v>
      </c>
      <c r="C10" s="284" t="n">
        <v>16</v>
      </c>
      <c r="D10" s="284" t="n">
        <v>18</v>
      </c>
      <c r="E10" s="284" t="n">
        <v>8</v>
      </c>
      <c r="F10" s="284" t="n">
        <v>62</v>
      </c>
      <c r="G10" s="284" t="n">
        <v>1.7</v>
      </c>
      <c r="H10" s="284" t="n">
        <v>2.2</v>
      </c>
      <c r="I10" s="284" t="n">
        <v>0.8</v>
      </c>
      <c r="J10" s="284" t="n">
        <v>0.7</v>
      </c>
      <c r="K10" s="284" t="n">
        <v>6.9</v>
      </c>
      <c r="L10" s="284" t="n">
        <v>6.3</v>
      </c>
      <c r="M10" s="284" t="n">
        <v>6.3</v>
      </c>
      <c r="N10" s="284" t="n">
        <v>6</v>
      </c>
      <c r="O10" s="284" t="n">
        <v>2.6</v>
      </c>
      <c r="P10" s="284"/>
      <c r="Q10" s="284"/>
      <c r="R10" s="56" t="n">
        <f aca="false">'2'!Z11</f>
        <v>1350</v>
      </c>
      <c r="S10" s="55" t="n">
        <f aca="false">'2'!AB11</f>
        <v>77.6385429638854</v>
      </c>
      <c r="T10" s="56" t="n">
        <f aca="false">'2'!Y11</f>
        <v>3212</v>
      </c>
      <c r="U10" s="61" t="str">
        <f aca="false">IF('2'!AA11=1,'2'!AR6,'2'!AR7)</f>
        <v>S.A.L</v>
      </c>
      <c r="V10" s="286"/>
      <c r="W10" s="286"/>
      <c r="X10" s="32" t="n">
        <v>0.208333333333333</v>
      </c>
      <c r="Y10" s="58" t="n">
        <v>3204</v>
      </c>
      <c r="Z10" s="280" t="n">
        <v>1350</v>
      </c>
      <c r="AA10" s="34" t="n">
        <v>1</v>
      </c>
      <c r="AB10" s="82" t="n">
        <f aca="false">IF('2'!AA10=1,(('2'!Z10*'2'!$AS$6*'2'!$AT$6)/('2'!Y10*0.0036)),IF('2'!AA10=2,(('2'!Z10*'2'!$AS$7*'2'!$AT$7)/('2'!Y10*0.0036))))</f>
        <v>77.8323970037453</v>
      </c>
      <c r="AC10" s="82"/>
      <c r="AD10" s="37" t="n">
        <f aca="false">(('2'!AC10*'2'!$Q$10*1000000))/('2'!Y10*3600)</f>
        <v>0</v>
      </c>
      <c r="AE10" s="281"/>
      <c r="AF10" s="282" t="n">
        <f aca="false">('2'!AE10/24)*0.454</f>
        <v>0</v>
      </c>
      <c r="AG10" s="38"/>
      <c r="AH10" s="282" t="n">
        <f aca="false">('2'!AG10/24)*0.454</f>
        <v>0</v>
      </c>
      <c r="AI10" s="281" t="n">
        <v>3300</v>
      </c>
      <c r="AJ10" s="282" t="n">
        <f aca="false">('2'!AI10/24)*0.454</f>
        <v>62.425</v>
      </c>
      <c r="AK10" s="40"/>
      <c r="AL10" s="283" t="n">
        <f aca="false">('2'!AK10/24)*0.454</f>
        <v>0</v>
      </c>
      <c r="AM10" s="40"/>
      <c r="AN10" s="283" t="n">
        <f aca="false">('2'!AM10/24)*0.454</f>
        <v>0</v>
      </c>
      <c r="AO10" s="40"/>
      <c r="AP10" s="283" t="n">
        <f aca="false">('2'!AO10/24)*0.454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238</v>
      </c>
      <c r="C11" s="284" t="n">
        <v>15</v>
      </c>
      <c r="D11" s="284" t="n">
        <v>18</v>
      </c>
      <c r="E11" s="284" t="n">
        <v>8</v>
      </c>
      <c r="F11" s="284" t="n">
        <v>60</v>
      </c>
      <c r="G11" s="284" t="n">
        <v>1.8</v>
      </c>
      <c r="H11" s="284" t="n">
        <v>2.3</v>
      </c>
      <c r="I11" s="284" t="n">
        <v>0.8</v>
      </c>
      <c r="J11" s="284" t="n">
        <v>0.7</v>
      </c>
      <c r="K11" s="284" t="n">
        <v>7</v>
      </c>
      <c r="L11" s="284" t="n">
        <v>6.2</v>
      </c>
      <c r="M11" s="284" t="n">
        <v>6.3</v>
      </c>
      <c r="N11" s="284" t="n">
        <v>6</v>
      </c>
      <c r="O11" s="284" t="n">
        <v>2</v>
      </c>
      <c r="P11" s="284"/>
      <c r="Q11" s="284"/>
      <c r="R11" s="56" t="n">
        <f aca="false">'2'!Z13</f>
        <v>1320</v>
      </c>
      <c r="S11" s="55" t="n">
        <f aca="false">'2'!AB13</f>
        <v>76.0790431617265</v>
      </c>
      <c r="T11" s="56" t="n">
        <f aca="false">'2'!Y13</f>
        <v>3205</v>
      </c>
      <c r="U11" s="64" t="str">
        <f aca="false">IF('2'!AA13=1,'2'!AR6,'2'!AR7)</f>
        <v>S.A.L</v>
      </c>
      <c r="V11" s="286"/>
      <c r="W11" s="286"/>
      <c r="X11" s="32" t="n">
        <v>0.25</v>
      </c>
      <c r="Y11" s="58" t="n">
        <v>3212</v>
      </c>
      <c r="Z11" s="280" t="n">
        <v>1350</v>
      </c>
      <c r="AA11" s="34" t="n">
        <v>1</v>
      </c>
      <c r="AB11" s="82" t="n">
        <f aca="false">IF('2'!AA11=1,(('2'!Z11*'2'!$AS$6*'2'!$AT$6)/('2'!Y11*0.0036)),IF('2'!AA11=2,(('2'!Z11*'2'!$AS$7*'2'!$AT$7)/('2'!Y11*0.0036))))</f>
        <v>77.6385429638854</v>
      </c>
      <c r="AC11" s="82"/>
      <c r="AD11" s="37" t="n">
        <f aca="false">(('2'!AC11*'2'!$Q$10*1000000))/('2'!Y11*3600)</f>
        <v>0</v>
      </c>
      <c r="AE11" s="281"/>
      <c r="AF11" s="282" t="n">
        <f aca="false">('2'!AE11/24)*0.454</f>
        <v>0</v>
      </c>
      <c r="AG11" s="38"/>
      <c r="AH11" s="282" t="n">
        <f aca="false">('2'!AG11/24)*0.454</f>
        <v>0</v>
      </c>
      <c r="AI11" s="281" t="n">
        <v>3300</v>
      </c>
      <c r="AJ11" s="282" t="n">
        <f aca="false">('2'!AI11/24)*0.454</f>
        <v>62.425</v>
      </c>
      <c r="AK11" s="40"/>
      <c r="AL11" s="283" t="n">
        <f aca="false">('2'!AK11/24)*0.454</f>
        <v>0</v>
      </c>
      <c r="AM11" s="40"/>
      <c r="AN11" s="283" t="n">
        <f aca="false">('2'!AM11/24)*0.454</f>
        <v>0</v>
      </c>
      <c r="AO11" s="40"/>
      <c r="AP11" s="283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235</v>
      </c>
      <c r="C12" s="284" t="n">
        <v>15</v>
      </c>
      <c r="D12" s="284" t="n">
        <v>18</v>
      </c>
      <c r="E12" s="284" t="n">
        <v>8</v>
      </c>
      <c r="F12" s="284" t="n">
        <v>59</v>
      </c>
      <c r="G12" s="284" t="n">
        <v>1.8</v>
      </c>
      <c r="H12" s="284" t="n">
        <v>2.2</v>
      </c>
      <c r="I12" s="284" t="n">
        <v>0.8</v>
      </c>
      <c r="J12" s="284" t="n">
        <v>0.7</v>
      </c>
      <c r="K12" s="284" t="n">
        <v>7</v>
      </c>
      <c r="L12" s="284" t="n">
        <v>6.2</v>
      </c>
      <c r="M12" s="284" t="n">
        <v>6.3</v>
      </c>
      <c r="N12" s="284" t="n">
        <v>6</v>
      </c>
      <c r="O12" s="284" t="n">
        <v>2</v>
      </c>
      <c r="P12" s="284"/>
      <c r="Q12" s="284"/>
      <c r="R12" s="56" t="n">
        <f aca="false">'2'!Z15</f>
        <v>1300</v>
      </c>
      <c r="S12" s="55" t="n">
        <f aca="false">'2'!AB15</f>
        <v>75.7058287795993</v>
      </c>
      <c r="T12" s="56" t="n">
        <f aca="false">'2'!Y15</f>
        <v>3172</v>
      </c>
      <c r="U12" s="65" t="str">
        <f aca="false">IF('2'!AA15=1,'2'!AR6,'2'!AR7)</f>
        <v>S.A.L</v>
      </c>
      <c r="V12" s="66" t="n">
        <f aca="false">ESCALA!$B$4</f>
        <v>0</v>
      </c>
      <c r="W12" s="66"/>
      <c r="X12" s="32" t="n">
        <v>0.291666666666667</v>
      </c>
      <c r="Y12" s="58" t="n">
        <v>3211</v>
      </c>
      <c r="Z12" s="280" t="n">
        <v>1360</v>
      </c>
      <c r="AA12" s="34" t="n">
        <v>1</v>
      </c>
      <c r="AB12" s="82" t="n">
        <f aca="false">IF('2'!AA12=1,(('2'!Z12*'2'!$AS$6*'2'!$AT$6)/('2'!Y12*0.0036)),IF('2'!AA12=2,(('2'!Z12*'2'!$AS$7*'2'!$AT$7)/('2'!Y12*0.0036))))</f>
        <v>78.2380013149244</v>
      </c>
      <c r="AC12" s="82"/>
      <c r="AD12" s="37" t="n">
        <f aca="false">(('2'!AC12*'2'!$Q$10*1000000))/('2'!Y12*3600)</f>
        <v>0</v>
      </c>
      <c r="AE12" s="281"/>
      <c r="AF12" s="282" t="n">
        <f aca="false">('2'!AE12/24)*0.454</f>
        <v>0</v>
      </c>
      <c r="AG12" s="38"/>
      <c r="AH12" s="282" t="n">
        <f aca="false">('2'!AG12/24)*0.454</f>
        <v>0</v>
      </c>
      <c r="AI12" s="281" t="n">
        <v>3300</v>
      </c>
      <c r="AJ12" s="282" t="n">
        <f aca="false">('2'!AI12/24)*0.454</f>
        <v>62.425</v>
      </c>
      <c r="AK12" s="40"/>
      <c r="AL12" s="283" t="n">
        <f aca="false">('2'!AK12/24)*0.454</f>
        <v>0</v>
      </c>
      <c r="AM12" s="40"/>
      <c r="AN12" s="283" t="n">
        <f aca="false">('2'!AM12/24)*0.454</f>
        <v>0</v>
      </c>
      <c r="AO12" s="40"/>
      <c r="AP12" s="283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233</v>
      </c>
      <c r="C13" s="284" t="n">
        <v>16</v>
      </c>
      <c r="D13" s="284" t="n">
        <v>18</v>
      </c>
      <c r="E13" s="284" t="n">
        <v>9</v>
      </c>
      <c r="F13" s="284" t="n">
        <v>59</v>
      </c>
      <c r="G13" s="284" t="n">
        <v>2</v>
      </c>
      <c r="H13" s="284" t="n">
        <v>2.5</v>
      </c>
      <c r="I13" s="284" t="n">
        <v>0.69</v>
      </c>
      <c r="J13" s="284" t="n">
        <v>0.8</v>
      </c>
      <c r="K13" s="284" t="n">
        <v>7</v>
      </c>
      <c r="L13" s="284" t="n">
        <v>6.2</v>
      </c>
      <c r="M13" s="284" t="n">
        <v>6.3</v>
      </c>
      <c r="N13" s="284" t="n">
        <v>6</v>
      </c>
      <c r="O13" s="284" t="n">
        <v>2.5</v>
      </c>
      <c r="P13" s="284"/>
      <c r="Q13" s="284"/>
      <c r="R13" s="56" t="n">
        <f aca="false">'2'!Z17</f>
        <v>1300</v>
      </c>
      <c r="S13" s="55" t="n">
        <f aca="false">'2'!AB17</f>
        <v>74.9263303865488</v>
      </c>
      <c r="T13" s="56" t="n">
        <f aca="false">'2'!Y17</f>
        <v>3205</v>
      </c>
      <c r="U13" s="51" t="str">
        <f aca="false">IF('2'!AA17=1,'2'!AR6,'2'!AR7)</f>
        <v>S.A.L</v>
      </c>
      <c r="V13" s="66"/>
      <c r="W13" s="66"/>
      <c r="X13" s="32" t="n">
        <v>0.333333333333333</v>
      </c>
      <c r="Y13" s="58" t="n">
        <v>3205</v>
      </c>
      <c r="Z13" s="280" t="n">
        <v>1320</v>
      </c>
      <c r="AA13" s="34" t="n">
        <v>1</v>
      </c>
      <c r="AB13" s="82" t="n">
        <f aca="false">IF('2'!AA13=1,(('2'!Z13*'2'!$AS$6*'2'!$AT$6)/('2'!Y13*0.0036)),IF('2'!AA13=2,(('2'!Z13*'2'!$AS$7*'2'!$AT$7)/('2'!Y13*0.0036))))</f>
        <v>76.0790431617265</v>
      </c>
      <c r="AC13" s="82"/>
      <c r="AD13" s="37" t="n">
        <f aca="false">(('2'!AC13*'2'!$Q$10*1000000))/('2'!Y13*3600)</f>
        <v>0</v>
      </c>
      <c r="AE13" s="281"/>
      <c r="AF13" s="282" t="n">
        <f aca="false">('2'!AE13/24)*0.454</f>
        <v>0</v>
      </c>
      <c r="AG13" s="38"/>
      <c r="AH13" s="282" t="n">
        <f aca="false">('2'!AG13/24)*0.454</f>
        <v>0</v>
      </c>
      <c r="AI13" s="281" t="n">
        <v>3300</v>
      </c>
      <c r="AJ13" s="282" t="n">
        <f aca="false">('2'!AI13/24)*0.454</f>
        <v>62.425</v>
      </c>
      <c r="AK13" s="40"/>
      <c r="AL13" s="283" t="n">
        <f aca="false">('2'!AK13/24)*0.454</f>
        <v>0</v>
      </c>
      <c r="AM13" s="40"/>
      <c r="AN13" s="283" t="n">
        <f aca="false">('2'!AM13/24)*0.454</f>
        <v>0</v>
      </c>
      <c r="AO13" s="40"/>
      <c r="AP13" s="283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233</v>
      </c>
      <c r="C14" s="284" t="n">
        <v>17</v>
      </c>
      <c r="D14" s="284" t="n">
        <v>19</v>
      </c>
      <c r="E14" s="284" t="n">
        <v>9</v>
      </c>
      <c r="F14" s="284" t="n">
        <v>60</v>
      </c>
      <c r="G14" s="284" t="n">
        <v>2.2</v>
      </c>
      <c r="H14" s="284" t="n">
        <v>2.7</v>
      </c>
      <c r="I14" s="284" t="n">
        <v>1</v>
      </c>
      <c r="J14" s="284" t="n">
        <v>1</v>
      </c>
      <c r="K14" s="284" t="n">
        <v>7</v>
      </c>
      <c r="L14" s="284" t="n">
        <v>6.2</v>
      </c>
      <c r="M14" s="284" t="n">
        <v>6.3</v>
      </c>
      <c r="N14" s="284" t="n">
        <v>6</v>
      </c>
      <c r="O14" s="284" t="n">
        <v>2.5</v>
      </c>
      <c r="P14" s="284"/>
      <c r="Q14" s="284"/>
      <c r="R14" s="56" t="n">
        <f aca="false">'2'!Z19</f>
        <v>1300</v>
      </c>
      <c r="S14" s="55" t="n">
        <f aca="false">'2'!AB19</f>
        <v>74.8329351476749</v>
      </c>
      <c r="T14" s="56" t="n">
        <f aca="false">'2'!Y19</f>
        <v>3209</v>
      </c>
      <c r="U14" s="51" t="str">
        <f aca="false">IF('2'!AA19=1,'2'!AR6,'2'!AR7)</f>
        <v>S.A.L</v>
      </c>
      <c r="V14" s="66"/>
      <c r="W14" s="66"/>
      <c r="X14" s="32" t="n">
        <v>0.375</v>
      </c>
      <c r="Y14" s="58" t="n">
        <v>3196</v>
      </c>
      <c r="Z14" s="280" t="n">
        <v>1320</v>
      </c>
      <c r="AA14" s="34" t="n">
        <v>1</v>
      </c>
      <c r="AB14" s="82" t="n">
        <f aca="false">IF('2'!AA14=1,(('2'!Z14*'2'!$AS$6*'2'!$AT$6)/('2'!Y14*0.0036)),IF('2'!AA14=2,(('2'!Z14*'2'!$AS$7*'2'!$AT$7)/('2'!Y14*0.0036))))</f>
        <v>76.2932832707551</v>
      </c>
      <c r="AC14" s="82"/>
      <c r="AD14" s="37" t="n">
        <f aca="false">(('2'!AC14*'2'!$Q$10*1000000))/('2'!Y14*3600)</f>
        <v>0</v>
      </c>
      <c r="AE14" s="281"/>
      <c r="AF14" s="282" t="n">
        <f aca="false">('2'!AE14/24)*0.454</f>
        <v>0</v>
      </c>
      <c r="AG14" s="38"/>
      <c r="AH14" s="282" t="n">
        <f aca="false">('2'!AG14/24)*0.454</f>
        <v>0</v>
      </c>
      <c r="AI14" s="281" t="n">
        <v>4000</v>
      </c>
      <c r="AJ14" s="282" t="n">
        <f aca="false">('2'!AI14/24)*0.454</f>
        <v>75.6666666666667</v>
      </c>
      <c r="AK14" s="40"/>
      <c r="AL14" s="283" t="n">
        <f aca="false">('2'!AK14/24)*0.454</f>
        <v>0</v>
      </c>
      <c r="AM14" s="40"/>
      <c r="AN14" s="283" t="n">
        <f aca="false">('2'!AM14/24)*0.454</f>
        <v>0</v>
      </c>
      <c r="AO14" s="40"/>
      <c r="AP14" s="283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243</v>
      </c>
      <c r="C15" s="284" t="n">
        <v>17</v>
      </c>
      <c r="D15" s="284" t="n">
        <v>18</v>
      </c>
      <c r="E15" s="284" t="n">
        <v>8</v>
      </c>
      <c r="F15" s="284" t="n">
        <v>62</v>
      </c>
      <c r="G15" s="284" t="n">
        <v>2.2</v>
      </c>
      <c r="H15" s="284" t="n">
        <v>2.7</v>
      </c>
      <c r="I15" s="284" t="n">
        <v>1</v>
      </c>
      <c r="J15" s="284" t="n">
        <v>1</v>
      </c>
      <c r="K15" s="284" t="n">
        <v>7</v>
      </c>
      <c r="L15" s="284" t="n">
        <v>6.2</v>
      </c>
      <c r="M15" s="284" t="n">
        <v>6.3</v>
      </c>
      <c r="N15" s="284" t="n">
        <v>6</v>
      </c>
      <c r="O15" s="284" t="n">
        <v>3</v>
      </c>
      <c r="P15" s="284"/>
      <c r="Q15" s="284"/>
      <c r="R15" s="56" t="n">
        <f aca="false">'2'!Z21</f>
        <v>1340</v>
      </c>
      <c r="S15" s="55" t="n">
        <f aca="false">'2'!AB21</f>
        <v>77.4734828725439</v>
      </c>
      <c r="T15" s="56" t="n">
        <f aca="false">'2'!Y21</f>
        <v>3195</v>
      </c>
      <c r="U15" s="51" t="str">
        <f aca="false">IF('2'!AA21=1,'2'!AR6,'2'!AR7)</f>
        <v>S.A.L</v>
      </c>
      <c r="V15" s="66"/>
      <c r="W15" s="66"/>
      <c r="X15" s="32" t="n">
        <v>0.416666666666667</v>
      </c>
      <c r="Y15" s="58" t="n">
        <v>3172</v>
      </c>
      <c r="Z15" s="280" t="n">
        <v>1300</v>
      </c>
      <c r="AA15" s="34" t="n">
        <v>1</v>
      </c>
      <c r="AB15" s="82" t="n">
        <f aca="false">IF('2'!AA15=1,(('2'!Z15*'2'!$AS$6*'2'!$AT$6)/('2'!Y15*0.0036)),IF('2'!AA15=2,(('2'!Z15*'2'!$AS$7*'2'!$AT$7)/('2'!Y15*0.0036))))</f>
        <v>75.7058287795993</v>
      </c>
      <c r="AC15" s="82"/>
      <c r="AD15" s="37" t="n">
        <f aca="false">(('2'!AC15*'2'!$Q$10*1000000))/('2'!Y15*3600)</f>
        <v>0</v>
      </c>
      <c r="AE15" s="281"/>
      <c r="AF15" s="282" t="n">
        <f aca="false">('2'!AE15/24)*0.454</f>
        <v>0</v>
      </c>
      <c r="AG15" s="38"/>
      <c r="AH15" s="282" t="n">
        <f aca="false">('2'!AG15/24)*0.454</f>
        <v>0</v>
      </c>
      <c r="AI15" s="281" t="n">
        <v>4000</v>
      </c>
      <c r="AJ15" s="282" t="n">
        <f aca="false">('2'!AI15/24)*0.454</f>
        <v>75.6666666666667</v>
      </c>
      <c r="AK15" s="40"/>
      <c r="AL15" s="283" t="n">
        <f aca="false">('2'!AK15/24)*0.454</f>
        <v>0</v>
      </c>
      <c r="AM15" s="40"/>
      <c r="AN15" s="283" t="n">
        <f aca="false">('2'!AM15/24)*0.454</f>
        <v>0</v>
      </c>
      <c r="AO15" s="40"/>
      <c r="AP15" s="283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245</v>
      </c>
      <c r="C16" s="284" t="n">
        <v>17</v>
      </c>
      <c r="D16" s="284" t="n">
        <v>18</v>
      </c>
      <c r="E16" s="284" t="n">
        <v>8</v>
      </c>
      <c r="F16" s="284" t="n">
        <v>63</v>
      </c>
      <c r="G16" s="284" t="n">
        <v>2.5</v>
      </c>
      <c r="H16" s="284" t="n">
        <v>2.6</v>
      </c>
      <c r="I16" s="284" t="n">
        <v>1</v>
      </c>
      <c r="J16" s="284" t="n">
        <v>1.2</v>
      </c>
      <c r="K16" s="284" t="n">
        <v>7</v>
      </c>
      <c r="L16" s="284" t="n">
        <v>6.2</v>
      </c>
      <c r="M16" s="284" t="n">
        <v>6.3</v>
      </c>
      <c r="N16" s="284" t="n">
        <v>6</v>
      </c>
      <c r="O16" s="284" t="n">
        <v>3.2</v>
      </c>
      <c r="P16" s="284"/>
      <c r="Q16" s="284"/>
      <c r="R16" s="56" t="n">
        <f aca="false">'2'!Z23</f>
        <v>1360</v>
      </c>
      <c r="S16" s="55" t="n">
        <f aca="false">'2'!AB23</f>
        <v>78.3355853514881</v>
      </c>
      <c r="T16" s="56" t="n">
        <f aca="false">'2'!Y23</f>
        <v>3207</v>
      </c>
      <c r="U16" s="51" t="str">
        <f aca="false">IF('2'!AA23=1,'2'!AR6,'2'!AR7)</f>
        <v>S.A.L</v>
      </c>
      <c r="V16" s="66"/>
      <c r="W16" s="66"/>
      <c r="X16" s="32" t="n">
        <v>0.458333333333333</v>
      </c>
      <c r="Y16" s="58" t="n">
        <v>3199</v>
      </c>
      <c r="Z16" s="280" t="n">
        <v>1300</v>
      </c>
      <c r="AA16" s="34" t="n">
        <v>1</v>
      </c>
      <c r="AB16" s="82" t="n">
        <f aca="false">IF('2'!AA16=1,(('2'!Z16*'2'!$AS$6*'2'!$AT$6)/('2'!Y16*0.0036)),IF('2'!AA16=2,(('2'!Z16*'2'!$AS$7*'2'!$AT$7)/('2'!Y16*0.0036))))</f>
        <v>75.066861171894</v>
      </c>
      <c r="AC16" s="82"/>
      <c r="AD16" s="37" t="n">
        <f aca="false">(('2'!AC16*'2'!$Q$10*1000000))/('2'!Y16*3600)</f>
        <v>0</v>
      </c>
      <c r="AE16" s="281"/>
      <c r="AF16" s="282" t="n">
        <f aca="false">('2'!AE16/24)*0.454</f>
        <v>0</v>
      </c>
      <c r="AG16" s="38"/>
      <c r="AH16" s="282" t="n">
        <f aca="false">('2'!AG16/24)*0.454</f>
        <v>0</v>
      </c>
      <c r="AI16" s="281" t="n">
        <v>4000</v>
      </c>
      <c r="AJ16" s="282" t="n">
        <f aca="false">('2'!AI16/24)*0.454</f>
        <v>75.6666666666667</v>
      </c>
      <c r="AK16" s="40"/>
      <c r="AL16" s="283" t="n">
        <f aca="false">('2'!AK16/24)*0.454</f>
        <v>0</v>
      </c>
      <c r="AM16" s="40"/>
      <c r="AN16" s="283" t="n">
        <f aca="false">('2'!AM16/24)*0.454</f>
        <v>0</v>
      </c>
      <c r="AO16" s="40"/>
      <c r="AP16" s="283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256</v>
      </c>
      <c r="C17" s="284" t="n">
        <v>18</v>
      </c>
      <c r="D17" s="284" t="n">
        <v>18</v>
      </c>
      <c r="E17" s="284" t="n">
        <v>8</v>
      </c>
      <c r="F17" s="284" t="n">
        <v>67</v>
      </c>
      <c r="G17" s="284" t="n">
        <v>2.9</v>
      </c>
      <c r="H17" s="284" t="n">
        <v>2.5</v>
      </c>
      <c r="I17" s="284" t="n">
        <v>1</v>
      </c>
      <c r="J17" s="284" t="n">
        <v>1.4</v>
      </c>
      <c r="K17" s="284" t="n">
        <v>7</v>
      </c>
      <c r="L17" s="284" t="n">
        <v>6.2</v>
      </c>
      <c r="M17" s="284" t="n">
        <v>6.3</v>
      </c>
      <c r="N17" s="284" t="n">
        <v>6</v>
      </c>
      <c r="O17" s="284" t="n">
        <v>3.3</v>
      </c>
      <c r="P17" s="284"/>
      <c r="Q17" s="287"/>
      <c r="R17" s="56" t="n">
        <f aca="false">'2'!Z25</f>
        <v>1360</v>
      </c>
      <c r="S17" s="55" t="n">
        <f aca="false">'2'!AB25</f>
        <v>78.2867629237215</v>
      </c>
      <c r="T17" s="56" t="n">
        <f aca="false">'2'!Y25</f>
        <v>3209</v>
      </c>
      <c r="U17" s="51" t="str">
        <f aca="false">IF('2'!AA25=1,'2'!AR6,'2'!AR7)</f>
        <v>S.A.L</v>
      </c>
      <c r="V17" s="67" t="n">
        <f aca="false">ESCALA!$C$4</f>
        <v>0</v>
      </c>
      <c r="W17" s="67"/>
      <c r="X17" s="32" t="n">
        <v>0.5</v>
      </c>
      <c r="Y17" s="58" t="n">
        <v>3205</v>
      </c>
      <c r="Z17" s="280" t="n">
        <v>1300</v>
      </c>
      <c r="AA17" s="34" t="n">
        <v>1</v>
      </c>
      <c r="AB17" s="82" t="n">
        <f aca="false">IF('2'!AA17=1,(('2'!Z17*'2'!$AS$6*'2'!$AT$6)/('2'!Y17*0.0036)),IF('2'!AA17=2,(('2'!Z17*'2'!$AS$7*'2'!$AT$7)/('2'!Y17*0.0036))))</f>
        <v>74.9263303865488</v>
      </c>
      <c r="AC17" s="82"/>
      <c r="AD17" s="37" t="n">
        <f aca="false">(('2'!AC17*'2'!$Q$10*1000000))/('2'!Y17*3600)</f>
        <v>0</v>
      </c>
      <c r="AE17" s="281"/>
      <c r="AF17" s="282" t="n">
        <f aca="false">('2'!AE17/24)*0.454</f>
        <v>0</v>
      </c>
      <c r="AG17" s="38"/>
      <c r="AH17" s="282" t="n">
        <f aca="false">('2'!AG17/24)*0.454</f>
        <v>0</v>
      </c>
      <c r="AI17" s="281" t="n">
        <v>4000</v>
      </c>
      <c r="AJ17" s="282" t="n">
        <f aca="false">('2'!AI17/24)*0.454</f>
        <v>75.6666666666667</v>
      </c>
      <c r="AK17" s="40"/>
      <c r="AL17" s="283" t="n">
        <f aca="false">('2'!AK17/24)*0.454</f>
        <v>0</v>
      </c>
      <c r="AM17" s="40"/>
      <c r="AN17" s="283" t="n">
        <f aca="false">('2'!AM17/24)*0.454</f>
        <v>0</v>
      </c>
      <c r="AO17" s="40"/>
      <c r="AP17" s="283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248</v>
      </c>
      <c r="C18" s="284" t="n">
        <v>18</v>
      </c>
      <c r="D18" s="284" t="n">
        <v>18</v>
      </c>
      <c r="E18" s="284" t="n">
        <v>8</v>
      </c>
      <c r="F18" s="284" t="n">
        <v>65</v>
      </c>
      <c r="G18" s="284" t="n">
        <v>2.9</v>
      </c>
      <c r="H18" s="284" t="n">
        <v>2.4</v>
      </c>
      <c r="I18" s="284" t="n">
        <v>1</v>
      </c>
      <c r="J18" s="284" t="n">
        <v>1.4</v>
      </c>
      <c r="K18" s="284" t="n">
        <v>7</v>
      </c>
      <c r="L18" s="284" t="n">
        <v>6.2</v>
      </c>
      <c r="M18" s="284" t="n">
        <v>6.3</v>
      </c>
      <c r="N18" s="284" t="n">
        <v>6</v>
      </c>
      <c r="O18" s="284" t="n">
        <v>3.3</v>
      </c>
      <c r="P18" s="284"/>
      <c r="Q18" s="287"/>
      <c r="R18" s="56" t="n">
        <f aca="false">'2'!Z27</f>
        <v>1400</v>
      </c>
      <c r="S18" s="55" t="n">
        <f aca="false">'2'!AB27</f>
        <v>81.273133598715</v>
      </c>
      <c r="T18" s="56" t="n">
        <f aca="false">'2'!Y27</f>
        <v>3182</v>
      </c>
      <c r="U18" s="51" t="str">
        <f aca="false">IF('2'!AA27=1,'2'!AR6,'2'!AR7)</f>
        <v>S.A.L</v>
      </c>
      <c r="V18" s="67"/>
      <c r="W18" s="67"/>
      <c r="X18" s="32" t="n">
        <v>0.541666666666667</v>
      </c>
      <c r="Y18" s="58" t="n">
        <v>3185</v>
      </c>
      <c r="Z18" s="280" t="n">
        <v>1300</v>
      </c>
      <c r="AA18" s="34" t="n">
        <v>1</v>
      </c>
      <c r="AB18" s="82" t="n">
        <f aca="false">IF('2'!AA18=1,(('2'!Z18*'2'!$AS$6*'2'!$AT$6)/('2'!Y18*0.0036)),IF('2'!AA18=2,(('2'!Z18*'2'!$AS$7*'2'!$AT$7)/('2'!Y18*0.0036))))</f>
        <v>75.3968253968254</v>
      </c>
      <c r="AC18" s="82"/>
      <c r="AD18" s="37" t="n">
        <f aca="false">(('2'!AC18*'2'!$Q$10*1000000))/('2'!Y18*3600)</f>
        <v>0</v>
      </c>
      <c r="AE18" s="281"/>
      <c r="AF18" s="282" t="n">
        <f aca="false">('2'!AE18/24)*0.454</f>
        <v>0</v>
      </c>
      <c r="AG18" s="38"/>
      <c r="AH18" s="282" t="n">
        <f aca="false">('2'!AG18/24)*0.454</f>
        <v>0</v>
      </c>
      <c r="AI18" s="281" t="n">
        <v>4000</v>
      </c>
      <c r="AJ18" s="282" t="n">
        <f aca="false">('2'!AI18/24)*0.454</f>
        <v>75.6666666666667</v>
      </c>
      <c r="AK18" s="40"/>
      <c r="AL18" s="283" t="n">
        <f aca="false">('2'!AK18/24)*0.454</f>
        <v>0</v>
      </c>
      <c r="AM18" s="40"/>
      <c r="AN18" s="283" t="n">
        <f aca="false">('2'!AM18/24)*0.454</f>
        <v>0</v>
      </c>
      <c r="AO18" s="40"/>
      <c r="AP18" s="283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 t="array" ref="B19:B19">IF('2'!B7:B18&gt;0.01,AVERAGE('2'!B7:B18),"")</f>
        <v>241.75</v>
      </c>
      <c r="C19" s="96" t="n">
        <f aca="false" t="array" ref="C19:C19">IF('2'!C7:C18&gt;0.01,AVERAGE('2'!C7:C18),"")</f>
        <v>16.25</v>
      </c>
      <c r="D19" s="96" t="n">
        <f aca="false" t="array" ref="D19:D19">IF('2'!D7:D18&gt;0.01,AVERAGE('2'!D7:D18),"")</f>
        <v>17.9166666666667</v>
      </c>
      <c r="E19" s="96" t="n">
        <f aca="false" t="array" ref="E19:E19">IF('2'!E7:E18&gt;0.01,AVERAGE('2'!E7:E18),"")</f>
        <v>8</v>
      </c>
      <c r="F19" s="96" t="n">
        <f aca="false" t="array" ref="F19:F19">IF('2'!F7:F18&gt;0.01,AVERAGE('2'!F7:F18),"")</f>
        <v>62.5</v>
      </c>
      <c r="G19" s="96" t="n">
        <f aca="false" t="array" ref="G19:G19">IF('2'!G7:G18&gt;0.01,AVERAGE('2'!G7:G18),"")</f>
        <v>2.09166666666667</v>
      </c>
      <c r="H19" s="96" t="n">
        <f aca="false" t="array" ref="H19:H19">IF('2'!H7:H18&gt;0.01,AVERAGE('2'!H7:H18),"")</f>
        <v>2.35833333333333</v>
      </c>
      <c r="I19" s="96" t="n">
        <f aca="false" t="array" ref="I19:I19">IF('2'!I7:I18&gt;0.01,AVERAGE('2'!I7:I18),"")</f>
        <v>0.8575</v>
      </c>
      <c r="J19" s="96" t="n">
        <f aca="false" t="array" ref="J19:J19">IF('2'!J7:J18&gt;0.01,AVERAGE('2'!J7:J18),"")</f>
        <v>0.916666666666667</v>
      </c>
      <c r="K19" s="96" t="n">
        <f aca="false" t="array" ref="K19:K19">IF('2'!K7:K18&gt;0.01,AVERAGE('2'!K7:K18),"")</f>
        <v>6.96666666666667</v>
      </c>
      <c r="L19" s="96" t="n">
        <f aca="false" t="array" ref="L19:L19">IF('2'!L7:L18&gt;0.01,AVERAGE('2'!L7:L18),"")</f>
        <v>6.23333333333333</v>
      </c>
      <c r="M19" s="96" t="n">
        <f aca="false" t="array" ref="M19:M19">IF('2'!M7:M18&gt;0.01,AVERAGE('2'!M7:M18),"")</f>
        <v>6.3</v>
      </c>
      <c r="N19" s="96" t="n">
        <f aca="false" t="array" ref="N19:N19">IF('2'!N7:N18&gt;0.01,AVERAGE('2'!N7:N18),"")</f>
        <v>6</v>
      </c>
      <c r="O19" s="96" t="n">
        <f aca="false" t="array" ref="O19:O19">IF('2'!O7:O18&gt;0.01,AVERAGE('2'!O7:O18),"")</f>
        <v>2.66666666666667</v>
      </c>
      <c r="P19" s="289" t="str">
        <f aca="false" t="array" ref="P19:P19">IF('2'!P7:P18&gt;0.01,AVERAGE('2'!P7:P18),"")</f>
        <v/>
      </c>
      <c r="Q19" s="290" t="str">
        <f aca="false" t="array" ref="Q19:Q19">IF('2'!Q7:Q18&gt;0.01,AVERAGE('2'!Q7:Q18),"")</f>
        <v/>
      </c>
      <c r="R19" s="290" t="n">
        <f aca="false" t="array" ref="R19:R19">IF('2'!R7:R18&gt;0.01,AVERAGE('2'!R7:R18),"")</f>
        <v>1340</v>
      </c>
      <c r="S19" s="290" t="n">
        <f aca="false" t="array" ref="S19:S19">IF('2'!S7:S18&gt;0.01,AVERAGE('2'!S7:S18),"")</f>
        <v>77.2029785028792</v>
      </c>
      <c r="T19" s="72"/>
      <c r="U19" s="72"/>
      <c r="V19" s="73"/>
      <c r="W19" s="74"/>
      <c r="X19" s="32" t="n">
        <v>0.583333333333333</v>
      </c>
      <c r="Y19" s="58" t="n">
        <v>3209</v>
      </c>
      <c r="Z19" s="280" t="n">
        <v>1300</v>
      </c>
      <c r="AA19" s="34" t="n">
        <v>1</v>
      </c>
      <c r="AB19" s="82" t="n">
        <f aca="false">IF('2'!AA19=1,(('2'!Z19*'2'!$AS$6*'2'!$AT$6)/('2'!Y19*0.0036)),IF('2'!AA19=2,(('2'!Z19*'2'!$AS$7*'2'!$AT$7)/('2'!Y19*0.0036))))</f>
        <v>74.8329351476749</v>
      </c>
      <c r="AC19" s="82"/>
      <c r="AD19" s="37" t="n">
        <f aca="false">(('2'!AC19*'2'!$Q$10*1000000))/('2'!Y19*3600)</f>
        <v>0</v>
      </c>
      <c r="AE19" s="281"/>
      <c r="AF19" s="282" t="n">
        <f aca="false">('2'!AE19/24)*0.454</f>
        <v>0</v>
      </c>
      <c r="AG19" s="38"/>
      <c r="AH19" s="282" t="n">
        <f aca="false">('2'!AG19/24)*0.454</f>
        <v>0</v>
      </c>
      <c r="AI19" s="281" t="n">
        <v>4000</v>
      </c>
      <c r="AJ19" s="282" t="n">
        <f aca="false">('2'!AI19/24)*0.454</f>
        <v>75.6666666666667</v>
      </c>
      <c r="AK19" s="40"/>
      <c r="AL19" s="283" t="n">
        <f aca="false">('2'!AK19/24)*0.454</f>
        <v>0</v>
      </c>
      <c r="AM19" s="40"/>
      <c r="AN19" s="283" t="n">
        <f aca="false">('2'!AM19/24)*0.454</f>
        <v>0</v>
      </c>
      <c r="AO19" s="40"/>
      <c r="AP19" s="283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MAX('2'!B7:B18)</f>
        <v>256</v>
      </c>
      <c r="C20" s="96" t="n">
        <f aca="false">MAX('2'!C7:C18)</f>
        <v>18</v>
      </c>
      <c r="D20" s="96" t="n">
        <f aca="false">MAX('2'!D7:D18)</f>
        <v>19</v>
      </c>
      <c r="E20" s="96" t="n">
        <f aca="false">MAX('2'!E7:E18)</f>
        <v>9</v>
      </c>
      <c r="F20" s="96" t="n">
        <f aca="false">MAX('2'!F7:F18)</f>
        <v>67</v>
      </c>
      <c r="G20" s="96" t="n">
        <f aca="false">MAX('2'!G7:G18)</f>
        <v>2.9</v>
      </c>
      <c r="H20" s="96" t="n">
        <f aca="false">MAX('2'!H7:H18)</f>
        <v>2.7</v>
      </c>
      <c r="I20" s="96" t="n">
        <f aca="false">MAX('2'!I7:I18)</f>
        <v>1</v>
      </c>
      <c r="J20" s="96" t="n">
        <f aca="false">MAX('2'!J7:J18)</f>
        <v>1.4</v>
      </c>
      <c r="K20" s="96" t="n">
        <f aca="false">MAX('2'!K7:K18)</f>
        <v>7</v>
      </c>
      <c r="L20" s="96" t="n">
        <f aca="false">MAX('2'!L7:L18)</f>
        <v>6.3</v>
      </c>
      <c r="M20" s="96" t="n">
        <f aca="false">MAX('2'!M7:M18)</f>
        <v>6.3</v>
      </c>
      <c r="N20" s="96" t="n">
        <f aca="false">MAX('2'!N7:N18)</f>
        <v>6</v>
      </c>
      <c r="O20" s="97" t="n">
        <f aca="false">MAX('2'!O7:O18)</f>
        <v>3.3</v>
      </c>
      <c r="P20" s="97" t="n">
        <f aca="false">MAX('2'!P7:P18)</f>
        <v>0</v>
      </c>
      <c r="Q20" s="97" t="n">
        <f aca="false">MAX('2'!Q7:Q18)</f>
        <v>0</v>
      </c>
      <c r="R20" s="97" t="n">
        <f aca="false">MAX('2'!R7:R18)</f>
        <v>1400</v>
      </c>
      <c r="S20" s="97" t="n">
        <f aca="false">MAX('2'!S7:S18)</f>
        <v>81.273133598715</v>
      </c>
      <c r="T20" s="72"/>
      <c r="U20" s="72"/>
      <c r="X20" s="32" t="n">
        <v>0.625</v>
      </c>
      <c r="Y20" s="58" t="n">
        <v>3164</v>
      </c>
      <c r="Z20" s="280" t="n">
        <v>1300</v>
      </c>
      <c r="AA20" s="34" t="n">
        <v>1</v>
      </c>
      <c r="AB20" s="82" t="n">
        <f aca="false">IF('2'!AA20=1,(('2'!Z20*'2'!$AS$6*'2'!$AT$6)/('2'!Y20*0.0036)),IF('2'!AA20=2,(('2'!Z20*'2'!$AS$7*'2'!$AT$7)/('2'!Y20*0.0036))))</f>
        <v>75.8972468043265</v>
      </c>
      <c r="AC20" s="82"/>
      <c r="AD20" s="37" t="n">
        <f aca="false">(('2'!AC20*'2'!$Q$10*1000000))/('2'!Y20*3600)</f>
        <v>0</v>
      </c>
      <c r="AE20" s="281"/>
      <c r="AF20" s="282" t="n">
        <f aca="false">('2'!AE20/24)*0.454</f>
        <v>0</v>
      </c>
      <c r="AG20" s="38"/>
      <c r="AH20" s="282" t="n">
        <f aca="false">('2'!AG20/24)*0.454</f>
        <v>0</v>
      </c>
      <c r="AI20" s="281" t="n">
        <v>4000</v>
      </c>
      <c r="AJ20" s="282" t="n">
        <f aca="false">('2'!AI20/24)*0.454</f>
        <v>75.6666666666667</v>
      </c>
      <c r="AK20" s="40"/>
      <c r="AL20" s="283" t="n">
        <f aca="false">('2'!AK20/24)*0.454</f>
        <v>0</v>
      </c>
      <c r="AM20" s="40"/>
      <c r="AN20" s="283" t="n">
        <f aca="false">('2'!AM20/24)*0.454</f>
        <v>0</v>
      </c>
      <c r="AO20" s="40"/>
      <c r="AP20" s="283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MIN('2'!B7:B18)</f>
        <v>232</v>
      </c>
      <c r="C21" s="96" t="n">
        <f aca="false">MIN('2'!C7:C18)</f>
        <v>15</v>
      </c>
      <c r="D21" s="96" t="n">
        <f aca="false">MIN('2'!D7:D18)</f>
        <v>17</v>
      </c>
      <c r="E21" s="96" t="n">
        <f aca="false">MIN('2'!E7:E18)</f>
        <v>7</v>
      </c>
      <c r="F21" s="96" t="n">
        <f aca="false">MIN('2'!F7:F18)</f>
        <v>59</v>
      </c>
      <c r="G21" s="291" t="n">
        <f aca="false">MIN('2'!G7:G18)</f>
        <v>1.7</v>
      </c>
      <c r="H21" s="291" t="n">
        <f aca="false">MIN('2'!H7:H18)</f>
        <v>2</v>
      </c>
      <c r="I21" s="291" t="n">
        <f aca="false">MIN('2'!I7:I18)</f>
        <v>0.69</v>
      </c>
      <c r="J21" s="291" t="n">
        <f aca="false">MIN('2'!J7:J18)</f>
        <v>0.7</v>
      </c>
      <c r="K21" s="291" t="n">
        <f aca="false">MIN('2'!K7:K18)</f>
        <v>6.9</v>
      </c>
      <c r="L21" s="291" t="n">
        <f aca="false">MIN('2'!L7:L18)</f>
        <v>6.2</v>
      </c>
      <c r="M21" s="291" t="n">
        <f aca="false">MIN('2'!M7:M18)</f>
        <v>6.3</v>
      </c>
      <c r="N21" s="291" t="n">
        <f aca="false">MIN('2'!N7:N18)</f>
        <v>6</v>
      </c>
      <c r="O21" s="292" t="n">
        <f aca="false">MIN('2'!O7:O18)</f>
        <v>2</v>
      </c>
      <c r="P21" s="292" t="n">
        <f aca="false">MIN('2'!P7:P18)</f>
        <v>0</v>
      </c>
      <c r="Q21" s="292" t="n">
        <f aca="false">MIN('2'!Q7:Q18)</f>
        <v>0</v>
      </c>
      <c r="R21" s="292" t="n">
        <f aca="false">MIN('2'!R7:R18)</f>
        <v>1300</v>
      </c>
      <c r="S21" s="292" t="n">
        <f aca="false">MIN('2'!S7:S18)</f>
        <v>74.8329351476749</v>
      </c>
      <c r="T21" s="72"/>
      <c r="U21" s="72"/>
      <c r="X21" s="32" t="n">
        <v>0.666666666666667</v>
      </c>
      <c r="Y21" s="58" t="n">
        <v>3195</v>
      </c>
      <c r="Z21" s="280" t="n">
        <v>1340</v>
      </c>
      <c r="AA21" s="34" t="n">
        <v>1</v>
      </c>
      <c r="AB21" s="82" t="n">
        <f aca="false">IF('2'!AA21=1,(('2'!Z21*'2'!$AS$6*'2'!$AT$6)/('2'!Y21*0.0036)),IF('2'!AA21=2,(('2'!Z21*'2'!$AS$7*'2'!$AT$7)/('2'!Y21*0.0036))))</f>
        <v>77.4734828725439</v>
      </c>
      <c r="AC21" s="82"/>
      <c r="AD21" s="37" t="n">
        <f aca="false">(('2'!AC21*'2'!$Q$10*1000000))/('2'!Y21*3600)</f>
        <v>0</v>
      </c>
      <c r="AE21" s="281"/>
      <c r="AF21" s="282" t="n">
        <f aca="false">('2'!AE21/24)*0.454</f>
        <v>0</v>
      </c>
      <c r="AG21" s="38"/>
      <c r="AH21" s="282" t="n">
        <f aca="false">('2'!AG21/24)*0.454</f>
        <v>0</v>
      </c>
      <c r="AI21" s="281" t="n">
        <v>4000</v>
      </c>
      <c r="AJ21" s="282" t="n">
        <f aca="false">('2'!AI21/24)*0.454</f>
        <v>75.6666666666667</v>
      </c>
      <c r="AK21" s="40"/>
      <c r="AL21" s="283" t="n">
        <f aca="false">('2'!AK21/24)*0.454</f>
        <v>0</v>
      </c>
      <c r="AM21" s="40"/>
      <c r="AN21" s="283" t="n">
        <f aca="false">('2'!AM21/24)*0.454</f>
        <v>0</v>
      </c>
      <c r="AO21" s="40"/>
      <c r="AP21" s="283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3216</v>
      </c>
      <c r="Z22" s="280" t="n">
        <v>1350</v>
      </c>
      <c r="AA22" s="34" t="n">
        <v>1</v>
      </c>
      <c r="AB22" s="82" t="n">
        <f aca="false">IF('2'!AA22=1,(('2'!Z22*'2'!$AS$6*'2'!$AT$6)/('2'!Y22*0.0036)),IF('2'!AA22=2,(('2'!Z22*'2'!$AS$7*'2'!$AT$7)/('2'!Y22*0.0036))))</f>
        <v>77.5419776119403</v>
      </c>
      <c r="AC22" s="82"/>
      <c r="AD22" s="37" t="n">
        <f aca="false">(('2'!AC22*'2'!$Q$10*1000000))/('2'!Y22*3600)</f>
        <v>0</v>
      </c>
      <c r="AE22" s="281"/>
      <c r="AF22" s="282" t="n">
        <f aca="false">('2'!AE22/24)*0.454</f>
        <v>0</v>
      </c>
      <c r="AG22" s="38"/>
      <c r="AH22" s="282" t="n">
        <f aca="false">('2'!AG22/24)*0.454</f>
        <v>0</v>
      </c>
      <c r="AI22" s="281" t="n">
        <v>4000</v>
      </c>
      <c r="AJ22" s="282" t="n">
        <f aca="false">('2'!AI22/24)*0.454</f>
        <v>75.6666666666667</v>
      </c>
      <c r="AK22" s="40"/>
      <c r="AL22" s="283" t="n">
        <f aca="false">('2'!AK22/24)*0.454</f>
        <v>0</v>
      </c>
      <c r="AM22" s="40"/>
      <c r="AN22" s="283" t="n">
        <f aca="false">('2'!AM22/24)*0.454</f>
        <v>0</v>
      </c>
      <c r="AO22" s="40"/>
      <c r="AP22" s="283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3207</v>
      </c>
      <c r="Z23" s="280" t="n">
        <v>1360</v>
      </c>
      <c r="AA23" s="34" t="n">
        <v>1</v>
      </c>
      <c r="AB23" s="82" t="n">
        <f aca="false">IF('2'!AA23=1,(('2'!Z23*'2'!$AS$6*'2'!$AT$6)/('2'!Y23*0.0036)),IF('2'!AA23=2,(('2'!Z23*'2'!$AS$7*'2'!$AT$7)/('2'!Y23*0.0036))))</f>
        <v>78.3355853514881</v>
      </c>
      <c r="AC23" s="82"/>
      <c r="AD23" s="37" t="n">
        <f aca="false">(('2'!AC23*'2'!$Q$10*1000000))/('2'!Y23*3600)</f>
        <v>0</v>
      </c>
      <c r="AE23" s="281"/>
      <c r="AF23" s="282" t="n">
        <f aca="false">('2'!AE23/24)*0.454</f>
        <v>0</v>
      </c>
      <c r="AG23" s="38"/>
      <c r="AH23" s="282" t="n">
        <f aca="false">('2'!AG23/24)*0.454</f>
        <v>0</v>
      </c>
      <c r="AI23" s="281" t="n">
        <v>4000</v>
      </c>
      <c r="AJ23" s="282" t="n">
        <f aca="false">('2'!AI23/24)*0.454</f>
        <v>75.6666666666667</v>
      </c>
      <c r="AK23" s="40"/>
      <c r="AL23" s="283" t="n">
        <f aca="false">('2'!AK23/24)*0.454</f>
        <v>0</v>
      </c>
      <c r="AM23" s="40"/>
      <c r="AN23" s="283" t="n">
        <f aca="false">('2'!AM23/24)*0.454</f>
        <v>0</v>
      </c>
      <c r="AO23" s="40"/>
      <c r="AP23" s="283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3171</v>
      </c>
      <c r="Z24" s="280" t="n">
        <v>1360</v>
      </c>
      <c r="AA24" s="34" t="n">
        <v>1</v>
      </c>
      <c r="AB24" s="35" t="n">
        <f aca="false">IF('2'!AA24=1,(('2'!Z24*'2'!$AS$6*'2'!$AT$6)/('2'!Y24*0.0036)),IF('2'!AA24=2,(('2'!Z24*'2'!$AS$7*'2'!$AT$7)/('2'!Y24*0.0036))))</f>
        <v>79.224920284523</v>
      </c>
      <c r="AC24" s="35"/>
      <c r="AD24" s="293" t="n">
        <f aca="false">(('2'!AC24*'2'!$Q$10*1000000))/('2'!Y24*3600)</f>
        <v>0</v>
      </c>
      <c r="AE24" s="281"/>
      <c r="AF24" s="294" t="n">
        <f aca="false">('2'!AE24/24)*0.454</f>
        <v>0</v>
      </c>
      <c r="AG24" s="38"/>
      <c r="AH24" s="294" t="n">
        <f aca="false">('2'!AG24/24)*0.454</f>
        <v>0</v>
      </c>
      <c r="AI24" s="281" t="n">
        <v>4000</v>
      </c>
      <c r="AJ24" s="294" t="n">
        <f aca="false">('2'!AI24/24)*0.454</f>
        <v>75.6666666666667</v>
      </c>
      <c r="AK24" s="40"/>
      <c r="AL24" s="295" t="n">
        <f aca="false">('2'!AK24/24)*0.454</f>
        <v>0</v>
      </c>
      <c r="AM24" s="296"/>
      <c r="AN24" s="295" t="n">
        <f aca="false">('2'!AM24/24)*0.454</f>
        <v>0</v>
      </c>
      <c r="AO24" s="40"/>
      <c r="AP24" s="295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0.26</v>
      </c>
      <c r="C25" s="297" t="n">
        <v>0.22</v>
      </c>
      <c r="D25" s="297" t="n">
        <v>0.71</v>
      </c>
      <c r="E25" s="145" t="n">
        <v>1.1</v>
      </c>
      <c r="F25" s="145" t="n">
        <v>0.59</v>
      </c>
      <c r="G25" s="145" t="n">
        <v>0.67</v>
      </c>
      <c r="H25" s="145" t="n">
        <v>0.66</v>
      </c>
      <c r="I25" s="145" t="n">
        <v>0.52</v>
      </c>
      <c r="J25" s="145" t="n">
        <v>0.17</v>
      </c>
      <c r="K25" s="145" t="n">
        <v>0.57</v>
      </c>
      <c r="L25" s="145" t="n">
        <v>0.77</v>
      </c>
      <c r="M25" s="145" t="n">
        <v>0.98</v>
      </c>
      <c r="N25" s="145" t="n">
        <v>0.37</v>
      </c>
      <c r="O25" s="145" t="n">
        <v>0.22</v>
      </c>
      <c r="P25" s="145" t="n">
        <v>1.15</v>
      </c>
      <c r="Q25" s="145"/>
      <c r="R25" s="89" t="e">
        <f aca="false">#DIV/0!</f>
        <v>#DIV/0!</v>
      </c>
      <c r="S25" s="90"/>
      <c r="T25" s="298" t="s">
        <v>0</v>
      </c>
      <c r="U25" s="92" t="n">
        <f aca="false">ESCALA!$A$4</f>
        <v>43923</v>
      </c>
      <c r="X25" s="32" t="n">
        <v>0.833333333333333</v>
      </c>
      <c r="Y25" s="58" t="n">
        <v>3209</v>
      </c>
      <c r="Z25" s="280" t="n">
        <v>1360</v>
      </c>
      <c r="AA25" s="34" t="n">
        <v>1</v>
      </c>
      <c r="AB25" s="82" t="n">
        <f aca="false">IF('2'!AA25=1,(('2'!Z25*'2'!$AS$6*'2'!$AT$6)/('2'!Y25*0.0036)),IF('2'!AA25=2,(('2'!Z25*'2'!$AS$7*'2'!$AT$7)/('2'!Y25*0.0036))))</f>
        <v>78.2867629237215</v>
      </c>
      <c r="AC25" s="82"/>
      <c r="AD25" s="37" t="n">
        <f aca="false">(('2'!AC25*'2'!$Q$10*1000000))/('2'!Y25*3600)</f>
        <v>0</v>
      </c>
      <c r="AE25" s="281"/>
      <c r="AF25" s="282" t="n">
        <f aca="false">('2'!AE25/24)*0.454</f>
        <v>0</v>
      </c>
      <c r="AG25" s="38"/>
      <c r="AH25" s="282" t="n">
        <f aca="false">('2'!AG25/24)*0.454</f>
        <v>0</v>
      </c>
      <c r="AI25" s="38" t="n">
        <v>3500</v>
      </c>
      <c r="AJ25" s="282" t="n">
        <f aca="false">('2'!AI25/24)*0.454</f>
        <v>66.2083333333333</v>
      </c>
      <c r="AK25" s="40"/>
      <c r="AL25" s="283" t="n">
        <f aca="false">('2'!AK25/24)*0.454</f>
        <v>0</v>
      </c>
      <c r="AM25" s="40"/>
      <c r="AN25" s="283" t="n">
        <f aca="false">('2'!AM25/24)*0.454</f>
        <v>0</v>
      </c>
      <c r="AO25" s="40"/>
      <c r="AP25" s="283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89" t="e">
        <f aca="false">#DIV/0!</f>
        <v>#DIV/0!</v>
      </c>
      <c r="S26" s="93"/>
      <c r="T26" s="298"/>
      <c r="U26" s="92"/>
      <c r="X26" s="32" t="n">
        <v>0.875</v>
      </c>
      <c r="Y26" s="58" t="n">
        <v>3175</v>
      </c>
      <c r="Z26" s="280" t="n">
        <v>1400</v>
      </c>
      <c r="AA26" s="34" t="n">
        <v>1</v>
      </c>
      <c r="AB26" s="82" t="n">
        <f aca="false">IF('2'!AA26=1,(('2'!Z26*'2'!$AS$6*'2'!$AT$6)/('2'!Y26*0.0036)),IF('2'!AA26=2,(('2'!Z26*'2'!$AS$7*'2'!$AT$7)/('2'!Y26*0.0036))))</f>
        <v>81.4523184601925</v>
      </c>
      <c r="AC26" s="82"/>
      <c r="AD26" s="37" t="n">
        <f aca="false">(('2'!AC26*'2'!$Q$10*1000000))/('2'!Y26*3600)</f>
        <v>0</v>
      </c>
      <c r="AE26" s="281"/>
      <c r="AF26" s="282" t="n">
        <f aca="false">('2'!AE26/24)*0.454</f>
        <v>0</v>
      </c>
      <c r="AG26" s="38"/>
      <c r="AH26" s="282" t="n">
        <f aca="false">('2'!AG26/24)*0.454</f>
        <v>0</v>
      </c>
      <c r="AI26" s="38" t="n">
        <v>3500</v>
      </c>
      <c r="AJ26" s="282" t="n">
        <f aca="false">('2'!AI26/24)*0.454</f>
        <v>66.2083333333333</v>
      </c>
      <c r="AK26" s="40"/>
      <c r="AL26" s="283" t="n">
        <f aca="false">('2'!AK26/24)*0.454</f>
        <v>0</v>
      </c>
      <c r="AM26" s="40"/>
      <c r="AN26" s="283" t="n">
        <f aca="false">('2'!AM26/24)*0.454</f>
        <v>0</v>
      </c>
      <c r="AO26" s="40"/>
      <c r="AP26" s="283" t="n">
        <f aca="false">('2'!AO26/24)*0.454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3182</v>
      </c>
      <c r="Z27" s="280" t="n">
        <v>1400</v>
      </c>
      <c r="AA27" s="34" t="n">
        <v>1</v>
      </c>
      <c r="AB27" s="82" t="n">
        <f aca="false">IF('2'!AA27=1,(('2'!Z27*'2'!$AS$6*'2'!$AT$6)/('2'!Y27*0.0036)),IF('2'!AA27=2,(('2'!Z27*'2'!$AS$7*'2'!$AT$7)/('2'!Y27*0.0036))))</f>
        <v>81.273133598715</v>
      </c>
      <c r="AC27" s="82"/>
      <c r="AD27" s="37" t="n">
        <f aca="false">(('2'!AC27*'2'!$Q$10*1000000))/('2'!Y27*3600)</f>
        <v>0</v>
      </c>
      <c r="AE27" s="281"/>
      <c r="AF27" s="282" t="n">
        <f aca="false">('2'!AE27/24)*0.454</f>
        <v>0</v>
      </c>
      <c r="AG27" s="38"/>
      <c r="AH27" s="282" t="n">
        <f aca="false">('2'!AG27/24)*0.454</f>
        <v>0</v>
      </c>
      <c r="AI27" s="38" t="n">
        <v>3500</v>
      </c>
      <c r="AJ27" s="282" t="n">
        <f aca="false">('2'!AI27/24)*0.454</f>
        <v>66.2083333333333</v>
      </c>
      <c r="AK27" s="40"/>
      <c r="AL27" s="283" t="n">
        <f aca="false">('2'!AK27/24)*0.454</f>
        <v>0</v>
      </c>
      <c r="AM27" s="40"/>
      <c r="AN27" s="283" t="n">
        <f aca="false">('2'!AM27/24)*0.454</f>
        <v>0</v>
      </c>
      <c r="AO27" s="40"/>
      <c r="AP27" s="283" t="n">
        <f aca="false">('2'!AO27/24)*0.454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3177</v>
      </c>
      <c r="Z28" s="280" t="n">
        <v>1400</v>
      </c>
      <c r="AA28" s="34" t="n">
        <v>1</v>
      </c>
      <c r="AB28" s="82" t="n">
        <f aca="false">IF('2'!AA28=1,(('2'!Z28*'2'!$AS$6*'2'!$AT$6)/('2'!Y28*0.0036)),IF('2'!AA28=2,(('2'!Z28*'2'!$AS$7*'2'!$AT$7)/('2'!Y28*0.0036))))</f>
        <v>81.4010422131291</v>
      </c>
      <c r="AC28" s="82"/>
      <c r="AD28" s="37" t="n">
        <f aca="false">(('2'!AC28*'2'!$Q$10*1000000))/('2'!Y28*3600)</f>
        <v>0</v>
      </c>
      <c r="AE28" s="281"/>
      <c r="AF28" s="282" t="n">
        <f aca="false">('2'!AE28/24)*0.454</f>
        <v>0</v>
      </c>
      <c r="AG28" s="38"/>
      <c r="AH28" s="282" t="n">
        <f aca="false">('2'!AG28/24)*0.454</f>
        <v>0</v>
      </c>
      <c r="AI28" s="38" t="n">
        <v>3500</v>
      </c>
      <c r="AJ28" s="282" t="n">
        <f aca="false">('2'!AI28/24)*0.454</f>
        <v>66.2083333333333</v>
      </c>
      <c r="AK28" s="40"/>
      <c r="AL28" s="283" t="n">
        <f aca="false">('2'!AK28/24)*0.454</f>
        <v>0</v>
      </c>
      <c r="AM28" s="40"/>
      <c r="AN28" s="283" t="n">
        <f aca="false">('2'!AM28/24)*0.454</f>
        <v>0</v>
      </c>
      <c r="AO28" s="40"/>
      <c r="AP28" s="283" t="n">
        <f aca="false">('2'!AO28/24)*0.454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58" t="n">
        <v>3151</v>
      </c>
      <c r="Z29" s="280" t="n">
        <v>1400</v>
      </c>
      <c r="AA29" s="34" t="n">
        <v>1</v>
      </c>
      <c r="AB29" s="82" t="n">
        <f aca="false">IF('2'!AA29=1,(('2'!Z29*'2'!$AS$6*'2'!$AT$6)/('2'!Y29*0.0036)),IF('2'!AA29=2,(('2'!Z29*'2'!$AS$7*'2'!$AT$7)/('2'!Y29*0.0036))))</f>
        <v>82.0727106033358</v>
      </c>
      <c r="AC29" s="82"/>
      <c r="AD29" s="37" t="n">
        <f aca="false">(('2'!AC29*'2'!$Q$10*1000000))/('2'!Y29*3600)</f>
        <v>0</v>
      </c>
      <c r="AE29" s="281"/>
      <c r="AF29" s="282" t="n">
        <f aca="false">('2'!AE29/24)*0.454</f>
        <v>0</v>
      </c>
      <c r="AG29" s="38"/>
      <c r="AH29" s="282" t="n">
        <f aca="false">('2'!AG29/24)*0.454</f>
        <v>0</v>
      </c>
      <c r="AI29" s="38" t="n">
        <v>3500</v>
      </c>
      <c r="AJ29" s="282" t="n">
        <f aca="false">('2'!AI29/24)*0.454</f>
        <v>66.2083333333333</v>
      </c>
      <c r="AK29" s="40"/>
      <c r="AL29" s="283" t="n">
        <f aca="false">('2'!AK29/24)*0.454</f>
        <v>0</v>
      </c>
      <c r="AM29" s="40"/>
      <c r="AN29" s="283" t="n">
        <f aca="false">('2'!AM29/24)*0.454</f>
        <v>0</v>
      </c>
      <c r="AO29" s="40"/>
      <c r="AP29" s="283" t="n">
        <f aca="false">('2'!AO29/24)*0.454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301" t="n">
        <f aca="false">SUM('2'!Y6:Y29)*3.6</f>
        <v>276022.8</v>
      </c>
      <c r="Z30" s="113" t="n">
        <f aca="false">SUM('2'!Z6:Z29)</f>
        <v>32270</v>
      </c>
      <c r="AA30" s="107"/>
      <c r="AB30" s="108"/>
      <c r="AC30" s="107"/>
      <c r="AD30" s="108"/>
      <c r="AE30" s="53"/>
      <c r="AF30" s="282" t="n">
        <f aca="false">SUM('2'!AF6:AF29)</f>
        <v>0</v>
      </c>
      <c r="AG30" s="38"/>
      <c r="AH30" s="282" t="n">
        <f aca="false">SUM('2'!AH6:AH29)</f>
        <v>0</v>
      </c>
      <c r="AI30" s="53"/>
      <c r="AJ30" s="282" t="n">
        <f aca="false">SUM('2'!AJ6:AJ29)</f>
        <v>1662.775</v>
      </c>
      <c r="AK30" s="109"/>
      <c r="AL30" s="283" t="n">
        <f aca="false">SUM('2'!AL6:AL29)</f>
        <v>0</v>
      </c>
      <c r="AM30" s="109"/>
      <c r="AN30" s="283" t="n">
        <f aca="false">SUM('2'!AN6:AN29)</f>
        <v>0</v>
      </c>
      <c r="AO30" s="109"/>
      <c r="AP30" s="283" t="n">
        <f aca="false">SUM('2'!AP6:AP29)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SUMIF('2'!AA6:AA29,"=1",'2'!Z6:Z29)</f>
        <v>32270</v>
      </c>
      <c r="AA32" s="113" t="n">
        <f aca="false">'2'!Z32*'2'!AS6</f>
        <v>42919.1</v>
      </c>
      <c r="AB32" s="114" t="n">
        <f aca="false">SUMIF('2'!$AA$6:$AA$29,"=1",'2'!$AB$6:$AB$29)/COUNTIF('2'!$AA$6:$AA$29,"=1")</f>
        <v>77.7504797706427</v>
      </c>
      <c r="AC32" s="115" t="n">
        <f aca="false">SUMIF('2'!AA6:AA29,"=1",'2'!AC6:AC29)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SUMIF('2'!AA6:AA29,"=2",'2'!Z6:Z29)</f>
        <v>0</v>
      </c>
      <c r="AA33" s="113" t="n">
        <f aca="false">'2'!Z33*'2'!AS7</f>
        <v>0</v>
      </c>
      <c r="AB33" s="114" t="e">
        <f aca="false">SUMIF('2'!$AA$6:$AA$29,"=2",'2'!$AB$6:$AB$29)/COUNTIF('2'!$AA$6:$AA$29,"=2")</f>
        <v>#DIV/0!</v>
      </c>
      <c r="AC33" s="120" t="n">
        <f aca="false">SUMIF('2'!AA6:AA29,"=2",'2'!AC6:AC29)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AVERAGE('2'!Y6:Y29)</f>
        <v>3194.70833333333</v>
      </c>
      <c r="Z34" s="127" t="n">
        <f aca="false">AVERAGE('2'!Z6:Z29)</f>
        <v>1344.58333333333</v>
      </c>
      <c r="AA34" s="128"/>
      <c r="AB34" s="128"/>
      <c r="AC34" s="129" t="n">
        <f aca="false">SUM('2'!AC6:AC29)/COUNTIF('2'!AC6:AC29,"&lt;&gt;0")</f>
        <v>0</v>
      </c>
      <c r="AD34" s="130" t="e">
        <f aca="false">SUM('2'!AD6:AD29)/COUNTIF('2'!AD6:AD29,"&lt;&gt;0")</f>
        <v>#DIV/0!</v>
      </c>
      <c r="AE34" s="107"/>
      <c r="AF34" s="129" t="n">
        <f aca="false">AVERAGE('2'!AF6:AF29)</f>
        <v>0</v>
      </c>
      <c r="AG34" s="129"/>
      <c r="AH34" s="129" t="n">
        <f aca="false">AVERAGE('2'!AH6:AH29)</f>
        <v>0</v>
      </c>
      <c r="AI34" s="129"/>
      <c r="AJ34" s="129" t="n">
        <f aca="false">'2'!AJ30/24</f>
        <v>69.2822916666667</v>
      </c>
      <c r="AK34" s="129"/>
      <c r="AL34" s="129" t="n">
        <f aca="false">AVERAGE('2'!AL6:AL29)</f>
        <v>0</v>
      </c>
      <c r="AM34" s="129"/>
      <c r="AN34" s="129" t="n">
        <f aca="false">AVERAGE('2'!AN6:AN29)</f>
        <v>0</v>
      </c>
      <c r="AO34" s="129"/>
      <c r="AP34" s="129" t="n">
        <f aca="false">AVERAGE('2'!AP6:AP29)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303" t="s">
        <v>72</v>
      </c>
      <c r="F36" s="85" t="s">
        <v>40</v>
      </c>
      <c r="G36" s="85" t="s">
        <v>73</v>
      </c>
      <c r="H36" s="303" t="s">
        <v>72</v>
      </c>
      <c r="I36" s="85" t="s">
        <v>40</v>
      </c>
      <c r="J36" s="85" t="s">
        <v>73</v>
      </c>
      <c r="K36" s="303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04" t="s">
        <v>74</v>
      </c>
      <c r="Y36" s="140" t="n">
        <v>0</v>
      </c>
      <c r="Z36" s="141"/>
      <c r="AA36" s="142" t="s">
        <v>75</v>
      </c>
      <c r="AB36" s="140" t="n">
        <v>6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46.12</v>
      </c>
      <c r="D37" s="284" t="n">
        <v>20</v>
      </c>
      <c r="E37" s="284" t="n">
        <v>10</v>
      </c>
      <c r="F37" s="284" t="n">
        <v>1.4</v>
      </c>
      <c r="G37" s="284" t="n">
        <v>0.2</v>
      </c>
      <c r="H37" s="284" t="n">
        <v>0.1</v>
      </c>
      <c r="I37" s="281" t="n">
        <v>0.2</v>
      </c>
      <c r="J37" s="281" t="n">
        <v>0.13</v>
      </c>
      <c r="K37" s="281" t="n">
        <v>0.04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06" t="n">
        <f aca="false">'2'!V12</f>
        <v>0</v>
      </c>
      <c r="X37" s="147" t="s">
        <v>77</v>
      </c>
      <c r="Y37" s="147"/>
      <c r="Z37" s="148" t="n">
        <f aca="false">COUNTA('2'!Z6:Z29)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309"/>
      <c r="U38" s="310"/>
      <c r="X38" s="154"/>
      <c r="Y38" s="154"/>
      <c r="Z38" s="155"/>
      <c r="AA38" s="149"/>
      <c r="AB38" s="149"/>
      <c r="AJ38" s="311" t="s">
        <v>82</v>
      </c>
      <c r="AK38" s="312" t="n">
        <f aca="false">SUM('2'!AF30+'2'!AH30)</f>
        <v>0</v>
      </c>
      <c r="AL38" s="311" t="s">
        <v>82</v>
      </c>
      <c r="AM38" s="313" t="n">
        <f aca="false">SUM('2'!AL30+'2'!AN30)</f>
        <v>0</v>
      </c>
      <c r="AO38" s="311" t="s">
        <v>82</v>
      </c>
      <c r="AP38" s="312" t="n">
        <f aca="false">'2'!AJ30</f>
        <v>1662.775</v>
      </c>
      <c r="AQ38" s="311" t="s">
        <v>82</v>
      </c>
      <c r="AR38" s="313" t="n">
        <f aca="false">'2'!AP30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82"/>
      <c r="X39" s="154"/>
      <c r="Y39" s="154"/>
      <c r="Z39" s="155"/>
      <c r="AA39" s="149"/>
      <c r="AB39" s="149"/>
      <c r="AC39" s="149"/>
      <c r="AD39" s="149"/>
      <c r="AE39" s="149"/>
      <c r="AF39" s="171"/>
      <c r="AG39" s="171"/>
      <c r="AJ39" s="314" t="s">
        <v>90</v>
      </c>
      <c r="AK39" s="315" t="n">
        <f aca="false">('2'!AK38/'2'!Y30)*1000</f>
        <v>0</v>
      </c>
      <c r="AL39" s="316" t="s">
        <v>90</v>
      </c>
      <c r="AM39" s="317" t="n">
        <f aca="false">('2'!AM38/'2'!Y30)*1000</f>
        <v>0</v>
      </c>
      <c r="AO39" s="314" t="s">
        <v>90</v>
      </c>
      <c r="AP39" s="315" t="n">
        <f aca="false">('2'!AP38/'2'!Y30)*1000</f>
        <v>6.02404946258063</v>
      </c>
      <c r="AQ39" s="316" t="s">
        <v>90</v>
      </c>
      <c r="AR39" s="317" t="n">
        <f aca="false">('2'!AR38/'2'!Y30)*1000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SUM('2'!AK38,'2'!AM38)</f>
        <v>0</v>
      </c>
      <c r="AM40" s="185"/>
      <c r="AO40" s="186" t="s">
        <v>94</v>
      </c>
      <c r="AP40" s="186"/>
      <c r="AQ40" s="187" t="n">
        <f aca="false">SUM('2'!AP38,'2'!AR38)</f>
        <v>1662.775</v>
      </c>
      <c r="AR40" s="187"/>
    </row>
    <row r="41" customFormat="false" ht="16.5" hidden="false" customHeight="true" outlineLevel="0" collapsed="false">
      <c r="A41" s="188" t="n">
        <f aca="false">COUNTA('2'!E7:E18)</f>
        <v>12</v>
      </c>
      <c r="B41" s="189" t="n">
        <f aca="false">COUNTA('2'!I7:I18)</f>
        <v>12</v>
      </c>
      <c r="C41" s="189" t="n">
        <f aca="false">COUNTA('2'!J7:J18)</f>
        <v>12</v>
      </c>
      <c r="D41" s="189" t="n">
        <f aca="false">COUNTA('2'!K7:K18)</f>
        <v>12</v>
      </c>
      <c r="E41" s="189" t="n">
        <f aca="false">COUNTIF('2'!E7:E18,"&gt;15")</f>
        <v>0</v>
      </c>
      <c r="F41" s="189"/>
      <c r="G41" s="189" t="n">
        <f aca="false">COUNTIF('2'!J7:J18,"&gt;1")</f>
        <v>3</v>
      </c>
      <c r="H41" s="189"/>
      <c r="I41" s="190"/>
      <c r="J41" s="189" t="n">
        <f aca="false">'2'!A41-'2'!E41</f>
        <v>12</v>
      </c>
      <c r="K41" s="189"/>
      <c r="L41" s="189" t="n">
        <f aca="false">'2'!C41-'2'!G41</f>
        <v>9</v>
      </c>
      <c r="M41" s="189"/>
      <c r="N41" s="190"/>
      <c r="O41" s="191" t="n">
        <f aca="false">COUNTIF('2'!J7:J18,"&lt;=0,5")</f>
        <v>0</v>
      </c>
      <c r="P41" s="191"/>
      <c r="Q41" s="191"/>
      <c r="R41" s="167"/>
      <c r="S41" s="192" t="n">
        <f aca="false">COUNTIF('2'!J7:J18,"&lt;=1,0")</f>
        <v>9</v>
      </c>
      <c r="T41" s="192"/>
      <c r="U41" s="193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SUM(('2'!AK38+'2'!AM38)/'2'!Y30)*1000</f>
        <v>0</v>
      </c>
      <c r="AM41" s="194"/>
      <c r="AO41" s="186" t="s">
        <v>95</v>
      </c>
      <c r="AP41" s="186"/>
      <c r="AQ41" s="194" t="n">
        <f aca="false">SUM(('2'!AP38+'2'!AR38)/'2'!Y30)*1000</f>
        <v>6.02404946258063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55</v>
      </c>
      <c r="Z44" s="208" t="s">
        <v>105</v>
      </c>
      <c r="AA44" s="209" t="n">
        <v>0</v>
      </c>
      <c r="AB44" s="208" t="s">
        <v>105</v>
      </c>
      <c r="AC44" s="209" t="n">
        <v>159</v>
      </c>
      <c r="AD44" s="210"/>
      <c r="AE44" s="210"/>
      <c r="AF44" s="211" t="s">
        <v>106</v>
      </c>
      <c r="AG44" s="212" t="n">
        <f aca="false">SUM('2'!Y45,'2'!AA45,'2'!AC45,'2'!AE45)</f>
        <v>243425.8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COUNTIF('2'!I7:I18,"&lt;=5,0")</f>
        <v>12</v>
      </c>
      <c r="I45" s="214"/>
      <c r="J45" s="214"/>
      <c r="K45" s="190"/>
      <c r="L45" s="184" t="n">
        <f aca="false">COUNTA('2'!L37)</f>
        <v>1</v>
      </c>
      <c r="M45" s="184"/>
      <c r="O45" s="215"/>
      <c r="P45" s="216"/>
      <c r="Q45" s="217" t="n">
        <f aca="false">'2'!S41-'2'!O41</f>
        <v>9</v>
      </c>
      <c r="R45" s="217"/>
      <c r="S45" s="217"/>
      <c r="T45" s="218"/>
      <c r="X45" s="219" t="s">
        <v>108</v>
      </c>
      <c r="Y45" s="220" t="n">
        <f aca="false">'2'!Y44*275.3</f>
        <v>15141.5</v>
      </c>
      <c r="Z45" s="219" t="s">
        <v>108</v>
      </c>
      <c r="AA45" s="220" t="n">
        <f aca="false">262.4*'2'!AA44</f>
        <v>0</v>
      </c>
      <c r="AB45" s="219" t="s">
        <v>108</v>
      </c>
      <c r="AC45" s="220" t="n">
        <f aca="false">'2'!AC44*277.7</f>
        <v>44154.3</v>
      </c>
      <c r="AD45" s="219" t="s">
        <v>108</v>
      </c>
      <c r="AE45" s="221" t="n">
        <v>184130</v>
      </c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" hidden="false" customHeight="true" outlineLevel="0" collapsed="false">
      <c r="F46" s="223"/>
      <c r="X46" s="224" t="s">
        <v>109</v>
      </c>
      <c r="Y46" s="225" t="n">
        <f aca="false">'2'!AS6</f>
        <v>1.33</v>
      </c>
      <c r="Z46" s="224" t="s">
        <v>109</v>
      </c>
      <c r="AA46" s="226" t="n">
        <f aca="false">'2'!Y46</f>
        <v>1.33</v>
      </c>
      <c r="AB46" s="224" t="s">
        <v>109</v>
      </c>
      <c r="AC46" s="226" t="n">
        <f aca="false">'2'!Y46</f>
        <v>1.33</v>
      </c>
      <c r="AD46" s="224" t="s">
        <v>109</v>
      </c>
      <c r="AE46" s="227"/>
      <c r="AF46" s="228" t="s">
        <v>110</v>
      </c>
      <c r="AG46" s="229" t="n">
        <f aca="false">SUM('2'!Y47,'2'!AA47,'2'!AC47,'2'!AE47)</f>
        <v>78863.414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'2'!Y45*'2'!Y46</f>
        <v>20138.195</v>
      </c>
      <c r="Z47" s="219" t="s">
        <v>112</v>
      </c>
      <c r="AA47" s="220" t="n">
        <f aca="false">'2'!AA45*'2'!AA46</f>
        <v>0</v>
      </c>
      <c r="AB47" s="219" t="s">
        <v>112</v>
      </c>
      <c r="AC47" s="220" t="n">
        <f aca="false">'2'!AC45*'2'!AC46</f>
        <v>58725.219</v>
      </c>
      <c r="AD47" s="219" t="s">
        <v>112</v>
      </c>
      <c r="AE47" s="220"/>
      <c r="AF47" s="228"/>
      <c r="AG47" s="229"/>
      <c r="AI47" s="219" t="s">
        <v>108</v>
      </c>
      <c r="AJ47" s="220" t="n">
        <f aca="false">'2'!AJ46*275.3</f>
        <v>0</v>
      </c>
      <c r="AK47" s="219" t="s">
        <v>108</v>
      </c>
      <c r="AL47" s="220" t="n">
        <f aca="false">262.4*'2'!AL46</f>
        <v>0</v>
      </c>
      <c r="AM47" s="219" t="s">
        <v>108</v>
      </c>
      <c r="AN47" s="220" t="n">
        <f aca="false">'2'!AN46*277.7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'2'!Y46</f>
        <v>1.33</v>
      </c>
      <c r="AK48" s="234" t="s">
        <v>109</v>
      </c>
      <c r="AL48" s="225" t="n">
        <f aca="false">'2'!AJ48</f>
        <v>1.33</v>
      </c>
      <c r="AM48" s="234" t="s">
        <v>109</v>
      </c>
      <c r="AN48" s="225" t="n">
        <f aca="false">'2'!AJ48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'2'!AJ47*'2'!AJ48</f>
        <v>0</v>
      </c>
      <c r="AK49" s="219" t="s">
        <v>112</v>
      </c>
      <c r="AL49" s="220" t="n">
        <f aca="false">'2'!AL47*'2'!AL48</f>
        <v>0</v>
      </c>
      <c r="AM49" s="219" t="s">
        <v>112</v>
      </c>
      <c r="AN49" s="220" t="n">
        <f aca="false">'2'!AN47*'2'!AN48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COUNTA('2'!O7:O18)</f>
        <v>12</v>
      </c>
      <c r="P51" s="184" t="n">
        <f aca="false">COUNTA('2'!W17:W28)</f>
        <v>0</v>
      </c>
      <c r="R51" s="214" t="n">
        <f aca="false">COUNTIF('2'!O7:O18,"&gt;=0,5")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SUM('2'!Y53,'2'!AA53,'2'!AC53,'2'!AE53)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'2'!Y52*275.3</f>
        <v>0</v>
      </c>
      <c r="Z53" s="219" t="s">
        <v>108</v>
      </c>
      <c r="AA53" s="220" t="n">
        <f aca="false">262.4*'2'!AA52</f>
        <v>0</v>
      </c>
      <c r="AB53" s="219" t="s">
        <v>108</v>
      </c>
      <c r="AC53" s="220" t="n">
        <f aca="false">'2'!AC52*277.7</f>
        <v>0</v>
      </c>
      <c r="AD53" s="219" t="s">
        <v>108</v>
      </c>
      <c r="AE53" s="244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'2'!AS7</f>
        <v>1.377</v>
      </c>
      <c r="Z54" s="224" t="s">
        <v>109</v>
      </c>
      <c r="AA54" s="226" t="n">
        <f aca="false">'2'!Y54</f>
        <v>1.377</v>
      </c>
      <c r="AB54" s="224" t="s">
        <v>109</v>
      </c>
      <c r="AC54" s="226" t="n">
        <f aca="false">'2'!Y54</f>
        <v>1.377</v>
      </c>
      <c r="AD54" s="224" t="s">
        <v>109</v>
      </c>
      <c r="AE54" s="227"/>
      <c r="AF54" s="228" t="s">
        <v>110</v>
      </c>
      <c r="AG54" s="229" t="n">
        <f aca="false">SUM('2'!Y55,'2'!AA55,'2'!AC55,'2'!AE55)</f>
        <v>0</v>
      </c>
      <c r="AI54" s="219" t="s">
        <v>108</v>
      </c>
      <c r="AJ54" s="220" t="n">
        <f aca="false">'2'!AJ53*275.3</f>
        <v>0</v>
      </c>
      <c r="AK54" s="219" t="s">
        <v>108</v>
      </c>
      <c r="AL54" s="220" t="n">
        <f aca="false">262.4*'2'!AL53</f>
        <v>0</v>
      </c>
      <c r="AM54" s="219" t="s">
        <v>108</v>
      </c>
      <c r="AN54" s="246" t="n">
        <f aca="false">'2'!AN53*277.7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'2'!Y53*'2'!Y54</f>
        <v>0</v>
      </c>
      <c r="Z55" s="219" t="s">
        <v>112</v>
      </c>
      <c r="AA55" s="220" t="n">
        <f aca="false">'2'!AA53*'2'!AA54</f>
        <v>0</v>
      </c>
      <c r="AB55" s="219" t="s">
        <v>112</v>
      </c>
      <c r="AC55" s="220"/>
      <c r="AD55" s="219" t="s">
        <v>112</v>
      </c>
      <c r="AE55" s="220"/>
      <c r="AF55" s="228"/>
      <c r="AG55" s="229"/>
      <c r="AI55" s="224" t="s">
        <v>109</v>
      </c>
      <c r="AJ55" s="225" t="n">
        <f aca="false">'2'!Y54</f>
        <v>1.377</v>
      </c>
      <c r="AK55" s="224" t="s">
        <v>109</v>
      </c>
      <c r="AL55" s="225" t="n">
        <f aca="false">'2'!AJ55</f>
        <v>1.377</v>
      </c>
      <c r="AM55" s="224" t="s">
        <v>109</v>
      </c>
      <c r="AN55" s="225" t="n">
        <f aca="false">'2'!AJ55</f>
        <v>1.377</v>
      </c>
      <c r="AO55" s="222"/>
      <c r="AP55" s="222"/>
      <c r="AQ55" s="222"/>
      <c r="AR55" s="222"/>
    </row>
    <row r="56" customFormat="false" ht="13.9" hidden="false" customHeight="tru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'2'!AJ54*'2'!AJ55</f>
        <v>0</v>
      </c>
      <c r="AK56" s="219" t="s">
        <v>112</v>
      </c>
      <c r="AL56" s="220" t="n">
        <f aca="false">'2'!AL54*'2'!AL55</f>
        <v>0</v>
      </c>
      <c r="AM56" s="219" t="s">
        <v>112</v>
      </c>
      <c r="AN56" s="220" t="n">
        <f aca="false">'2'!AN54*'2'!AN55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COUNTA('2'!N7:N18)</f>
        <v>12</v>
      </c>
      <c r="P57" s="247"/>
      <c r="R57" s="248" t="n">
        <f aca="false">COUNTIF('2'!N7:N18,"&gt;=6")</f>
        <v>12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'2'!AJ56+'2'!AL56+'2'!AN56</f>
        <v>0</v>
      </c>
      <c r="AM61" s="257"/>
      <c r="AN61" s="256" t="s">
        <v>125</v>
      </c>
      <c r="AO61" s="256"/>
      <c r="AP61" s="256"/>
      <c r="AQ61" s="257" t="n">
        <f aca="false">'2'!AJ49+'2'!AL49+'2'!AN49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'2'!AA33</f>
        <v>0</v>
      </c>
      <c r="AM62" s="261"/>
      <c r="AN62" s="256" t="s">
        <v>127</v>
      </c>
      <c r="AO62" s="256"/>
      <c r="AP62" s="256"/>
      <c r="AQ62" s="262" t="n">
        <f aca="false">'2'!AA32</f>
        <v>42919.1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'2'!AL61-'2'!AL62</f>
        <v>0</v>
      </c>
      <c r="AM63" s="257"/>
      <c r="AN63" s="256" t="s">
        <v>129</v>
      </c>
      <c r="AO63" s="256"/>
      <c r="AP63" s="256"/>
      <c r="AQ63" s="257" t="n">
        <f aca="false">'2'!AQ61-'2'!AQ62</f>
        <v>-42919.1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'1'!$Y$68</f>
        <v>-1617.375</v>
      </c>
      <c r="Z65" s="259"/>
      <c r="AA65" s="259"/>
      <c r="AB65" s="269" t="s">
        <v>130</v>
      </c>
      <c r="AC65" s="319" t="n">
        <f aca="false">'1'!$AC$68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SUM('2'!AK38,'2'!AP38)</f>
        <v>1662.775</v>
      </c>
      <c r="Z67" s="259"/>
      <c r="AA67" s="259"/>
      <c r="AB67" s="265" t="s">
        <v>128</v>
      </c>
      <c r="AC67" s="257" t="n">
        <f aca="false">SUM('2'!AM38,'2'!AR38)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SUM('2'!Y63,'2'!Y65)-'2'!Y67</f>
        <v>-3280.15</v>
      </c>
      <c r="Z68" s="259"/>
      <c r="AA68" s="259"/>
      <c r="AB68" s="265" t="s">
        <v>132</v>
      </c>
      <c r="AC68" s="275" t="n">
        <f aca="false">SUM('2'!AC63,'2'!AC65)-'2'!AC67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G12" colorId="64" zoomScale="120" zoomScaleNormal="120" zoomScalePageLayoutView="100" workbookViewId="0">
      <selection pane="topLeft" activeCell="AD36" activeCellId="0" sqref="AD36"/>
    </sheetView>
  </sheetViews>
  <sheetFormatPr defaultColWidth="8.54296875" defaultRowHeight="13.8" zeroHeight="false" outlineLevelRow="0" outlineLevelCol="0"/>
  <cols>
    <col collapsed="false" customWidth="true" hidden="false" outlineLevel="0" max="12" min="12" style="320" width="6.15"/>
    <col collapsed="false" customWidth="true" hidden="false" outlineLevel="0" max="21" min="21" style="0" width="8.71"/>
    <col collapsed="false" customWidth="true" hidden="false" outlineLevel="0" max="26" min="24" style="0" width="8.71"/>
    <col collapsed="false" customWidth="true" hidden="false" outlineLevel="0" max="29" min="29" style="0" width="9.86"/>
    <col collapsed="false" customWidth="true" hidden="false" outlineLevel="0" max="30" min="30" style="0" width="10.28"/>
  </cols>
  <sheetData>
    <row r="2" customFormat="false" ht="15" hidden="false" customHeight="true" outlineLevel="0" collapsed="false">
      <c r="A2" s="9"/>
      <c r="B2" s="9"/>
      <c r="C2" s="9"/>
      <c r="D2" s="321" t="s">
        <v>5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2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2"/>
      <c r="V6" s="18"/>
      <c r="W6" s="18"/>
      <c r="X6" s="32" t="n">
        <v>0.0416666666666667</v>
      </c>
      <c r="Y6" s="58" t="n">
        <v>3182</v>
      </c>
      <c r="Z6" s="280" t="n">
        <v>1400</v>
      </c>
      <c r="AA6" s="34" t="n">
        <v>1</v>
      </c>
      <c r="AB6" s="82" t="n">
        <f aca="false">IF('3'!AA6=1,(('3'!Z6*'3'!$AS$6*'3'!$AT$6)/('3'!Y6*0.0036)),IF('3'!AA6=2,(('3'!Z6*'3'!$AS$7*'3'!$AT$7)/('3'!Y6*0.0036))))</f>
        <v>81.273133598715</v>
      </c>
      <c r="AC6" s="82"/>
      <c r="AD6" s="37" t="n">
        <f aca="false">(('3'!AC6*'3'!$O$9*1000000))/('3'!Y6*3600)</f>
        <v>0</v>
      </c>
      <c r="AE6" s="281"/>
      <c r="AF6" s="282" t="n">
        <f aca="false">('3'!AE6/24)*0.454</f>
        <v>0</v>
      </c>
      <c r="AG6" s="38"/>
      <c r="AH6" s="282" t="n">
        <f aca="false">('3'!AG6/24)*0.454</f>
        <v>0</v>
      </c>
      <c r="AI6" s="280" t="n">
        <v>3500</v>
      </c>
      <c r="AJ6" s="282" t="n">
        <f aca="false">('3'!AI6/24)*0.454</f>
        <v>66.2083333333333</v>
      </c>
      <c r="AK6" s="40"/>
      <c r="AL6" s="283" t="n">
        <f aca="false">('3'!AK6/24)*0.454</f>
        <v>0</v>
      </c>
      <c r="AM6" s="40"/>
      <c r="AN6" s="283" t="n">
        <f aca="false">('3'!AM6/24)*0.454</f>
        <v>0</v>
      </c>
      <c r="AO6" s="40"/>
      <c r="AP6" s="283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245</v>
      </c>
      <c r="C7" s="284" t="n">
        <v>19</v>
      </c>
      <c r="D7" s="284" t="n">
        <v>18</v>
      </c>
      <c r="E7" s="284" t="n">
        <v>9</v>
      </c>
      <c r="F7" s="284" t="n">
        <v>63</v>
      </c>
      <c r="G7" s="284" t="n">
        <v>3</v>
      </c>
      <c r="H7" s="284" t="n">
        <v>2.3</v>
      </c>
      <c r="I7" s="284" t="n">
        <v>1.1</v>
      </c>
      <c r="J7" s="284" t="n">
        <v>1.5</v>
      </c>
      <c r="K7" s="284" t="n">
        <v>7</v>
      </c>
      <c r="L7" s="323" t="n">
        <v>6.2</v>
      </c>
      <c r="M7" s="323" t="n">
        <v>6.3</v>
      </c>
      <c r="N7" s="284" t="n">
        <v>6</v>
      </c>
      <c r="O7" s="284" t="n">
        <v>3.3</v>
      </c>
      <c r="P7" s="284"/>
      <c r="Q7" s="287"/>
      <c r="R7" s="56" t="n">
        <f aca="false">'2'!$Z$29</f>
        <v>1400</v>
      </c>
      <c r="S7" s="285" t="n">
        <f aca="false">'2'!$AB$29</f>
        <v>82.0727106033358</v>
      </c>
      <c r="T7" s="56" t="n">
        <f aca="false">'2'!$Y$29</f>
        <v>3151</v>
      </c>
      <c r="U7" s="51" t="str">
        <f aca="false">IF('3'!AA6=1,'3'!AR6,'3'!AR7)</f>
        <v>S.A.L</v>
      </c>
      <c r="V7" s="286" t="n">
        <f aca="false">ESCALA!$C$4</f>
        <v>0</v>
      </c>
      <c r="W7" s="286"/>
      <c r="X7" s="32" t="n">
        <v>0.0833333333333333</v>
      </c>
      <c r="Y7" s="58" t="n">
        <v>3186</v>
      </c>
      <c r="Z7" s="280" t="n">
        <v>1400</v>
      </c>
      <c r="AA7" s="34" t="n">
        <v>1</v>
      </c>
      <c r="AB7" s="82" t="n">
        <f aca="false">IF('3'!AA7=1,(('3'!Z7*'3'!$AS$6*'3'!$AT$6)/('3'!Y7*0.0036)),IF('3'!AA7=2,(('3'!Z7*'3'!$AS$7*'3'!$AT$7)/('3'!Y7*0.0036))))</f>
        <v>81.1710957661994</v>
      </c>
      <c r="AC7" s="82"/>
      <c r="AD7" s="37" t="n">
        <f aca="false">(('3'!AC7*'3'!$O$9*1000000))/('3'!Y7*3600)</f>
        <v>0</v>
      </c>
      <c r="AE7" s="281"/>
      <c r="AF7" s="282" t="n">
        <f aca="false">('3'!AE7/24)*0.454</f>
        <v>0</v>
      </c>
      <c r="AG7" s="38"/>
      <c r="AH7" s="282" t="n">
        <f aca="false">('3'!AG7/24)*0.454</f>
        <v>0</v>
      </c>
      <c r="AI7" s="280" t="n">
        <v>3500</v>
      </c>
      <c r="AJ7" s="282" t="n">
        <f aca="false">('3'!AI7/24)*0.454</f>
        <v>66.2083333333333</v>
      </c>
      <c r="AK7" s="40"/>
      <c r="AL7" s="283" t="n">
        <f aca="false">('3'!AK7/24)*0.454</f>
        <v>0</v>
      </c>
      <c r="AM7" s="40"/>
      <c r="AN7" s="283" t="n">
        <f aca="false">('3'!AM7/24)*0.454</f>
        <v>0</v>
      </c>
      <c r="AO7" s="40"/>
      <c r="AP7" s="283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241</v>
      </c>
      <c r="C8" s="284" t="n">
        <v>19</v>
      </c>
      <c r="D8" s="284" t="n">
        <v>18</v>
      </c>
      <c r="E8" s="284" t="n">
        <v>9</v>
      </c>
      <c r="F8" s="284" t="n">
        <v>61</v>
      </c>
      <c r="G8" s="284" t="n">
        <v>3</v>
      </c>
      <c r="H8" s="284" t="n">
        <v>2.1</v>
      </c>
      <c r="I8" s="284" t="n">
        <v>1.1</v>
      </c>
      <c r="J8" s="284" t="n">
        <v>1.5</v>
      </c>
      <c r="K8" s="284" t="n">
        <v>7</v>
      </c>
      <c r="L8" s="323" t="n">
        <v>6.2</v>
      </c>
      <c r="M8" s="323" t="n">
        <v>6.3</v>
      </c>
      <c r="N8" s="284" t="n">
        <v>6</v>
      </c>
      <c r="O8" s="284" t="n">
        <v>3.3</v>
      </c>
      <c r="P8" s="284"/>
      <c r="Q8" s="287"/>
      <c r="R8" s="54" t="n">
        <f aca="false">'3'!Z7</f>
        <v>1400</v>
      </c>
      <c r="S8" s="55" t="n">
        <f aca="false">'3'!AB7</f>
        <v>81.1710957661994</v>
      </c>
      <c r="T8" s="56" t="n">
        <f aca="false">'3'!Y7</f>
        <v>3186</v>
      </c>
      <c r="U8" s="51" t="str">
        <f aca="false">IF('3'!AA7=1,'3'!AR6,'3'!AR7)</f>
        <v>S.A.L</v>
      </c>
      <c r="V8" s="286"/>
      <c r="W8" s="286"/>
      <c r="X8" s="32" t="n">
        <v>0.125</v>
      </c>
      <c r="Y8" s="58" t="n">
        <v>3191</v>
      </c>
      <c r="Z8" s="280" t="n">
        <v>1400</v>
      </c>
      <c r="AA8" s="34" t="n">
        <v>1</v>
      </c>
      <c r="AB8" s="82" t="n">
        <f aca="false">IF('3'!AA8=1,(('3'!Z8*'3'!$AS$6*'3'!$AT$6)/('3'!Y8*0.0036)),IF('3'!AA8=2,(('3'!Z8*'3'!$AS$7*'3'!$AT$7)/('3'!Y8*0.0036))))</f>
        <v>81.0439082140743</v>
      </c>
      <c r="AC8" s="82"/>
      <c r="AD8" s="37" t="n">
        <f aca="false">(('3'!AC8*'3'!$O$9*1000000))/('3'!Y8*3600)</f>
        <v>0</v>
      </c>
      <c r="AE8" s="281"/>
      <c r="AF8" s="282" t="n">
        <f aca="false">('3'!AE8/24)*0.454</f>
        <v>0</v>
      </c>
      <c r="AG8" s="38"/>
      <c r="AH8" s="282" t="n">
        <f aca="false">('3'!AG8/24)*0.454</f>
        <v>0</v>
      </c>
      <c r="AI8" s="280" t="n">
        <v>3500</v>
      </c>
      <c r="AJ8" s="282" t="n">
        <f aca="false">('3'!AI8/24)*0.454</f>
        <v>66.2083333333333</v>
      </c>
      <c r="AK8" s="40"/>
      <c r="AL8" s="283" t="n">
        <f aca="false">('3'!AK8/24)*0.454</f>
        <v>0</v>
      </c>
      <c r="AM8" s="40"/>
      <c r="AN8" s="283" t="n">
        <f aca="false">('3'!AM8/24)*0.454</f>
        <v>0</v>
      </c>
      <c r="AO8" s="40"/>
      <c r="AP8" s="283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238</v>
      </c>
      <c r="C9" s="284" t="n">
        <v>19</v>
      </c>
      <c r="D9" s="284" t="n">
        <v>18</v>
      </c>
      <c r="E9" s="284" t="n">
        <v>9</v>
      </c>
      <c r="F9" s="284" t="n">
        <v>60</v>
      </c>
      <c r="G9" s="284" t="n">
        <v>3.1</v>
      </c>
      <c r="H9" s="284" t="n">
        <v>2</v>
      </c>
      <c r="I9" s="284" t="n">
        <v>1.2</v>
      </c>
      <c r="J9" s="284" t="n">
        <v>1.6</v>
      </c>
      <c r="K9" s="284" t="n">
        <v>7</v>
      </c>
      <c r="L9" s="323" t="n">
        <v>6.2</v>
      </c>
      <c r="M9" s="323" t="n">
        <v>6.3</v>
      </c>
      <c r="N9" s="284" t="n">
        <v>6</v>
      </c>
      <c r="O9" s="284" t="n">
        <v>3.3</v>
      </c>
      <c r="P9" s="284"/>
      <c r="Q9" s="287"/>
      <c r="R9" s="56" t="n">
        <f aca="false">'3'!Z9</f>
        <v>1400</v>
      </c>
      <c r="S9" s="55" t="n">
        <f aca="false">'3'!AB9</f>
        <v>81.1965811965812</v>
      </c>
      <c r="T9" s="56" t="n">
        <f aca="false">'3'!Y9</f>
        <v>3185</v>
      </c>
      <c r="U9" s="51" t="str">
        <f aca="false">IF('3'!AA9=1,'3'!AR6,'3'!AR7)</f>
        <v>S.A.L</v>
      </c>
      <c r="V9" s="286"/>
      <c r="W9" s="286"/>
      <c r="X9" s="32" t="n">
        <v>0.166666666666667</v>
      </c>
      <c r="Y9" s="58" t="n">
        <v>3185</v>
      </c>
      <c r="Z9" s="280" t="n">
        <v>1400</v>
      </c>
      <c r="AA9" s="34" t="n">
        <v>1</v>
      </c>
      <c r="AB9" s="82" t="n">
        <f aca="false">IF('3'!AA9=1,(('3'!Z9*'3'!$AS$6*'3'!$AT$6)/('3'!Y9*0.0036)),IF('3'!AA9=2,(('3'!Z9*'3'!$AS$7*'3'!$AT$7)/('3'!Y9*0.0036))))</f>
        <v>81.1965811965812</v>
      </c>
      <c r="AC9" s="82"/>
      <c r="AD9" s="37" t="n">
        <f aca="false">(('3'!AC9*'3'!$O$9*1000000))/('3'!Y9*3600)</f>
        <v>0</v>
      </c>
      <c r="AE9" s="281"/>
      <c r="AF9" s="282" t="n">
        <f aca="false">('3'!AE9/24)*0.454</f>
        <v>0</v>
      </c>
      <c r="AG9" s="38"/>
      <c r="AH9" s="282" t="n">
        <f aca="false">('3'!AG9/24)*0.454</f>
        <v>0</v>
      </c>
      <c r="AI9" s="280" t="n">
        <v>3500</v>
      </c>
      <c r="AJ9" s="282" t="n">
        <f aca="false">('3'!AI9/24)*0.454</f>
        <v>66.2083333333333</v>
      </c>
      <c r="AK9" s="40"/>
      <c r="AL9" s="283" t="n">
        <f aca="false">('3'!AK9/24)*0.454</f>
        <v>0</v>
      </c>
      <c r="AM9" s="40"/>
      <c r="AN9" s="283" t="n">
        <f aca="false">('3'!AM9/24)*0.454</f>
        <v>0</v>
      </c>
      <c r="AO9" s="40"/>
      <c r="AP9" s="283" t="n">
        <f aca="false">('3'!AO9/24)*0.454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236</v>
      </c>
      <c r="C10" s="284" t="n">
        <v>19</v>
      </c>
      <c r="D10" s="284" t="n">
        <v>18</v>
      </c>
      <c r="E10" s="284" t="n">
        <v>10</v>
      </c>
      <c r="F10" s="284" t="n">
        <v>60</v>
      </c>
      <c r="G10" s="284" t="n">
        <v>3.1</v>
      </c>
      <c r="H10" s="284" t="n">
        <v>1.9</v>
      </c>
      <c r="I10" s="284" t="n">
        <v>1.2</v>
      </c>
      <c r="J10" s="284" t="n">
        <v>1.6</v>
      </c>
      <c r="K10" s="284" t="n">
        <v>7</v>
      </c>
      <c r="L10" s="323" t="n">
        <v>6.2</v>
      </c>
      <c r="M10" s="323" t="n">
        <v>6.3</v>
      </c>
      <c r="N10" s="284" t="n">
        <v>6</v>
      </c>
      <c r="O10" s="284" t="n">
        <v>3.3</v>
      </c>
      <c r="P10" s="284"/>
      <c r="Q10" s="287"/>
      <c r="R10" s="56" t="n">
        <f aca="false">'3'!Z11</f>
        <v>1400</v>
      </c>
      <c r="S10" s="55" t="n">
        <f aca="false">'3'!AB11</f>
        <v>81.094735375074</v>
      </c>
      <c r="T10" s="56" t="n">
        <f aca="false">'3'!Y11</f>
        <v>3189</v>
      </c>
      <c r="U10" s="61" t="str">
        <f aca="false">IF('3'!AA11=1,'3'!AR6,'3'!AR7)</f>
        <v>S.A.L</v>
      </c>
      <c r="V10" s="286"/>
      <c r="W10" s="286"/>
      <c r="X10" s="32" t="n">
        <v>0.208333333333333</v>
      </c>
      <c r="Y10" s="58" t="n">
        <v>3189</v>
      </c>
      <c r="Z10" s="280" t="n">
        <v>1400</v>
      </c>
      <c r="AA10" s="34" t="n">
        <v>1</v>
      </c>
      <c r="AB10" s="82" t="n">
        <f aca="false">IF('3'!AA10=1,(('3'!Z10*'3'!$AS$6*'3'!$AT$6)/('3'!Y10*0.0036)),IF('3'!AA10=2,(('3'!Z10*'3'!$AS$7*'3'!$AT$7)/('3'!Y10*0.0036))))</f>
        <v>81.094735375074</v>
      </c>
      <c r="AC10" s="82"/>
      <c r="AD10" s="37" t="n">
        <f aca="false">(('3'!AC10*'3'!$O$9*1000000))/('3'!Y10*3600)</f>
        <v>0</v>
      </c>
      <c r="AE10" s="281"/>
      <c r="AF10" s="282" t="n">
        <f aca="false">('3'!AE10/24)*0.454</f>
        <v>0</v>
      </c>
      <c r="AG10" s="38"/>
      <c r="AH10" s="282" t="n">
        <f aca="false">('3'!AG10/24)*0.454</f>
        <v>0</v>
      </c>
      <c r="AI10" s="280" t="n">
        <v>3500</v>
      </c>
      <c r="AJ10" s="282" t="n">
        <f aca="false">('3'!AI10/24)*0.454</f>
        <v>66.2083333333333</v>
      </c>
      <c r="AK10" s="40"/>
      <c r="AL10" s="283" t="n">
        <f aca="false">('3'!AK10/24)*0.454</f>
        <v>0</v>
      </c>
      <c r="AM10" s="40"/>
      <c r="AN10" s="283" t="n">
        <f aca="false">('3'!AM10/24)*0.454</f>
        <v>0</v>
      </c>
      <c r="AO10" s="40"/>
      <c r="AP10" s="283" t="n">
        <f aca="false">('3'!AO10/24)*0.454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232</v>
      </c>
      <c r="C11" s="284" t="n">
        <v>18</v>
      </c>
      <c r="D11" s="284" t="n">
        <v>18</v>
      </c>
      <c r="E11" s="284" t="n">
        <v>9</v>
      </c>
      <c r="F11" s="284" t="n">
        <v>57</v>
      </c>
      <c r="G11" s="284" t="n">
        <v>2.6</v>
      </c>
      <c r="H11" s="284" t="n">
        <v>1.8</v>
      </c>
      <c r="I11" s="284" t="n">
        <v>1.4</v>
      </c>
      <c r="J11" s="284" t="n">
        <v>1.3</v>
      </c>
      <c r="K11" s="284" t="n">
        <v>7.3</v>
      </c>
      <c r="L11" s="323" t="n">
        <v>6.3</v>
      </c>
      <c r="M11" s="323" t="n">
        <v>6.3</v>
      </c>
      <c r="N11" s="284" t="n">
        <v>6.3</v>
      </c>
      <c r="O11" s="284" t="n">
        <v>3</v>
      </c>
      <c r="P11" s="284"/>
      <c r="Q11" s="287"/>
      <c r="R11" s="56" t="n">
        <f aca="false">'3'!Z13</f>
        <v>1390</v>
      </c>
      <c r="S11" s="55" t="n">
        <f aca="false">'3'!AB13</f>
        <v>80.0386187309504</v>
      </c>
      <c r="T11" s="56" t="n">
        <f aca="false">'3'!Y13</f>
        <v>3208</v>
      </c>
      <c r="U11" s="64" t="str">
        <f aca="false">IF('3'!AA13=1,'3'!AR6,'3'!AR7)</f>
        <v>S.A.L</v>
      </c>
      <c r="V11" s="286"/>
      <c r="W11" s="286"/>
      <c r="X11" s="32" t="n">
        <v>0.25</v>
      </c>
      <c r="Y11" s="58" t="n">
        <v>3189</v>
      </c>
      <c r="Z11" s="280" t="n">
        <v>1400</v>
      </c>
      <c r="AA11" s="34" t="n">
        <v>1</v>
      </c>
      <c r="AB11" s="82" t="n">
        <f aca="false">IF('3'!AA11=1,(('3'!Z11*'3'!$AS$6*'3'!$AT$6)/('3'!Y11*0.0036)),IF('3'!AA11=2,(('3'!Z11*'3'!$AS$7*'3'!$AT$7)/('3'!Y11*0.0036))))</f>
        <v>81.094735375074</v>
      </c>
      <c r="AC11" s="82"/>
      <c r="AD11" s="37" t="n">
        <f aca="false">(('3'!AC11*'3'!$O$9*1000000))/('3'!Y11*3600)</f>
        <v>0</v>
      </c>
      <c r="AE11" s="281"/>
      <c r="AF11" s="282" t="n">
        <f aca="false">('3'!AE11/24)*0.454</f>
        <v>0</v>
      </c>
      <c r="AG11" s="38"/>
      <c r="AH11" s="282" t="n">
        <f aca="false">('3'!AG11/24)*0.454</f>
        <v>0</v>
      </c>
      <c r="AI11" s="280" t="n">
        <v>3500</v>
      </c>
      <c r="AJ11" s="282" t="n">
        <f aca="false">('3'!AI11/24)*0.454</f>
        <v>66.2083333333333</v>
      </c>
      <c r="AK11" s="40"/>
      <c r="AL11" s="283" t="n">
        <f aca="false">('3'!AK11/24)*0.454</f>
        <v>0</v>
      </c>
      <c r="AM11" s="40"/>
      <c r="AN11" s="283" t="n">
        <f aca="false">('3'!AM11/24)*0.454</f>
        <v>0</v>
      </c>
      <c r="AO11" s="40"/>
      <c r="AP11" s="283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218</v>
      </c>
      <c r="C12" s="284" t="n">
        <v>17</v>
      </c>
      <c r="D12" s="284" t="n">
        <v>17</v>
      </c>
      <c r="E12" s="284" t="n">
        <v>9</v>
      </c>
      <c r="F12" s="284" t="n">
        <v>53</v>
      </c>
      <c r="G12" s="284" t="n">
        <v>3.2</v>
      </c>
      <c r="H12" s="284" t="n">
        <v>2.1</v>
      </c>
      <c r="I12" s="284" t="n">
        <v>1</v>
      </c>
      <c r="J12" s="284" t="n">
        <v>1.4</v>
      </c>
      <c r="K12" s="284" t="n">
        <v>6.9</v>
      </c>
      <c r="L12" s="323" t="n">
        <v>6.3</v>
      </c>
      <c r="M12" s="323" t="n">
        <v>6.3</v>
      </c>
      <c r="N12" s="284" t="n">
        <v>6.3</v>
      </c>
      <c r="O12" s="284" t="n">
        <v>3.5</v>
      </c>
      <c r="P12" s="284"/>
      <c r="Q12" s="287"/>
      <c r="R12" s="56" t="n">
        <f aca="false">'3'!Z15</f>
        <v>1350</v>
      </c>
      <c r="S12" s="55" t="n">
        <f aca="false">'3'!AB15</f>
        <v>77.5902302426883</v>
      </c>
      <c r="T12" s="56" t="n">
        <f aca="false">'3'!Y15</f>
        <v>3214</v>
      </c>
      <c r="U12" s="65" t="str">
        <f aca="false">IF('3'!AA15=1,'3'!AR6,'3'!AR7)</f>
        <v>S.A.L</v>
      </c>
      <c r="V12" s="66" t="n">
        <f aca="false">ESCALA!$B$5</f>
        <v>0</v>
      </c>
      <c r="W12" s="66"/>
      <c r="X12" s="32" t="n">
        <v>0.291666666666667</v>
      </c>
      <c r="Y12" s="58" t="n">
        <v>3222</v>
      </c>
      <c r="Z12" s="280" t="n">
        <v>1400</v>
      </c>
      <c r="AA12" s="34" t="n">
        <v>1</v>
      </c>
      <c r="AB12" s="82" t="n">
        <f aca="false">IF('3'!AA12=1,(('3'!Z12*'3'!$AS$6*'3'!$AT$6)/('3'!Y12*0.0036)),IF('3'!AA12=2,(('3'!Z12*'3'!$AS$7*'3'!$AT$7)/('3'!Y12*0.0036))))</f>
        <v>80.2641561486999</v>
      </c>
      <c r="AC12" s="82"/>
      <c r="AD12" s="37" t="n">
        <f aca="false">(('3'!AC12*'3'!$O$9*1000000))/('3'!Y12*3600)</f>
        <v>0</v>
      </c>
      <c r="AE12" s="281"/>
      <c r="AF12" s="282" t="n">
        <f aca="false">('3'!AE12/24)*0.454</f>
        <v>0</v>
      </c>
      <c r="AG12" s="38"/>
      <c r="AH12" s="282" t="n">
        <f aca="false">('3'!AG12/24)*0.454</f>
        <v>0</v>
      </c>
      <c r="AI12" s="280" t="n">
        <v>3500</v>
      </c>
      <c r="AJ12" s="282" t="n">
        <f aca="false">('3'!AI12/24)*0.454</f>
        <v>66.2083333333333</v>
      </c>
      <c r="AK12" s="40"/>
      <c r="AL12" s="283" t="n">
        <f aca="false">('3'!AK12/24)*0.454</f>
        <v>0</v>
      </c>
      <c r="AM12" s="40"/>
      <c r="AN12" s="283" t="n">
        <f aca="false">('3'!AM12/24)*0.454</f>
        <v>0</v>
      </c>
      <c r="AO12" s="40"/>
      <c r="AP12" s="283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216</v>
      </c>
      <c r="C13" s="284" t="n">
        <v>17</v>
      </c>
      <c r="D13" s="284" t="n">
        <v>17</v>
      </c>
      <c r="E13" s="284" t="n">
        <v>9</v>
      </c>
      <c r="F13" s="284" t="n">
        <v>56</v>
      </c>
      <c r="G13" s="284" t="n">
        <v>3</v>
      </c>
      <c r="H13" s="284" t="n">
        <v>2.2</v>
      </c>
      <c r="I13" s="284" t="n">
        <v>1</v>
      </c>
      <c r="J13" s="284" t="n">
        <v>1.3</v>
      </c>
      <c r="K13" s="284" t="n">
        <v>6.9</v>
      </c>
      <c r="L13" s="323" t="n">
        <v>6.3</v>
      </c>
      <c r="M13" s="323" t="n">
        <v>6.3</v>
      </c>
      <c r="N13" s="284" t="n">
        <v>6.3</v>
      </c>
      <c r="O13" s="284" t="n">
        <v>3.5</v>
      </c>
      <c r="P13" s="284"/>
      <c r="Q13" s="287"/>
      <c r="R13" s="56" t="n">
        <f aca="false">'3'!Z17</f>
        <v>1350</v>
      </c>
      <c r="S13" s="55" t="n">
        <f aca="false">'3'!AB17</f>
        <v>78.3951587551085</v>
      </c>
      <c r="T13" s="56" t="n">
        <f aca="false">'3'!Y17</f>
        <v>3181</v>
      </c>
      <c r="U13" s="51" t="str">
        <f aca="false">IF('3'!AA17=1,'3'!AR6,'3'!AR7)</f>
        <v>S.A.L</v>
      </c>
      <c r="V13" s="66"/>
      <c r="W13" s="66"/>
      <c r="X13" s="32" t="n">
        <v>0.333333333333333</v>
      </c>
      <c r="Y13" s="58" t="n">
        <v>3208</v>
      </c>
      <c r="Z13" s="280" t="n">
        <v>1390</v>
      </c>
      <c r="AA13" s="34" t="n">
        <v>1</v>
      </c>
      <c r="AB13" s="82" t="n">
        <f aca="false">IF('3'!AA13=1,(('3'!Z13*'3'!$AS$6*'3'!$AT$6)/('3'!Y13*0.0036)),IF('3'!AA13=2,(('3'!Z13*'3'!$AS$7*'3'!$AT$7)/('3'!Y13*0.0036))))</f>
        <v>80.0386187309504</v>
      </c>
      <c r="AC13" s="82"/>
      <c r="AD13" s="37" t="n">
        <f aca="false">(('3'!AC13*'3'!$O$9*1000000))/('3'!Y13*3600)</f>
        <v>0</v>
      </c>
      <c r="AE13" s="281"/>
      <c r="AF13" s="282" t="n">
        <f aca="false">('3'!AE13/24)*0.454</f>
        <v>0</v>
      </c>
      <c r="AG13" s="38"/>
      <c r="AH13" s="282" t="n">
        <f aca="false">('3'!AG13/24)*0.454</f>
        <v>0</v>
      </c>
      <c r="AI13" s="280" t="n">
        <v>3500</v>
      </c>
      <c r="AJ13" s="282" t="n">
        <f aca="false">('3'!AI13/24)*0.454</f>
        <v>66.2083333333333</v>
      </c>
      <c r="AK13" s="40"/>
      <c r="AL13" s="283" t="n">
        <f aca="false">('3'!AK13/24)*0.454</f>
        <v>0</v>
      </c>
      <c r="AM13" s="40"/>
      <c r="AN13" s="283" t="n">
        <f aca="false">('3'!AM13/24)*0.454</f>
        <v>0</v>
      </c>
      <c r="AO13" s="40"/>
      <c r="AP13" s="283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225</v>
      </c>
      <c r="C14" s="284" t="n">
        <v>19</v>
      </c>
      <c r="D14" s="284" t="n">
        <v>16</v>
      </c>
      <c r="E14" s="284" t="n">
        <v>10</v>
      </c>
      <c r="F14" s="284" t="n">
        <v>56</v>
      </c>
      <c r="G14" s="284" t="n">
        <v>3</v>
      </c>
      <c r="H14" s="284" t="n">
        <v>1.7</v>
      </c>
      <c r="I14" s="284" t="n">
        <v>1.1</v>
      </c>
      <c r="J14" s="284" t="n">
        <v>1.4</v>
      </c>
      <c r="K14" s="284" t="n">
        <v>6.9</v>
      </c>
      <c r="L14" s="323" t="n">
        <v>6.3</v>
      </c>
      <c r="M14" s="323" t="n">
        <v>6.3</v>
      </c>
      <c r="N14" s="284" t="n">
        <v>6.3</v>
      </c>
      <c r="O14" s="284" t="n">
        <v>3</v>
      </c>
      <c r="P14" s="284"/>
      <c r="Q14" s="287"/>
      <c r="R14" s="56" t="n">
        <f aca="false">'3'!Z19</f>
        <v>1320</v>
      </c>
      <c r="S14" s="55" t="n">
        <f aca="false">'3'!AB19</f>
        <v>76.5087333960883</v>
      </c>
      <c r="T14" s="56" t="n">
        <f aca="false">'3'!Y19</f>
        <v>3187</v>
      </c>
      <c r="U14" s="51" t="str">
        <f aca="false">IF('3'!AA19=1,'3'!AR6,'3'!AR7)</f>
        <v>S.A.L</v>
      </c>
      <c r="V14" s="66"/>
      <c r="W14" s="66"/>
      <c r="X14" s="32" t="n">
        <v>0.375</v>
      </c>
      <c r="Y14" s="58" t="n">
        <v>3192</v>
      </c>
      <c r="Z14" s="280" t="n">
        <v>1350</v>
      </c>
      <c r="AA14" s="34" t="n">
        <v>1</v>
      </c>
      <c r="AB14" s="82" t="n">
        <f aca="false">IF('3'!AA14=1,(('3'!Z14*'3'!$AS$6*'3'!$AT$6)/('3'!Y14*0.0036)),IF('3'!AA14=2,(('3'!Z14*'3'!$AS$7*'3'!$AT$7)/('3'!Y14*0.0036))))</f>
        <v>78.125</v>
      </c>
      <c r="AC14" s="82"/>
      <c r="AD14" s="37" t="n">
        <f aca="false">(('3'!AC14*'3'!$O$9*1000000))/('3'!Y14*3600)</f>
        <v>0</v>
      </c>
      <c r="AE14" s="281"/>
      <c r="AF14" s="282" t="n">
        <f aca="false">('3'!AE14/24)*0.454</f>
        <v>0</v>
      </c>
      <c r="AG14" s="38"/>
      <c r="AH14" s="282" t="n">
        <f aca="false">('3'!AG14/24)*0.454</f>
        <v>0</v>
      </c>
      <c r="AI14" s="280" t="n">
        <v>3500</v>
      </c>
      <c r="AJ14" s="282" t="n">
        <f aca="false">('3'!AI14/24)*0.454</f>
        <v>66.2083333333333</v>
      </c>
      <c r="AK14" s="40"/>
      <c r="AL14" s="283" t="n">
        <f aca="false">('3'!AK14/24)*0.454</f>
        <v>0</v>
      </c>
      <c r="AM14" s="40"/>
      <c r="AN14" s="283" t="n">
        <f aca="false">('3'!AM14/24)*0.454</f>
        <v>0</v>
      </c>
      <c r="AO14" s="40"/>
      <c r="AP14" s="283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218</v>
      </c>
      <c r="C15" s="284" t="n">
        <v>19</v>
      </c>
      <c r="D15" s="284" t="n">
        <v>17</v>
      </c>
      <c r="E15" s="284" t="n">
        <v>10</v>
      </c>
      <c r="F15" s="284" t="n">
        <v>57</v>
      </c>
      <c r="G15" s="284" t="n">
        <v>3</v>
      </c>
      <c r="H15" s="284" t="n">
        <v>2</v>
      </c>
      <c r="I15" s="284" t="n">
        <v>1.1</v>
      </c>
      <c r="J15" s="284" t="n">
        <v>1.4</v>
      </c>
      <c r="K15" s="284" t="n">
        <v>6.9</v>
      </c>
      <c r="L15" s="323" t="n">
        <v>6.3</v>
      </c>
      <c r="M15" s="323" t="n">
        <v>6.3</v>
      </c>
      <c r="N15" s="284" t="n">
        <v>6.3</v>
      </c>
      <c r="O15" s="284" t="n">
        <v>3</v>
      </c>
      <c r="P15" s="284"/>
      <c r="Q15" s="287"/>
      <c r="R15" s="56" t="n">
        <f aca="false">'3'!Z21</f>
        <v>1320</v>
      </c>
      <c r="S15" s="55" t="n">
        <f aca="false">'3'!AB21</f>
        <v>76.5567765567766</v>
      </c>
      <c r="T15" s="56" t="n">
        <f aca="false">'3'!Y21</f>
        <v>3185</v>
      </c>
      <c r="U15" s="51" t="str">
        <f aca="false">IF('3'!AA21=1,'3'!AR6,'3'!AR7)</f>
        <v>S.A.L</v>
      </c>
      <c r="V15" s="66"/>
      <c r="W15" s="66"/>
      <c r="X15" s="32" t="n">
        <v>0.416666666666667</v>
      </c>
      <c r="Y15" s="58" t="n">
        <v>3214</v>
      </c>
      <c r="Z15" s="280" t="n">
        <v>1350</v>
      </c>
      <c r="AA15" s="34" t="n">
        <v>1</v>
      </c>
      <c r="AB15" s="82" t="n">
        <f aca="false">IF('3'!AA15=1,(('3'!Z15*'3'!$AS$6*'3'!$AT$6)/('3'!Y15*0.0036)),IF('3'!AA15=2,(('3'!Z15*'3'!$AS$7*'3'!$AT$7)/('3'!Y15*0.0036))))</f>
        <v>77.5902302426883</v>
      </c>
      <c r="AC15" s="82"/>
      <c r="AD15" s="37" t="n">
        <f aca="false">(('3'!AC15*'3'!$O$9*1000000))/('3'!Y15*3600)</f>
        <v>0</v>
      </c>
      <c r="AE15" s="281"/>
      <c r="AF15" s="282" t="n">
        <f aca="false">('3'!AE15/24)*0.454</f>
        <v>0</v>
      </c>
      <c r="AG15" s="38"/>
      <c r="AH15" s="282" t="n">
        <f aca="false">('3'!AG15/24)*0.454</f>
        <v>0</v>
      </c>
      <c r="AI15" s="280" t="n">
        <v>3500</v>
      </c>
      <c r="AJ15" s="282" t="n">
        <f aca="false">('3'!AI15/24)*0.454</f>
        <v>66.2083333333333</v>
      </c>
      <c r="AK15" s="40"/>
      <c r="AL15" s="283" t="n">
        <f aca="false">('3'!AK15/24)*0.454</f>
        <v>0</v>
      </c>
      <c r="AM15" s="40"/>
      <c r="AN15" s="283" t="n">
        <f aca="false">('3'!AM15/24)*0.454</f>
        <v>0</v>
      </c>
      <c r="AO15" s="40"/>
      <c r="AP15" s="283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257</v>
      </c>
      <c r="C16" s="284" t="n">
        <v>18</v>
      </c>
      <c r="D16" s="284" t="n">
        <v>16</v>
      </c>
      <c r="E16" s="284" t="n">
        <v>10</v>
      </c>
      <c r="F16" s="284" t="n">
        <v>65</v>
      </c>
      <c r="G16" s="284" t="n">
        <v>2.6</v>
      </c>
      <c r="H16" s="284" t="n">
        <v>1.9</v>
      </c>
      <c r="I16" s="284" t="n">
        <v>1.2</v>
      </c>
      <c r="J16" s="284" t="n">
        <v>1.6</v>
      </c>
      <c r="K16" s="284" t="n">
        <v>6.7</v>
      </c>
      <c r="L16" s="323" t="n">
        <v>6.3</v>
      </c>
      <c r="M16" s="323" t="n">
        <v>6.4</v>
      </c>
      <c r="N16" s="284" t="n">
        <v>6.1</v>
      </c>
      <c r="O16" s="284" t="n">
        <v>3.5</v>
      </c>
      <c r="P16" s="284"/>
      <c r="Q16" s="287"/>
      <c r="R16" s="56" t="n">
        <f aca="false">'3'!Z23</f>
        <v>1400</v>
      </c>
      <c r="S16" s="55" t="n">
        <f aca="false">'3'!AB23</f>
        <v>80.6647258612324</v>
      </c>
      <c r="T16" s="56" t="n">
        <f aca="false">'3'!Y23</f>
        <v>3206</v>
      </c>
      <c r="U16" s="51" t="str">
        <f aca="false">IF('3'!AA23=1,'3'!AR6,'3'!AR7)</f>
        <v>S.A.L</v>
      </c>
      <c r="V16" s="66"/>
      <c r="W16" s="66"/>
      <c r="X16" s="32" t="n">
        <v>0.458333333333333</v>
      </c>
      <c r="Y16" s="58" t="n">
        <v>3177</v>
      </c>
      <c r="Z16" s="280" t="n">
        <v>1350</v>
      </c>
      <c r="AA16" s="34" t="n">
        <v>1</v>
      </c>
      <c r="AB16" s="82" t="n">
        <f aca="false">IF('3'!AA16=1,(('3'!Z16*'3'!$AS$6*'3'!$AT$6)/('3'!Y16*0.0036)),IF('3'!AA16=2,(('3'!Z16*'3'!$AS$7*'3'!$AT$7)/('3'!Y16*0.0036))))</f>
        <v>78.4938621340888</v>
      </c>
      <c r="AC16" s="82"/>
      <c r="AD16" s="37" t="n">
        <f aca="false">(('3'!AC16*'3'!$O$9*1000000))/('3'!Y16*3600)</f>
        <v>0</v>
      </c>
      <c r="AE16" s="281"/>
      <c r="AF16" s="282" t="n">
        <f aca="false">('3'!AE16/24)*0.454</f>
        <v>0</v>
      </c>
      <c r="AG16" s="38"/>
      <c r="AH16" s="282" t="n">
        <f aca="false">('3'!AG16/24)*0.454</f>
        <v>0</v>
      </c>
      <c r="AI16" s="280" t="n">
        <v>3500</v>
      </c>
      <c r="AJ16" s="282" t="n">
        <f aca="false">('3'!AI16/24)*0.454</f>
        <v>66.2083333333333</v>
      </c>
      <c r="AK16" s="40"/>
      <c r="AL16" s="283" t="n">
        <f aca="false">('3'!AK16/24)*0.454</f>
        <v>0</v>
      </c>
      <c r="AM16" s="40"/>
      <c r="AN16" s="283" t="n">
        <f aca="false">('3'!AM16/24)*0.454</f>
        <v>0</v>
      </c>
      <c r="AO16" s="40"/>
      <c r="AP16" s="283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252</v>
      </c>
      <c r="C17" s="284" t="n">
        <v>21</v>
      </c>
      <c r="D17" s="284" t="n">
        <v>19</v>
      </c>
      <c r="E17" s="284" t="n">
        <v>11</v>
      </c>
      <c r="F17" s="284" t="n">
        <v>65</v>
      </c>
      <c r="G17" s="284" t="n">
        <v>2.2</v>
      </c>
      <c r="H17" s="284" t="n">
        <v>1.5</v>
      </c>
      <c r="I17" s="284" t="n">
        <v>1.4</v>
      </c>
      <c r="J17" s="284" t="n">
        <v>1.4</v>
      </c>
      <c r="K17" s="284" t="n">
        <v>6.7</v>
      </c>
      <c r="L17" s="323" t="n">
        <v>6.3</v>
      </c>
      <c r="M17" s="323" t="n">
        <v>6.3</v>
      </c>
      <c r="N17" s="284" t="n">
        <v>6.1</v>
      </c>
      <c r="O17" s="284" t="n">
        <v>3.5</v>
      </c>
      <c r="P17" s="284"/>
      <c r="Q17" s="287"/>
      <c r="R17" s="56" t="n">
        <f aca="false">'3'!Z25</f>
        <v>1400</v>
      </c>
      <c r="S17" s="55" t="n">
        <f aca="false">'3'!AB25</f>
        <v>80.740278211399</v>
      </c>
      <c r="T17" s="56" t="n">
        <f aca="false">'3'!Y25</f>
        <v>3203</v>
      </c>
      <c r="U17" s="51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58" t="n">
        <v>3181</v>
      </c>
      <c r="Z17" s="280" t="n">
        <v>1350</v>
      </c>
      <c r="AA17" s="34" t="n">
        <v>1</v>
      </c>
      <c r="AB17" s="82" t="n">
        <f aca="false">IF('3'!AA17=1,(('3'!Z17*'3'!$AS$6*'3'!$AT$6)/('3'!Y17*0.0036)),IF('3'!AA17=2,(('3'!Z17*'3'!$AS$7*'3'!$AT$7)/('3'!Y17*0.0036))))</f>
        <v>78.3951587551085</v>
      </c>
      <c r="AC17" s="82"/>
      <c r="AD17" s="37" t="n">
        <f aca="false">(('3'!AC17*'3'!$O$9*1000000))/('3'!Y17*3600)</f>
        <v>0</v>
      </c>
      <c r="AE17" s="281"/>
      <c r="AF17" s="282" t="n">
        <f aca="false">('3'!AE17/24)*0.454</f>
        <v>0</v>
      </c>
      <c r="AG17" s="38"/>
      <c r="AH17" s="282" t="n">
        <f aca="false">('3'!AG17/24)*0.454</f>
        <v>0</v>
      </c>
      <c r="AI17" s="280" t="n">
        <v>3500</v>
      </c>
      <c r="AJ17" s="282" t="n">
        <f aca="false">('3'!AI17/24)*0.454</f>
        <v>66.2083333333333</v>
      </c>
      <c r="AK17" s="40"/>
      <c r="AL17" s="283" t="n">
        <f aca="false">('3'!AK17/24)*0.454</f>
        <v>0</v>
      </c>
      <c r="AM17" s="40"/>
      <c r="AN17" s="283" t="n">
        <f aca="false">('3'!AM17/24)*0.454</f>
        <v>0</v>
      </c>
      <c r="AO17" s="40"/>
      <c r="AP17" s="283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250</v>
      </c>
      <c r="C18" s="284" t="n">
        <v>19</v>
      </c>
      <c r="D18" s="284" t="n">
        <v>18</v>
      </c>
      <c r="E18" s="284" t="n">
        <v>11</v>
      </c>
      <c r="F18" s="284" t="n">
        <v>62</v>
      </c>
      <c r="G18" s="284" t="n">
        <v>2</v>
      </c>
      <c r="H18" s="284" t="n">
        <v>1.5</v>
      </c>
      <c r="I18" s="284" t="n">
        <v>1.4</v>
      </c>
      <c r="J18" s="284" t="n">
        <v>1.3</v>
      </c>
      <c r="K18" s="284" t="n">
        <v>6.7</v>
      </c>
      <c r="L18" s="323" t="n">
        <v>6.3</v>
      </c>
      <c r="M18" s="323" t="n">
        <v>6.3</v>
      </c>
      <c r="N18" s="284" t="n">
        <v>6.1</v>
      </c>
      <c r="O18" s="284" t="n">
        <v>3.5</v>
      </c>
      <c r="P18" s="284"/>
      <c r="Q18" s="287"/>
      <c r="R18" s="56" t="n">
        <f aca="false">'3'!Z27</f>
        <v>1400</v>
      </c>
      <c r="S18" s="55" t="n">
        <f aca="false">'3'!AB27</f>
        <v>81.6322951739618</v>
      </c>
      <c r="T18" s="56" t="n">
        <f aca="false">'3'!Y27</f>
        <v>3168</v>
      </c>
      <c r="U18" s="51" t="str">
        <f aca="false">IF('3'!AA27=1,'3'!AR6,'3'!AR7)</f>
        <v>S.A.L</v>
      </c>
      <c r="V18" s="67"/>
      <c r="W18" s="67"/>
      <c r="X18" s="32" t="n">
        <v>0.541666666666667</v>
      </c>
      <c r="Y18" s="58" t="n">
        <v>3162</v>
      </c>
      <c r="Z18" s="280" t="n">
        <v>1320</v>
      </c>
      <c r="AA18" s="34" t="n">
        <v>1</v>
      </c>
      <c r="AB18" s="82" t="n">
        <f aca="false">IF('3'!AA18=1,(('3'!Z18*'3'!$AS$6*'3'!$AT$6)/('3'!Y18*0.0036)),IF('3'!AA18=2,(('3'!Z18*'3'!$AS$7*'3'!$AT$7)/('3'!Y18*0.0036))))</f>
        <v>77.1136411553869</v>
      </c>
      <c r="AC18" s="82"/>
      <c r="AD18" s="37" t="n">
        <f aca="false">(('3'!AC18*'3'!$O$9*1000000))/('3'!Y18*3600)</f>
        <v>0</v>
      </c>
      <c r="AE18" s="281"/>
      <c r="AF18" s="282" t="n">
        <f aca="false">('3'!AE18/24)*0.454</f>
        <v>0</v>
      </c>
      <c r="AG18" s="38"/>
      <c r="AH18" s="282" t="n">
        <f aca="false">('3'!AG18/24)*0.454</f>
        <v>0</v>
      </c>
      <c r="AI18" s="280" t="n">
        <v>3500</v>
      </c>
      <c r="AJ18" s="282" t="n">
        <f aca="false">('3'!AI18/24)*0.454</f>
        <v>66.2083333333333</v>
      </c>
      <c r="AK18" s="40"/>
      <c r="AL18" s="283" t="n">
        <f aca="false">('3'!AK18/24)*0.454</f>
        <v>0</v>
      </c>
      <c r="AM18" s="40"/>
      <c r="AN18" s="283" t="n">
        <f aca="false">('3'!AM18/24)*0.454</f>
        <v>0</v>
      </c>
      <c r="AO18" s="40"/>
      <c r="AP18" s="283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IF('3'!B7:B18&gt;0.01,AVERAGE('3'!B7:B18),"")</f>
        <v>235.666666666667</v>
      </c>
      <c r="C19" s="96" t="n">
        <f aca="false" t="array" ref="C19:C19">IF('3'!C7:C18&gt;0.01,AVERAGE('3'!C7:C18),"")</f>
        <v>18.6666666666667</v>
      </c>
      <c r="D19" s="96" t="n">
        <f aca="false" t="array" ref="D19:D19">IF('3'!D7:D18&gt;0.01,AVERAGE('3'!D7:D18),"")</f>
        <v>17.5</v>
      </c>
      <c r="E19" s="96" t="n">
        <f aca="false" t="array" ref="E19:E19">IF('3'!E7:E18&gt;0.01,AVERAGE('3'!E7:E18),"")</f>
        <v>9.66666666666667</v>
      </c>
      <c r="F19" s="96" t="n">
        <f aca="false" t="array" ref="F19:F19">IF('3'!F7:F18&gt;0.01,AVERAGE('3'!F7:F18),"")</f>
        <v>59.5833333333333</v>
      </c>
      <c r="G19" s="96" t="n">
        <f aca="false" t="array" ref="G19:G19">IF('3'!G7:G18&gt;0.01,AVERAGE('3'!G7:G18),"")</f>
        <v>2.81666666666667</v>
      </c>
      <c r="H19" s="96" t="n">
        <f aca="false" t="array" ref="H19:H19">IF('3'!H7:H18&gt;0.01,AVERAGE('3'!H7:H18),"")</f>
        <v>1.91666666666667</v>
      </c>
      <c r="I19" s="96" t="n">
        <f aca="false" t="array" ref="I19:I19">IF('3'!I7:I18&gt;0.01,AVERAGE('3'!I7:I18),"")</f>
        <v>1.18333333333333</v>
      </c>
      <c r="J19" s="96" t="n">
        <f aca="false" t="array" ref="J19:J19">IF('3'!J7:J18&gt;0.01,AVERAGE('3'!J7:J18),"")</f>
        <v>1.44166666666667</v>
      </c>
      <c r="K19" s="96" t="n">
        <f aca="false" t="array" ref="K19:K19">IF('3'!K7:K18&gt;0.01,AVERAGE('3'!K7:K18),"")</f>
        <v>6.91666666666667</v>
      </c>
      <c r="L19" s="324" t="n">
        <f aca="false" t="array" ref="L19:L19">IF('3'!L7:L18&gt;0.01,AVERAGE('3'!L7:L18),"")</f>
        <v>6.26666666666667</v>
      </c>
      <c r="M19" s="96" t="n">
        <f aca="false" t="array" ref="M19:M19">IF('3'!M7:M18&gt;0.01,AVERAGE('3'!M7:M18),"")</f>
        <v>6.30833333333333</v>
      </c>
      <c r="N19" s="96" t="n">
        <f aca="false" t="array" ref="N19:N19">IF('3'!N7:N18&gt;0.01,AVERAGE('3'!N7:N18),"")</f>
        <v>6.15</v>
      </c>
      <c r="O19" s="96" t="n">
        <f aca="false" t="array" ref="O19:O19">IF('3'!O7:O18&gt;0.01,AVERAGE('3'!O7:O18),"")</f>
        <v>3.30833333333333</v>
      </c>
      <c r="P19" s="289" t="str">
        <f aca="false" t="array" ref="P19:P19">IF('3'!P7:P18&gt;0.01,AVERAGE('3'!P7:P18),"")</f>
        <v/>
      </c>
      <c r="Q19" s="290" t="str">
        <f aca="false" t="array" ref="Q19:Q19">IF('3'!Q7:Q18&gt;0.01,AVERAGE('3'!Q7:Q18),"")</f>
        <v/>
      </c>
      <c r="R19" s="290" t="n">
        <f aca="false" t="array" ref="R19:R19">IF('3'!R7:R18&gt;0.01,AVERAGE('3'!R7:R18),"")</f>
        <v>1377.5</v>
      </c>
      <c r="S19" s="290" t="n">
        <f aca="false" t="array" ref="S19:S19">IF('3'!S7:S18&gt;0.01,AVERAGE('3'!S7:S18),"")</f>
        <v>79.805161655783</v>
      </c>
      <c r="T19" s="72"/>
      <c r="U19" s="72"/>
      <c r="V19" s="73"/>
      <c r="W19" s="74"/>
      <c r="X19" s="32" t="n">
        <v>0.583333333333333</v>
      </c>
      <c r="Y19" s="58" t="n">
        <v>3187</v>
      </c>
      <c r="Z19" s="280" t="n">
        <v>1320</v>
      </c>
      <c r="AA19" s="34" t="n">
        <v>1</v>
      </c>
      <c r="AB19" s="82" t="n">
        <f aca="false">IF('3'!AA19=1,(('3'!Z19*'3'!$AS$6*'3'!$AT$6)/('3'!Y19*0.0036)),IF('3'!AA19=2,(('3'!Z19*'3'!$AS$7*'3'!$AT$7)/('3'!Y19*0.0036))))</f>
        <v>76.5087333960883</v>
      </c>
      <c r="AC19" s="82"/>
      <c r="AD19" s="37" t="n">
        <f aca="false">(('3'!AC19*'3'!$O$9*1000000))/('3'!Y19*3600)</f>
        <v>0</v>
      </c>
      <c r="AE19" s="281"/>
      <c r="AF19" s="282" t="n">
        <f aca="false">('3'!AE19/24)*0.454</f>
        <v>0</v>
      </c>
      <c r="AG19" s="38"/>
      <c r="AH19" s="282" t="n">
        <f aca="false">('3'!AG19/24)*0.454</f>
        <v>0</v>
      </c>
      <c r="AI19" s="280" t="n">
        <v>3500</v>
      </c>
      <c r="AJ19" s="282" t="n">
        <f aca="false">('3'!AI19/24)*0.454</f>
        <v>66.2083333333333</v>
      </c>
      <c r="AK19" s="40"/>
      <c r="AL19" s="283" t="n">
        <f aca="false">('3'!AK19/24)*0.454</f>
        <v>0</v>
      </c>
      <c r="AM19" s="40"/>
      <c r="AN19" s="283" t="n">
        <f aca="false">('3'!AM19/24)*0.454</f>
        <v>0</v>
      </c>
      <c r="AO19" s="40"/>
      <c r="AP19" s="283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MAX('3'!B7:B18)</f>
        <v>257</v>
      </c>
      <c r="C20" s="96" t="n">
        <f aca="false">MAX('3'!C7:C18)</f>
        <v>21</v>
      </c>
      <c r="D20" s="96" t="n">
        <f aca="false">MAX('3'!D7:D18)</f>
        <v>19</v>
      </c>
      <c r="E20" s="96" t="n">
        <f aca="false">MAX('3'!E7:E18)</f>
        <v>11</v>
      </c>
      <c r="F20" s="96" t="n">
        <f aca="false">MAX('3'!F7:F18)</f>
        <v>65</v>
      </c>
      <c r="G20" s="96" t="n">
        <f aca="false">MAX('3'!G7:G18)</f>
        <v>3.2</v>
      </c>
      <c r="H20" s="96" t="n">
        <f aca="false">MAX('3'!H7:H18)</f>
        <v>2.3</v>
      </c>
      <c r="I20" s="96" t="n">
        <f aca="false">MAX('3'!I7:I18)</f>
        <v>1.4</v>
      </c>
      <c r="J20" s="96" t="n">
        <f aca="false">MAX('3'!J7:J18)</f>
        <v>1.6</v>
      </c>
      <c r="K20" s="96" t="n">
        <f aca="false">MAX('3'!K7:K18)</f>
        <v>7.3</v>
      </c>
      <c r="L20" s="324" t="n">
        <f aca="false">MAX('3'!L7:L18)</f>
        <v>6.3</v>
      </c>
      <c r="M20" s="96" t="n">
        <f aca="false">MAX('3'!M7:M18)</f>
        <v>6.4</v>
      </c>
      <c r="N20" s="96" t="n">
        <f aca="false">MAX('3'!N7:N18)</f>
        <v>6.3</v>
      </c>
      <c r="O20" s="97" t="n">
        <f aca="false">MAX('3'!O7:O18)</f>
        <v>3.5</v>
      </c>
      <c r="P20" s="97" t="n">
        <f aca="false">MAX('3'!P7:P18)</f>
        <v>0</v>
      </c>
      <c r="Q20" s="97" t="n">
        <f aca="false">MAX('3'!Q7:Q18)</f>
        <v>0</v>
      </c>
      <c r="R20" s="97" t="n">
        <f aca="false">MAX('3'!R7:R18)</f>
        <v>1400</v>
      </c>
      <c r="S20" s="97" t="n">
        <f aca="false">MAX('3'!S7:S18)</f>
        <v>82.0727106033358</v>
      </c>
      <c r="T20" s="72"/>
      <c r="U20" s="72"/>
      <c r="X20" s="32" t="n">
        <v>0.625</v>
      </c>
      <c r="Y20" s="58" t="n">
        <v>3173</v>
      </c>
      <c r="Z20" s="280" t="n">
        <v>1320</v>
      </c>
      <c r="AA20" s="34" t="n">
        <v>1</v>
      </c>
      <c r="AB20" s="82" t="n">
        <f aca="false">IF('3'!AA20=1,(('3'!Z20*'3'!$AS$6*'3'!$AT$6)/('3'!Y20*0.0036)),IF('3'!AA20=2,(('3'!Z20*'3'!$AS$7*'3'!$AT$7)/('3'!Y20*0.0036))))</f>
        <v>76.8463073852295</v>
      </c>
      <c r="AC20" s="82"/>
      <c r="AD20" s="37" t="n">
        <f aca="false">(('3'!AC20*'3'!$O$9*1000000))/('3'!Y20*3600)</f>
        <v>0</v>
      </c>
      <c r="AE20" s="281"/>
      <c r="AF20" s="282" t="n">
        <f aca="false">('3'!AE20/24)*0.454</f>
        <v>0</v>
      </c>
      <c r="AG20" s="38"/>
      <c r="AH20" s="282" t="n">
        <f aca="false">('3'!AG20/24)*0.454</f>
        <v>0</v>
      </c>
      <c r="AI20" s="280" t="n">
        <v>3500</v>
      </c>
      <c r="AJ20" s="282" t="n">
        <f aca="false">('3'!AI20/24)*0.454</f>
        <v>66.2083333333333</v>
      </c>
      <c r="AK20" s="40"/>
      <c r="AL20" s="283" t="n">
        <f aca="false">('3'!AK20/24)*0.454</f>
        <v>0</v>
      </c>
      <c r="AM20" s="40"/>
      <c r="AN20" s="283" t="n">
        <f aca="false">('3'!AM20/24)*0.454</f>
        <v>0</v>
      </c>
      <c r="AO20" s="40"/>
      <c r="AP20" s="283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MIN('3'!B7:B18)</f>
        <v>216</v>
      </c>
      <c r="C21" s="96" t="n">
        <f aca="false">MIN('3'!C7:C18)</f>
        <v>17</v>
      </c>
      <c r="D21" s="96" t="n">
        <f aca="false">MIN('3'!D7:D18)</f>
        <v>16</v>
      </c>
      <c r="E21" s="96" t="n">
        <f aca="false">MIN('3'!E7:E18)</f>
        <v>9</v>
      </c>
      <c r="F21" s="96" t="n">
        <f aca="false">MIN('3'!F7:F18)</f>
        <v>53</v>
      </c>
      <c r="G21" s="291" t="n">
        <f aca="false">MIN('3'!G7:G18)</f>
        <v>2</v>
      </c>
      <c r="H21" s="291" t="n">
        <f aca="false">MIN('3'!H7:H18)</f>
        <v>1.5</v>
      </c>
      <c r="I21" s="291" t="n">
        <f aca="false">MIN('3'!I7:I18)</f>
        <v>1</v>
      </c>
      <c r="J21" s="291" t="n">
        <f aca="false">MIN('3'!J7:J18)</f>
        <v>1.3</v>
      </c>
      <c r="K21" s="291" t="n">
        <f aca="false">MIN('3'!K7:K18)</f>
        <v>6.7</v>
      </c>
      <c r="L21" s="325" t="n">
        <f aca="false">MIN('3'!L7:L18)</f>
        <v>6.2</v>
      </c>
      <c r="M21" s="291" t="n">
        <f aca="false">MIN('3'!M7:M18)</f>
        <v>6.3</v>
      </c>
      <c r="N21" s="291" t="n">
        <f aca="false">MIN('3'!N7:N18)</f>
        <v>6</v>
      </c>
      <c r="O21" s="292" t="n">
        <f aca="false">MIN('3'!O7:O18)</f>
        <v>3</v>
      </c>
      <c r="P21" s="292" t="n">
        <f aca="false">MIN('3'!P7:P18)</f>
        <v>0</v>
      </c>
      <c r="Q21" s="292" t="n">
        <f aca="false">MIN('3'!Q7:Q18)</f>
        <v>0</v>
      </c>
      <c r="R21" s="292" t="n">
        <f aca="false">MIN('3'!R7:R18)</f>
        <v>1320</v>
      </c>
      <c r="S21" s="292" t="n">
        <f aca="false">MIN('3'!S7:S18)</f>
        <v>76.5087333960883</v>
      </c>
      <c r="T21" s="72"/>
      <c r="U21" s="72"/>
      <c r="X21" s="32" t="n">
        <v>0.666666666666667</v>
      </c>
      <c r="Y21" s="58" t="n">
        <v>3185</v>
      </c>
      <c r="Z21" s="280" t="n">
        <v>1320</v>
      </c>
      <c r="AA21" s="34" t="n">
        <v>1</v>
      </c>
      <c r="AB21" s="82" t="n">
        <f aca="false">IF('3'!AA21=1,(('3'!Z21*'3'!$AS$6*'3'!$AT$6)/('3'!Y21*0.0036)),IF('3'!AA21=2,(('3'!Z21*'3'!$AS$7*'3'!$AT$7)/('3'!Y21*0.0036))))</f>
        <v>76.5567765567766</v>
      </c>
      <c r="AC21" s="82"/>
      <c r="AD21" s="37" t="n">
        <f aca="false">(('3'!AC21*'3'!$O$9*1000000))/('3'!Y21*3600)</f>
        <v>0</v>
      </c>
      <c r="AE21" s="281"/>
      <c r="AF21" s="282" t="n">
        <f aca="false">('3'!AE21/24)*0.454</f>
        <v>0</v>
      </c>
      <c r="AG21" s="38"/>
      <c r="AH21" s="282" t="n">
        <f aca="false">('3'!AG21/24)*0.454</f>
        <v>0</v>
      </c>
      <c r="AI21" s="280" t="n">
        <v>3500</v>
      </c>
      <c r="AJ21" s="282" t="n">
        <f aca="false">('3'!AI21/24)*0.454</f>
        <v>66.2083333333333</v>
      </c>
      <c r="AK21" s="40"/>
      <c r="AL21" s="283" t="n">
        <f aca="false">('3'!AK21/24)*0.454</f>
        <v>0</v>
      </c>
      <c r="AM21" s="40"/>
      <c r="AN21" s="283" t="n">
        <f aca="false">('3'!AM21/24)*0.454</f>
        <v>0</v>
      </c>
      <c r="AO21" s="40"/>
      <c r="AP21" s="283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6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3185</v>
      </c>
      <c r="Z22" s="280" t="n">
        <v>1350</v>
      </c>
      <c r="AA22" s="34" t="n">
        <v>1</v>
      </c>
      <c r="AB22" s="82" t="n">
        <f aca="false">IF('3'!AA22=1,(('3'!Z22*'3'!$AS$6*'3'!$AT$6)/('3'!Y22*0.0036)),IF('3'!AA22=2,(('3'!Z22*'3'!$AS$7*'3'!$AT$7)/('3'!Y22*0.0036))))</f>
        <v>78.2967032967033</v>
      </c>
      <c r="AC22" s="82"/>
      <c r="AD22" s="37" t="n">
        <f aca="false">(('3'!AC22*'3'!$O$9*1000000))/('3'!Y22*3600)</f>
        <v>0</v>
      </c>
      <c r="AE22" s="281"/>
      <c r="AF22" s="282" t="n">
        <f aca="false">('3'!AE22/24)*0.454</f>
        <v>0</v>
      </c>
      <c r="AG22" s="38"/>
      <c r="AH22" s="282" t="n">
        <f aca="false">('3'!AG22/24)*0.454</f>
        <v>0</v>
      </c>
      <c r="AI22" s="280" t="n">
        <v>3500</v>
      </c>
      <c r="AJ22" s="282" t="n">
        <f aca="false">('3'!AI22/24)*0.454</f>
        <v>66.2083333333333</v>
      </c>
      <c r="AK22" s="40"/>
      <c r="AL22" s="283" t="n">
        <f aca="false">('3'!AK22/24)*0.454</f>
        <v>0</v>
      </c>
      <c r="AM22" s="40"/>
      <c r="AN22" s="283" t="n">
        <f aca="false">('3'!AM22/24)*0.454</f>
        <v>0</v>
      </c>
      <c r="AO22" s="40"/>
      <c r="AP22" s="283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3206</v>
      </c>
      <c r="Z23" s="280" t="n">
        <v>1400</v>
      </c>
      <c r="AA23" s="34" t="n">
        <v>1</v>
      </c>
      <c r="AB23" s="82" t="n">
        <f aca="false">IF('3'!AA23=1,(('3'!Z23*'3'!$AS$6*'3'!$AT$6)/('3'!Y23*0.0036)),IF('3'!AA23=2,(('3'!Z23*'3'!$AS$7*'3'!$AT$7)/('3'!Y23*0.0036))))</f>
        <v>80.6647258612324</v>
      </c>
      <c r="AC23" s="82"/>
      <c r="AD23" s="37" t="n">
        <f aca="false">(('3'!AC23*'3'!$O$9*1000000))/('3'!Y23*3600)</f>
        <v>0</v>
      </c>
      <c r="AE23" s="281"/>
      <c r="AF23" s="282" t="n">
        <f aca="false">('3'!AE23/24)*0.454</f>
        <v>0</v>
      </c>
      <c r="AG23" s="38"/>
      <c r="AH23" s="282" t="n">
        <f aca="false">('3'!AG23/24)*0.454</f>
        <v>0</v>
      </c>
      <c r="AI23" s="280" t="n">
        <v>3500</v>
      </c>
      <c r="AJ23" s="282" t="n">
        <f aca="false">('3'!AI23/24)*0.454</f>
        <v>66.2083333333333</v>
      </c>
      <c r="AK23" s="40"/>
      <c r="AL23" s="283" t="n">
        <f aca="false">('3'!AK23/24)*0.454</f>
        <v>0</v>
      </c>
      <c r="AM23" s="40"/>
      <c r="AN23" s="283" t="n">
        <f aca="false">('3'!AM23/24)*0.454</f>
        <v>0</v>
      </c>
      <c r="AO23" s="40"/>
      <c r="AP23" s="283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8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3186</v>
      </c>
      <c r="Z24" s="280" t="n">
        <v>1400</v>
      </c>
      <c r="AA24" s="34" t="n">
        <v>1</v>
      </c>
      <c r="AB24" s="35" t="n">
        <f aca="false">IF('3'!AA24=1,(('3'!Z24*'3'!$AS$6*'3'!$AT$6)/('3'!Y24*0.0036)),IF('3'!AA24=2,(('3'!Z24*'3'!$AS$7*'3'!$AT$7)/('3'!Y24*0.0036))))</f>
        <v>81.1710957661994</v>
      </c>
      <c r="AC24" s="35"/>
      <c r="AD24" s="293" t="n">
        <f aca="false">(('3'!AC24*'3'!$O$9*1000000))/('3'!Y24*3600)</f>
        <v>0</v>
      </c>
      <c r="AE24" s="281"/>
      <c r="AF24" s="294" t="n">
        <f aca="false">('3'!AE24/24)*0.454</f>
        <v>0</v>
      </c>
      <c r="AG24" s="266"/>
      <c r="AH24" s="294" t="n">
        <f aca="false">('3'!AG24/24)*0.454</f>
        <v>0</v>
      </c>
      <c r="AI24" s="280" t="n">
        <v>3500</v>
      </c>
      <c r="AJ24" s="294" t="n">
        <f aca="false">('3'!AI24/24)*0.454</f>
        <v>66.2083333333333</v>
      </c>
      <c r="AK24" s="40"/>
      <c r="AL24" s="295" t="n">
        <f aca="false">('3'!AK24/24)*0.454</f>
        <v>0</v>
      </c>
      <c r="AM24" s="296"/>
      <c r="AN24" s="295" t="n">
        <f aca="false">('3'!AM24/24)*0.454</f>
        <v>0</v>
      </c>
      <c r="AO24" s="40"/>
      <c r="AP24" s="295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0.4</v>
      </c>
      <c r="C25" s="297" t="n">
        <v>0.8</v>
      </c>
      <c r="D25" s="297" t="n">
        <v>1.3</v>
      </c>
      <c r="E25" s="145" t="n">
        <v>1.6</v>
      </c>
      <c r="F25" s="145" t="n">
        <v>1</v>
      </c>
      <c r="G25" s="145" t="n">
        <v>2.4</v>
      </c>
      <c r="H25" s="145" t="n">
        <v>0.4</v>
      </c>
      <c r="I25" s="145" t="n">
        <v>0.6</v>
      </c>
      <c r="J25" s="145" t="n">
        <v>0.2</v>
      </c>
      <c r="K25" s="145" t="n">
        <v>1.6</v>
      </c>
      <c r="L25" s="145" t="n">
        <v>0.8</v>
      </c>
      <c r="M25" s="145" t="n">
        <v>1.7</v>
      </c>
      <c r="N25" s="145" t="n">
        <v>0.5</v>
      </c>
      <c r="O25" s="145" t="n">
        <v>0.5</v>
      </c>
      <c r="P25" s="145" t="n">
        <v>0.6</v>
      </c>
      <c r="Q25" s="145"/>
      <c r="R25" s="89" t="e">
        <f aca="false">#DIV/0!</f>
        <v>#DIV/0!</v>
      </c>
      <c r="S25" s="90"/>
      <c r="T25" s="91" t="s">
        <v>0</v>
      </c>
      <c r="U25" s="92" t="n">
        <f aca="false">ESCALA!$A$5</f>
        <v>43924</v>
      </c>
      <c r="X25" s="32" t="n">
        <v>0.833333333333333</v>
      </c>
      <c r="Y25" s="58" t="n">
        <v>3203</v>
      </c>
      <c r="Z25" s="280" t="n">
        <v>1400</v>
      </c>
      <c r="AA25" s="34" t="n">
        <v>1</v>
      </c>
      <c r="AB25" s="82" t="n">
        <f aca="false">IF('3'!AA25=1,(('3'!Z25*'3'!$AS$6*'3'!$AT$6)/('3'!Y25*0.0036)),IF('3'!AA25=2,(('3'!Z25*'3'!$AS$7*'3'!$AT$7)/('3'!Y25*0.0036))))</f>
        <v>80.740278211399</v>
      </c>
      <c r="AC25" s="82"/>
      <c r="AD25" s="37" t="n">
        <f aca="false">(('3'!AC25*'3'!$O$9*1000000))/('3'!Y25*3600)</f>
        <v>0</v>
      </c>
      <c r="AE25" s="281"/>
      <c r="AF25" s="282" t="n">
        <f aca="false">('3'!AE25/24)*0.454</f>
        <v>0</v>
      </c>
      <c r="AG25" s="38"/>
      <c r="AH25" s="282" t="n">
        <f aca="false">('3'!AG25/24)*0.454</f>
        <v>0</v>
      </c>
      <c r="AI25" s="280" t="n">
        <v>3500</v>
      </c>
      <c r="AJ25" s="282" t="n">
        <f aca="false">('3'!AI25/24)*0.454</f>
        <v>66.2083333333333</v>
      </c>
      <c r="AK25" s="40"/>
      <c r="AL25" s="283" t="n">
        <f aca="false">('3'!AK25/24)*0.454</f>
        <v>0</v>
      </c>
      <c r="AM25" s="40"/>
      <c r="AN25" s="283" t="n">
        <f aca="false">('3'!AM25/24)*0.454</f>
        <v>0</v>
      </c>
      <c r="AO25" s="40"/>
      <c r="AP25" s="283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7"/>
      <c r="C26" s="307"/>
      <c r="D26" s="308"/>
      <c r="E26" s="308"/>
      <c r="F26" s="308"/>
      <c r="G26" s="308"/>
      <c r="H26" s="307"/>
      <c r="I26" s="307"/>
      <c r="J26" s="307"/>
      <c r="K26" s="138"/>
      <c r="L26" s="138"/>
      <c r="M26" s="138"/>
      <c r="N26" s="327"/>
      <c r="O26" s="327"/>
      <c r="P26" s="327"/>
      <c r="Q26" s="327"/>
      <c r="R26" s="89" t="e">
        <f aca="false">#DIV/0!</f>
        <v>#DIV/0!</v>
      </c>
      <c r="S26" s="93"/>
      <c r="T26" s="91"/>
      <c r="U26" s="92"/>
      <c r="X26" s="32" t="n">
        <v>0.875</v>
      </c>
      <c r="Y26" s="58" t="n">
        <v>3186</v>
      </c>
      <c r="Z26" s="280" t="n">
        <v>1400</v>
      </c>
      <c r="AA26" s="34" t="n">
        <v>1</v>
      </c>
      <c r="AB26" s="82" t="n">
        <f aca="false">IF('3'!AA26=1,(('3'!Z26*'3'!$AS$6*'3'!$AT$6)/('3'!Y26*0.0036)),IF('3'!AA26=2,(('3'!Z26*'3'!$AS$7*'3'!$AT$7)/('3'!Y26*0.0036))))</f>
        <v>81.1710957661994</v>
      </c>
      <c r="AC26" s="82"/>
      <c r="AD26" s="37" t="n">
        <f aca="false">(('3'!AC26*'3'!$O$9*1000000))/('3'!Y26*3600)</f>
        <v>0</v>
      </c>
      <c r="AE26" s="281"/>
      <c r="AF26" s="282" t="n">
        <f aca="false">('3'!AE26/24)*0.454</f>
        <v>0</v>
      </c>
      <c r="AG26" s="38"/>
      <c r="AH26" s="282" t="n">
        <f aca="false">('3'!AG26/24)*0.454</f>
        <v>0</v>
      </c>
      <c r="AI26" s="280" t="n">
        <v>3500</v>
      </c>
      <c r="AJ26" s="282" t="n">
        <f aca="false">('3'!AI26/24)*0.454</f>
        <v>66.2083333333333</v>
      </c>
      <c r="AK26" s="40"/>
      <c r="AL26" s="283" t="n">
        <f aca="false">('3'!AK26/24)*0.454</f>
        <v>0</v>
      </c>
      <c r="AM26" s="40"/>
      <c r="AN26" s="283" t="n">
        <f aca="false">('3'!AM26/24)*0.454</f>
        <v>0</v>
      </c>
      <c r="AO26" s="40"/>
      <c r="AP26" s="283" t="n">
        <f aca="false">('3'!AO26/24)*0.454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324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3168</v>
      </c>
      <c r="Z27" s="280" t="n">
        <v>1400</v>
      </c>
      <c r="AA27" s="34" t="n">
        <v>1</v>
      </c>
      <c r="AB27" s="82" t="n">
        <f aca="false">IF('3'!AA27=1,(('3'!Z27*'3'!$AS$6*'3'!$AT$6)/('3'!Y27*0.0036)),IF('3'!AA27=2,(('3'!Z27*'3'!$AS$7*'3'!$AT$7)/('3'!Y27*0.0036))))</f>
        <v>81.6322951739618</v>
      </c>
      <c r="AC27" s="82"/>
      <c r="AD27" s="37" t="n">
        <f aca="false">(('3'!AC27*'3'!$O$9*1000000))/('3'!Y27*3600)</f>
        <v>0</v>
      </c>
      <c r="AE27" s="281"/>
      <c r="AF27" s="282" t="n">
        <f aca="false">('3'!AE27/24)*0.454</f>
        <v>0</v>
      </c>
      <c r="AG27" s="38"/>
      <c r="AH27" s="282" t="n">
        <f aca="false">('3'!AG27/24)*0.454</f>
        <v>0</v>
      </c>
      <c r="AI27" s="280" t="n">
        <v>3500</v>
      </c>
      <c r="AJ27" s="282" t="n">
        <f aca="false">('3'!AI27/24)*0.454</f>
        <v>66.2083333333333</v>
      </c>
      <c r="AK27" s="40"/>
      <c r="AL27" s="283" t="n">
        <f aca="false">('3'!AK27/24)*0.454</f>
        <v>0</v>
      </c>
      <c r="AM27" s="40"/>
      <c r="AN27" s="283" t="n">
        <f aca="false">('3'!AM27/24)*0.454</f>
        <v>0</v>
      </c>
      <c r="AO27" s="40"/>
      <c r="AP27" s="283" t="n">
        <f aca="false">('3'!AO27/24)*0.454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3182</v>
      </c>
      <c r="Z28" s="280" t="n">
        <v>1400</v>
      </c>
      <c r="AA28" s="34" t="n">
        <v>1</v>
      </c>
      <c r="AB28" s="82" t="n">
        <f aca="false">IF('3'!AA28=1,(('3'!Z28*'3'!$AS$6*'3'!$AT$6)/('3'!Y28*0.0036)),IF('3'!AA28=2,(('3'!Z28*'3'!$AS$7*'3'!$AT$7)/('3'!Y28*0.0036))))</f>
        <v>81.273133598715</v>
      </c>
      <c r="AC28" s="82"/>
      <c r="AD28" s="37" t="n">
        <f aca="false">(('3'!AC28*'3'!$O$9*1000000))/('3'!Y28*3600)</f>
        <v>0</v>
      </c>
      <c r="AE28" s="281"/>
      <c r="AF28" s="282" t="n">
        <f aca="false">('3'!AE28/24)*0.454</f>
        <v>0</v>
      </c>
      <c r="AG28" s="38"/>
      <c r="AH28" s="282" t="n">
        <f aca="false">('3'!AG28/24)*0.454</f>
        <v>0</v>
      </c>
      <c r="AI28" s="280" t="n">
        <v>3500</v>
      </c>
      <c r="AJ28" s="282" t="n">
        <f aca="false">('3'!AI28/24)*0.454</f>
        <v>66.2083333333333</v>
      </c>
      <c r="AK28" s="40"/>
      <c r="AL28" s="283" t="n">
        <f aca="false">('3'!AK28/24)*0.454</f>
        <v>0</v>
      </c>
      <c r="AM28" s="40"/>
      <c r="AN28" s="283" t="n">
        <f aca="false">('3'!AM28/24)*0.454</f>
        <v>0</v>
      </c>
      <c r="AO28" s="40"/>
      <c r="AP28" s="283" t="n">
        <f aca="false">('3'!AO28/24)*0.454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3163</v>
      </c>
      <c r="Z29" s="280" t="n">
        <v>1400</v>
      </c>
      <c r="AA29" s="34" t="n">
        <v>1</v>
      </c>
      <c r="AB29" s="82" t="n">
        <f aca="false">IF('3'!AA29=1,(('3'!Z29*'3'!$AS$6*'3'!$AT$6)/('3'!Y29*0.0036)),IF('3'!AA29=2,(('3'!Z29*'3'!$AS$7*'3'!$AT$7)/('3'!Y29*0.0036))))</f>
        <v>81.7613376892542</v>
      </c>
      <c r="AC29" s="82"/>
      <c r="AD29" s="37" t="n">
        <f aca="false">(('3'!AC29*'3'!$O$9*1000000))/('3'!Y29*3600)</f>
        <v>0</v>
      </c>
      <c r="AE29" s="281"/>
      <c r="AF29" s="282" t="n">
        <f aca="false">('3'!AE29/24)*0.454</f>
        <v>0</v>
      </c>
      <c r="AG29" s="38"/>
      <c r="AH29" s="282" t="n">
        <f aca="false">('3'!AG29/24)*0.454</f>
        <v>0</v>
      </c>
      <c r="AI29" s="280" t="n">
        <v>3500</v>
      </c>
      <c r="AJ29" s="282" t="n">
        <f aca="false">('3'!AI29/24)*0.454</f>
        <v>66.2083333333333</v>
      </c>
      <c r="AK29" s="40"/>
      <c r="AL29" s="283" t="n">
        <f aca="false">('3'!AK29/24)*0.454</f>
        <v>0</v>
      </c>
      <c r="AM29" s="40"/>
      <c r="AN29" s="283" t="n">
        <f aca="false">('3'!AM29/24)*0.454</f>
        <v>0</v>
      </c>
      <c r="AO29" s="40"/>
      <c r="AP29" s="283" t="n">
        <f aca="false">('3'!AO29/24)*0.454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SUM('3'!Y6:Y29)*3.6</f>
        <v>275407.2</v>
      </c>
      <c r="Z30" s="113" t="n">
        <f aca="false">SUM('3'!Z6:Z29)</f>
        <v>33020</v>
      </c>
      <c r="AA30" s="107"/>
      <c r="AB30" s="108"/>
      <c r="AC30" s="107"/>
      <c r="AD30" s="108"/>
      <c r="AE30" s="53"/>
      <c r="AF30" s="282" t="n">
        <f aca="false">SUM('3'!AF6:AF29)</f>
        <v>0</v>
      </c>
      <c r="AG30" s="53"/>
      <c r="AH30" s="282" t="n">
        <f aca="false">SUM('3'!AH6:AH29)</f>
        <v>0</v>
      </c>
      <c r="AI30" s="53"/>
      <c r="AJ30" s="282" t="n">
        <f aca="false">SUM('3'!AJ6:AJ29)</f>
        <v>1589</v>
      </c>
      <c r="AK30" s="109"/>
      <c r="AL30" s="283" t="n">
        <f aca="false">SUM('3'!AL6:AL29)</f>
        <v>0</v>
      </c>
      <c r="AM30" s="109"/>
      <c r="AN30" s="283" t="n">
        <f aca="false">SUM('3'!AN6:AN29)</f>
        <v>0</v>
      </c>
      <c r="AO30" s="109"/>
      <c r="AP30" s="283" t="n">
        <f aca="false">SUM('3'!AP6:AP29)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SUMIF('3'!AA6:AA29,"=1",'3'!Z6:Z29)</f>
        <v>33020</v>
      </c>
      <c r="AA32" s="113" t="n">
        <f aca="false">'3'!Z32*'3'!AS6</f>
        <v>43916.6</v>
      </c>
      <c r="AB32" s="114" t="n">
        <f aca="false">SUMIF('3'!$AA$6:$AA$29,"=1",'3'!$AB$6:$AB$29)/COUNTIF('3'!$AA$6:$AA$29,"=1")</f>
        <v>79.7298891414333</v>
      </c>
      <c r="AC32" s="115" t="n">
        <f aca="false">SUMIF('3'!AA6:AA29,"=1",'3'!AC6:AC29)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SUMIF('3'!AA6:AA29,"=2",'3'!Z6:Z29)</f>
        <v>0</v>
      </c>
      <c r="AA33" s="113" t="n">
        <f aca="false">'3'!Z33*'3'!AS7</f>
        <v>0</v>
      </c>
      <c r="AB33" s="114" t="e">
        <f aca="false">SUMIF('3'!$AA$6:$AA$29,"=2",'3'!$AB$6:$AB$29)/COUNTIF('3'!$AA$6:$AA$29,"=2")</f>
        <v>#DIV/0!</v>
      </c>
      <c r="AC33" s="120" t="n">
        <f aca="false">SUMIF('3'!AA6:AA29,"=2",'3'!AC6:AC29)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AVERAGE('3'!Y6:Y29)</f>
        <v>3187.58333333333</v>
      </c>
      <c r="Z34" s="127" t="n">
        <f aca="false">AVERAGE('3'!Z6:Z29)</f>
        <v>1375.83333333333</v>
      </c>
      <c r="AA34" s="128"/>
      <c r="AB34" s="128"/>
      <c r="AC34" s="129" t="n">
        <f aca="false">SUM('3'!AC6:AC29)/COUNTIF('3'!AC6:AC29,"&lt;&gt;0")</f>
        <v>0</v>
      </c>
      <c r="AD34" s="130" t="e">
        <f aca="false">SUM('3'!AD6:AD29)/COUNTIF('3'!AD6:AD29,"&lt;&gt;0")</f>
        <v>#DIV/0!</v>
      </c>
      <c r="AE34" s="107"/>
      <c r="AF34" s="129" t="n">
        <f aca="false">AVERAGE('3'!AF6:AF29)</f>
        <v>0</v>
      </c>
      <c r="AG34" s="129"/>
      <c r="AH34" s="129" t="n">
        <f aca="false">AVERAGE('3'!AH6:AH29)</f>
        <v>0</v>
      </c>
      <c r="AI34" s="129"/>
      <c r="AJ34" s="129" t="n">
        <f aca="false">'3'!AJ30/24</f>
        <v>66.2083333333333</v>
      </c>
      <c r="AK34" s="129"/>
      <c r="AL34" s="129" t="n">
        <f aca="false">AVERAGE('3'!AL6:AL29)</f>
        <v>0</v>
      </c>
      <c r="AM34" s="129"/>
      <c r="AN34" s="129" t="n">
        <f aca="false">AVERAGE('3'!AN6:AN29)</f>
        <v>0</v>
      </c>
      <c r="AO34" s="129"/>
      <c r="AP34" s="129" t="n">
        <f aca="false">AVERAGE('3'!AP6:AP29)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29" t="s">
        <v>69</v>
      </c>
      <c r="AK35" s="329"/>
      <c r="AL35" s="329"/>
      <c r="AM35" s="329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30" t="s">
        <v>74</v>
      </c>
      <c r="Y36" s="140" t="n">
        <v>1</v>
      </c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307"/>
      <c r="D37" s="307"/>
      <c r="E37" s="308"/>
      <c r="F37" s="308"/>
      <c r="G37" s="308"/>
      <c r="H37" s="308"/>
      <c r="I37" s="307"/>
      <c r="J37" s="307"/>
      <c r="K37" s="307"/>
      <c r="L37" s="153"/>
      <c r="M37" s="153"/>
      <c r="N37" s="153"/>
      <c r="O37" s="29"/>
      <c r="P37" s="29"/>
      <c r="Q37" s="29"/>
      <c r="R37" s="29"/>
      <c r="S37" s="29"/>
      <c r="T37" s="29"/>
      <c r="U37" s="331" t="n">
        <f aca="false">'3'!V12</f>
        <v>0</v>
      </c>
      <c r="X37" s="332" t="s">
        <v>77</v>
      </c>
      <c r="Y37" s="332"/>
      <c r="Z37" s="148" t="n">
        <f aca="false">COUNTA('3'!Z6:Z29)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156" t="s">
        <v>82</v>
      </c>
      <c r="AK38" s="312" t="n">
        <f aca="false">SUM('3'!AF30+'3'!AH30)</f>
        <v>0</v>
      </c>
      <c r="AL38" s="156" t="s">
        <v>82</v>
      </c>
      <c r="AM38" s="313" t="n">
        <f aca="false">SUM('3'!AL30+'3'!AN30)</f>
        <v>0</v>
      </c>
      <c r="AO38" s="156" t="s">
        <v>82</v>
      </c>
      <c r="AP38" s="312" t="n">
        <f aca="false">'3'!AJ30</f>
        <v>1589</v>
      </c>
      <c r="AQ38" s="156" t="s">
        <v>82</v>
      </c>
      <c r="AR38" s="313" t="n">
        <f aca="false">'3'!AP30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173" t="s">
        <v>90</v>
      </c>
      <c r="AK39" s="315" t="n">
        <f aca="false">('3'!AK38/'3'!Y30)*1000</f>
        <v>0</v>
      </c>
      <c r="AL39" s="173" t="s">
        <v>90</v>
      </c>
      <c r="AM39" s="317" t="n">
        <f aca="false">('3'!AM38/'3'!Y28)*1000</f>
        <v>0</v>
      </c>
      <c r="AO39" s="173" t="s">
        <v>90</v>
      </c>
      <c r="AP39" s="315" t="n">
        <f aca="false">('3'!AP38/'3'!Y28)*1000</f>
        <v>499.371464487744</v>
      </c>
      <c r="AQ39" s="173" t="s">
        <v>90</v>
      </c>
      <c r="AR39" s="317" t="n">
        <f aca="false">('3'!AR38/'3'!Y28)*1000</f>
        <v>0</v>
      </c>
    </row>
    <row r="40" customFormat="false" ht="15.7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333" t="s">
        <v>94</v>
      </c>
      <c r="AK40" s="333"/>
      <c r="AL40" s="185" t="n">
        <f aca="false">SUM('3'!AK38,'3'!AM38)</f>
        <v>0</v>
      </c>
      <c r="AM40" s="185"/>
      <c r="AO40" s="333" t="s">
        <v>94</v>
      </c>
      <c r="AP40" s="333"/>
      <c r="AQ40" s="187" t="n">
        <f aca="false">SUM('3'!AP38,'3'!AR38)</f>
        <v>1589</v>
      </c>
      <c r="AR40" s="187"/>
    </row>
    <row r="41" customFormat="false" ht="16.5" hidden="false" customHeight="true" outlineLevel="0" collapsed="false">
      <c r="A41" s="188" t="n">
        <f aca="false">COUNTA('3'!E7:E18)</f>
        <v>12</v>
      </c>
      <c r="B41" s="189" t="n">
        <f aca="false">COUNTA('3'!I7:I18)</f>
        <v>12</v>
      </c>
      <c r="C41" s="189" t="n">
        <f aca="false">COUNTA('3'!J7:J18)</f>
        <v>12</v>
      </c>
      <c r="D41" s="189" t="n">
        <f aca="false">COUNTA('3'!K7:K18)</f>
        <v>12</v>
      </c>
      <c r="E41" s="189" t="n">
        <f aca="false">COUNTIF('3'!E7:E18,"&gt;15")</f>
        <v>0</v>
      </c>
      <c r="F41" s="189"/>
      <c r="G41" s="189" t="n">
        <f aca="false">COUNTIF('3'!J7:J18,"&gt;1")</f>
        <v>12</v>
      </c>
      <c r="H41" s="189"/>
      <c r="I41" s="190"/>
      <c r="J41" s="189" t="n">
        <f aca="false">'3'!A41-'3'!E41</f>
        <v>12</v>
      </c>
      <c r="K41" s="189"/>
      <c r="L41" s="334" t="n">
        <f aca="false">'3'!C41-'3'!G41</f>
        <v>0</v>
      </c>
      <c r="M41" s="334"/>
      <c r="N41" s="190"/>
      <c r="O41" s="191" t="n">
        <f aca="false">COUNTIF('3'!J7:J18,"&lt;=0,5")</f>
        <v>0</v>
      </c>
      <c r="P41" s="191"/>
      <c r="Q41" s="191"/>
      <c r="R41" s="167"/>
      <c r="S41" s="192" t="n">
        <f aca="false">COUNTIF('3'!J7:J18,"&lt;=1,0")</f>
        <v>0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3" t="s">
        <v>95</v>
      </c>
      <c r="AK41" s="333"/>
      <c r="AL41" s="194" t="n">
        <f aca="false">SUM(('3'!AK38+'3'!AM38)/'3'!Y28)*1000</f>
        <v>0</v>
      </c>
      <c r="AM41" s="194"/>
      <c r="AO41" s="333" t="s">
        <v>95</v>
      </c>
      <c r="AP41" s="333"/>
      <c r="AQ41" s="194" t="n">
        <f aca="false">SUM(('3'!AP38+'3'!AR38)/'3'!Y30)*1000</f>
        <v>5.76963855701667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335" t="s">
        <v>99</v>
      </c>
      <c r="M43" s="335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335"/>
      <c r="M44" s="335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152</v>
      </c>
      <c r="Z44" s="208" t="s">
        <v>105</v>
      </c>
      <c r="AA44" s="209"/>
      <c r="AB44" s="208" t="s">
        <v>105</v>
      </c>
      <c r="AC44" s="209" t="n">
        <v>61</v>
      </c>
      <c r="AD44" s="210"/>
      <c r="AE44" s="210"/>
      <c r="AF44" s="211" t="s">
        <v>106</v>
      </c>
      <c r="AG44" s="336" t="n">
        <f aca="false">SUM('3'!Y45,'3'!AA45,'3'!AC45,'3'!AE45)</f>
        <v>237045.3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COUNTIF('3'!I7:I18,"&lt;=5,0")</f>
        <v>12</v>
      </c>
      <c r="I45" s="214"/>
      <c r="J45" s="214"/>
      <c r="K45" s="190"/>
      <c r="L45" s="337" t="n">
        <f aca="false">COUNTA('3'!L37)</f>
        <v>0</v>
      </c>
      <c r="M45" s="337"/>
      <c r="O45" s="215"/>
      <c r="P45" s="216"/>
      <c r="Q45" s="217" t="n">
        <f aca="false">'3'!S41-'3'!O41</f>
        <v>0</v>
      </c>
      <c r="R45" s="217"/>
      <c r="S45" s="217"/>
      <c r="T45" s="218"/>
      <c r="X45" s="219" t="s">
        <v>108</v>
      </c>
      <c r="Y45" s="220" t="n">
        <f aca="false">'3'!Y44*275.3</f>
        <v>41845.6</v>
      </c>
      <c r="Z45" s="219" t="s">
        <v>108</v>
      </c>
      <c r="AA45" s="220" t="n">
        <f aca="false">262.4*'3'!AA44</f>
        <v>0</v>
      </c>
      <c r="AB45" s="219" t="s">
        <v>108</v>
      </c>
      <c r="AC45" s="220" t="n">
        <f aca="false">'3'!AC44*277.7</f>
        <v>16939.7</v>
      </c>
      <c r="AD45" s="219" t="s">
        <v>108</v>
      </c>
      <c r="AE45" s="221" t="n">
        <v>178260</v>
      </c>
      <c r="AF45" s="211"/>
      <c r="AG45" s="336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.75" hidden="false" customHeight="true" outlineLevel="0" collapsed="false">
      <c r="F46" s="223"/>
      <c r="X46" s="224" t="s">
        <v>109</v>
      </c>
      <c r="Y46" s="225" t="n">
        <f aca="false">'3'!AS6</f>
        <v>1.33</v>
      </c>
      <c r="Z46" s="224" t="s">
        <v>109</v>
      </c>
      <c r="AA46" s="226" t="n">
        <f aca="false">'3'!Y46</f>
        <v>1.33</v>
      </c>
      <c r="AB46" s="224" t="s">
        <v>109</v>
      </c>
      <c r="AC46" s="226" t="n">
        <f aca="false">'3'!Y46</f>
        <v>1.33</v>
      </c>
      <c r="AD46" s="224" t="s">
        <v>109</v>
      </c>
      <c r="AE46" s="227" t="n">
        <f aca="false">'3'!Y46</f>
        <v>1.33</v>
      </c>
      <c r="AF46" s="228" t="s">
        <v>110</v>
      </c>
      <c r="AG46" s="229" t="n">
        <f aca="false">SUM('3'!Y47,'3'!AA47,'3'!AC47,'3'!AE47)</f>
        <v>315270.249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'3'!Y45*'3'!Y46</f>
        <v>55654.648</v>
      </c>
      <c r="Z47" s="219" t="s">
        <v>112</v>
      </c>
      <c r="AA47" s="220" t="n">
        <f aca="false">'3'!AA45*'3'!AA46</f>
        <v>0</v>
      </c>
      <c r="AB47" s="219" t="s">
        <v>112</v>
      </c>
      <c r="AC47" s="220" t="n">
        <f aca="false">'3'!AC45*'3'!AC46</f>
        <v>22529.801</v>
      </c>
      <c r="AD47" s="219" t="s">
        <v>112</v>
      </c>
      <c r="AE47" s="220" t="n">
        <f aca="false">'3'!AE45*'3'!AE46</f>
        <v>237085.8</v>
      </c>
      <c r="AF47" s="228"/>
      <c r="AG47" s="229"/>
      <c r="AI47" s="219" t="s">
        <v>108</v>
      </c>
      <c r="AJ47" s="220" t="n">
        <f aca="false">'3'!AJ46*275.3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'3'!AN46*277.7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'3'!Y46</f>
        <v>1.33</v>
      </c>
      <c r="AK48" s="234" t="s">
        <v>109</v>
      </c>
      <c r="AL48" s="225" t="n">
        <f aca="false">'3'!AJ48</f>
        <v>1.33</v>
      </c>
      <c r="AM48" s="234" t="s">
        <v>109</v>
      </c>
      <c r="AN48" s="225" t="n">
        <f aca="false">'3'!AJ48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'3'!AJ47*'3'!AJ48</f>
        <v>0</v>
      </c>
      <c r="AK49" s="219" t="s">
        <v>112</v>
      </c>
      <c r="AL49" s="220" t="n">
        <f aca="false">'3'!AL47*'3'!AL48</f>
        <v>0</v>
      </c>
      <c r="AM49" s="219" t="s">
        <v>112</v>
      </c>
      <c r="AN49" s="220" t="n">
        <f aca="false">'3'!AN47*'3'!AN48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339" t="s">
        <v>115</v>
      </c>
      <c r="Y50" s="339"/>
      <c r="Z50" s="339"/>
      <c r="AA50" s="339"/>
      <c r="AB50" s="339"/>
      <c r="AC50" s="339"/>
      <c r="AD50" s="339"/>
      <c r="AE50" s="339"/>
      <c r="AF50" s="339"/>
      <c r="AG50" s="339"/>
    </row>
    <row r="51" customFormat="false" ht="16.5" hidden="false" customHeight="true" outlineLevel="0" collapsed="false">
      <c r="O51" s="184" t="n">
        <f aca="false">COUNTA('3'!O7:O18)</f>
        <v>12</v>
      </c>
      <c r="P51" s="184" t="n">
        <f aca="false">COUNTA('3'!W17:W28)</f>
        <v>0</v>
      </c>
      <c r="R51" s="214" t="n">
        <f aca="false">COUNTIF('3'!O7:O18,"&gt;=0,5")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SUM('3'!Y53,'3'!AA53,'3'!AC53,'3'!AE53)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'3'!Y52*275.3</f>
        <v>0</v>
      </c>
      <c r="Z53" s="219" t="s">
        <v>108</v>
      </c>
      <c r="AA53" s="220" t="n">
        <f aca="false">262.4*'3'!AA52</f>
        <v>0</v>
      </c>
      <c r="AB53" s="219" t="s">
        <v>108</v>
      </c>
      <c r="AC53" s="220" t="n">
        <f aca="false">'3'!AC52*277.7</f>
        <v>0</v>
      </c>
      <c r="AD53" s="219" t="s">
        <v>108</v>
      </c>
      <c r="AE53" s="244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'3'!AS7</f>
        <v>1.377</v>
      </c>
      <c r="Z54" s="224" t="s">
        <v>109</v>
      </c>
      <c r="AA54" s="226" t="n">
        <f aca="false">'3'!Y54</f>
        <v>1.377</v>
      </c>
      <c r="AB54" s="224" t="s">
        <v>109</v>
      </c>
      <c r="AC54" s="226" t="n">
        <f aca="false">'3'!Y54</f>
        <v>1.377</v>
      </c>
      <c r="AD54" s="224" t="s">
        <v>109</v>
      </c>
      <c r="AE54" s="227" t="n">
        <f aca="false">'3'!Y54</f>
        <v>1.377</v>
      </c>
      <c r="AF54" s="228" t="s">
        <v>110</v>
      </c>
      <c r="AG54" s="229" t="n">
        <f aca="false">SUM('3'!Y55,'3'!AA55,'3'!AC55,'3'!AE55)</f>
        <v>0</v>
      </c>
      <c r="AI54" s="219" t="s">
        <v>108</v>
      </c>
      <c r="AJ54" s="220" t="n">
        <f aca="false">'3'!AJ53*275.3</f>
        <v>0</v>
      </c>
      <c r="AK54" s="219" t="s">
        <v>108</v>
      </c>
      <c r="AL54" s="220" t="n">
        <f aca="false">262.4*'3'!AL53</f>
        <v>0</v>
      </c>
      <c r="AM54" s="219" t="s">
        <v>108</v>
      </c>
      <c r="AN54" s="246" t="n">
        <f aca="false">'3'!AN53*277.7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'3'!Y53*'3'!Y54</f>
        <v>0</v>
      </c>
      <c r="Z55" s="219" t="s">
        <v>112</v>
      </c>
      <c r="AA55" s="220" t="n">
        <f aca="false">'3'!AA53*'3'!AA54</f>
        <v>0</v>
      </c>
      <c r="AB55" s="219" t="s">
        <v>112</v>
      </c>
      <c r="AC55" s="220" t="n">
        <f aca="false">'3'!AC53*'3'!AC54</f>
        <v>0</v>
      </c>
      <c r="AD55" s="219" t="s">
        <v>112</v>
      </c>
      <c r="AE55" s="220" t="n">
        <f aca="false">'3'!AE53*'3'!AE54</f>
        <v>0</v>
      </c>
      <c r="AF55" s="228"/>
      <c r="AG55" s="229"/>
      <c r="AI55" s="224" t="s">
        <v>109</v>
      </c>
      <c r="AJ55" s="225" t="n">
        <f aca="false">'3'!Y54</f>
        <v>1.377</v>
      </c>
      <c r="AK55" s="224" t="s">
        <v>109</v>
      </c>
      <c r="AL55" s="225" t="n">
        <f aca="false">'3'!AJ55</f>
        <v>1.377</v>
      </c>
      <c r="AM55" s="224" t="s">
        <v>109</v>
      </c>
      <c r="AN55" s="225" t="n">
        <f aca="false">'3'!AJ55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'3'!AJ54*'3'!AJ55</f>
        <v>0</v>
      </c>
      <c r="AK56" s="219" t="s">
        <v>112</v>
      </c>
      <c r="AL56" s="220" t="n">
        <f aca="false">'3'!AL54*'3'!AL55</f>
        <v>0</v>
      </c>
      <c r="AM56" s="219" t="s">
        <v>112</v>
      </c>
      <c r="AN56" s="220" t="n">
        <f aca="false">'3'!AN54*'3'!AN55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3.8" hidden="false" customHeight="false" outlineLevel="0" collapsed="false">
      <c r="O57" s="247" t="n">
        <f aca="false">COUNTA('3'!N7:N18)</f>
        <v>12</v>
      </c>
      <c r="P57" s="247"/>
      <c r="R57" s="248" t="n">
        <f aca="false">COUNTIF('3'!N7:N18,"&gt;=6")</f>
        <v>12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340" t="s">
        <v>122</v>
      </c>
      <c r="Y60" s="340"/>
      <c r="Z60" s="252"/>
      <c r="AA60" s="252"/>
      <c r="AB60" s="340" t="s">
        <v>123</v>
      </c>
      <c r="AC60" s="340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'3'!AJ56+'3'!AL56+'3'!AN56</f>
        <v>0</v>
      </c>
      <c r="AM61" s="257"/>
      <c r="AN61" s="256" t="s">
        <v>125</v>
      </c>
      <c r="AO61" s="256"/>
      <c r="AP61" s="256"/>
      <c r="AQ61" s="257" t="n">
        <f aca="false">'3'!AJ49+'3'!AL49+'3'!AN49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'3'!AA32</f>
        <v>43916.6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'3'!AL61-'3'!AL62</f>
        <v>0</v>
      </c>
      <c r="AM63" s="257"/>
      <c r="AN63" s="256" t="s">
        <v>129</v>
      </c>
      <c r="AO63" s="256"/>
      <c r="AP63" s="256"/>
      <c r="AQ63" s="257" t="n">
        <f aca="false">'3'!AQ61-'3'!AQ62</f>
        <v>-43916.6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'2'!$Y$68</f>
        <v>-3280.15</v>
      </c>
      <c r="Z65" s="259"/>
      <c r="AA65" s="259"/>
      <c r="AB65" s="269" t="s">
        <v>130</v>
      </c>
      <c r="AC65" s="319" t="n">
        <f aca="false">'2'!$AC$68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SUM('3'!AK38,'3'!AP38)</f>
        <v>1589</v>
      </c>
      <c r="Z67" s="259"/>
      <c r="AA67" s="259"/>
      <c r="AB67" s="265" t="s">
        <v>128</v>
      </c>
      <c r="AC67" s="257" t="n">
        <f aca="false">SUM('3'!AM38,'3'!AR38)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SUM('3'!Y63,'3'!Y65)-'3'!Y67</f>
        <v>-4869.15</v>
      </c>
      <c r="Z68" s="259"/>
      <c r="AA68" s="259"/>
      <c r="AB68" s="265" t="s">
        <v>132</v>
      </c>
      <c r="AC68" s="275" t="n">
        <f aca="false">SUM('3'!AC63,'3'!AC65)-'3'!AC67</f>
        <v>0</v>
      </c>
    </row>
    <row r="70" customFormat="false" ht="15" hidden="false" customHeight="true" outlineLevel="0" collapsed="false">
      <c r="AA70" s="0" t="s">
        <v>135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16" colorId="64" zoomScale="120" zoomScaleNormal="120" zoomScalePageLayoutView="100" workbookViewId="0">
      <selection pane="topLeft" activeCell="AD36" activeCellId="0" sqref="AD36"/>
    </sheetView>
  </sheetViews>
  <sheetFormatPr defaultColWidth="8.542968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  <col collapsed="false" customWidth="true" hidden="false" outlineLevel="0" max="29" min="29" style="0" width="10"/>
    <col collapsed="false" customWidth="true" hidden="false" outlineLevel="0" max="30" min="30" style="0" width="10.28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1" t="s">
        <v>5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41" t="s">
        <v>12</v>
      </c>
      <c r="S4" s="341"/>
      <c r="T4" s="342" t="s">
        <v>13</v>
      </c>
      <c r="U4" s="343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41"/>
      <c r="S5" s="341"/>
      <c r="T5" s="342"/>
      <c r="U5" s="34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3"/>
      <c r="V6" s="18"/>
      <c r="W6" s="18"/>
      <c r="X6" s="32" t="n">
        <v>0.0416666666666667</v>
      </c>
      <c r="Y6" s="58" t="n">
        <v>3186</v>
      </c>
      <c r="Z6" s="280" t="n">
        <v>1400</v>
      </c>
      <c r="AA6" s="34" t="n">
        <v>1</v>
      </c>
      <c r="AB6" s="82" t="n">
        <f aca="false">IF('4'!AA6=1,(('4'!Z6*'4'!$AS$6*'4'!$AT$6)/('4'!Y6*0.0036)),IF('4'!AA6=2,(('4'!Z6*'4'!$AS$7*'4'!$AT$7)/('4'!Y6*0.0036))))</f>
        <v>81.1710957661994</v>
      </c>
      <c r="AC6" s="82"/>
      <c r="AD6" s="37" t="n">
        <f aca="false">(('4'!AC6*'4'!$Q$10*1000000))/('4'!Y6*3600)</f>
        <v>0</v>
      </c>
      <c r="AE6" s="38" t="s">
        <v>136</v>
      </c>
      <c r="AF6" s="282" t="e">
        <f aca="false">('4'!AE6/24)*0.454</f>
        <v>#VALUE!</v>
      </c>
      <c r="AG6" s="38"/>
      <c r="AH6" s="282" t="n">
        <f aca="false">('4'!AG6/24)*0.454</f>
        <v>0</v>
      </c>
      <c r="AI6" s="38" t="n">
        <v>3500</v>
      </c>
      <c r="AJ6" s="282" t="n">
        <f aca="false">('4'!AI6/24)*0.454</f>
        <v>66.2083333333333</v>
      </c>
      <c r="AK6" s="40"/>
      <c r="AL6" s="283" t="n">
        <f aca="false">('4'!AK6/24)*0.454</f>
        <v>0</v>
      </c>
      <c r="AM6" s="40"/>
      <c r="AN6" s="283" t="n">
        <f aca="false">('4'!AM6/24)*0.454</f>
        <v>0</v>
      </c>
      <c r="AO6" s="40"/>
      <c r="AP6" s="283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248</v>
      </c>
      <c r="C7" s="284" t="n">
        <v>18</v>
      </c>
      <c r="D7" s="284" t="n">
        <v>17</v>
      </c>
      <c r="E7" s="284" t="n">
        <v>10</v>
      </c>
      <c r="F7" s="284" t="n">
        <v>64</v>
      </c>
      <c r="G7" s="284" t="n">
        <v>1.9</v>
      </c>
      <c r="H7" s="284" t="n">
        <v>1.5</v>
      </c>
      <c r="I7" s="284" t="n">
        <v>1.2</v>
      </c>
      <c r="J7" s="284" t="n">
        <v>1</v>
      </c>
      <c r="K7" s="284" t="n">
        <v>6.7</v>
      </c>
      <c r="L7" s="284" t="n">
        <v>6.3</v>
      </c>
      <c r="M7" s="284" t="n">
        <v>6.3</v>
      </c>
      <c r="N7" s="284" t="n">
        <v>6.1</v>
      </c>
      <c r="O7" s="284" t="n">
        <v>3.5</v>
      </c>
      <c r="P7" s="284"/>
      <c r="Q7" s="287"/>
      <c r="R7" s="56" t="n">
        <f aca="false">'3'!$Z$29</f>
        <v>1400</v>
      </c>
      <c r="S7" s="285" t="n">
        <f aca="false">'3'!$AB$29</f>
        <v>81.7613376892542</v>
      </c>
      <c r="T7" s="56" t="n">
        <f aca="false">'3'!$Y$29</f>
        <v>3163</v>
      </c>
      <c r="U7" s="51" t="str">
        <f aca="false">IF('4'!AA6=1,'4'!AR6,'4'!AR7)</f>
        <v>S.A.L</v>
      </c>
      <c r="V7" s="286" t="n">
        <f aca="false">ESCALA!$B$5</f>
        <v>0</v>
      </c>
      <c r="W7" s="286"/>
      <c r="X7" s="32" t="n">
        <v>0.0833333333333333</v>
      </c>
      <c r="Y7" s="58" t="n">
        <v>3175</v>
      </c>
      <c r="Z7" s="280" t="n">
        <v>1400</v>
      </c>
      <c r="AA7" s="34" t="n">
        <v>1</v>
      </c>
      <c r="AB7" s="82" t="n">
        <f aca="false">IF('4'!AA7=1,(('4'!Z7*'4'!$AS$6*'4'!$AT$6)/('4'!Y7*0.0036)),IF('4'!AA7=2,(('4'!Z7*'4'!$AS$7*'4'!$AT$7)/('4'!Y7*0.0036))))</f>
        <v>81.4523184601925</v>
      </c>
      <c r="AC7" s="82"/>
      <c r="AD7" s="37" t="n">
        <f aca="false">(('4'!AC7*'4'!$Q$10*1000000))/('4'!Y7*3600)</f>
        <v>0</v>
      </c>
      <c r="AE7" s="38"/>
      <c r="AF7" s="282" t="n">
        <f aca="false">('4'!AE7/24)*0.454</f>
        <v>0</v>
      </c>
      <c r="AG7" s="38"/>
      <c r="AH7" s="282" t="n">
        <f aca="false">('4'!AG7/24)*0.454</f>
        <v>0</v>
      </c>
      <c r="AI7" s="38" t="n">
        <v>3500</v>
      </c>
      <c r="AJ7" s="282" t="n">
        <f aca="false">('4'!AI7/24)*0.454</f>
        <v>66.2083333333333</v>
      </c>
      <c r="AK7" s="40"/>
      <c r="AL7" s="283" t="n">
        <f aca="false">('4'!AK7/24)*0.454</f>
        <v>0</v>
      </c>
      <c r="AM7" s="40"/>
      <c r="AN7" s="283" t="n">
        <f aca="false">('4'!AM7/24)*0.454</f>
        <v>0</v>
      </c>
      <c r="AO7" s="40"/>
      <c r="AP7" s="283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246</v>
      </c>
      <c r="C8" s="284" t="n">
        <v>17</v>
      </c>
      <c r="D8" s="284" t="n">
        <v>17</v>
      </c>
      <c r="E8" s="284" t="n">
        <v>10</v>
      </c>
      <c r="F8" s="284" t="n">
        <v>62</v>
      </c>
      <c r="G8" s="284" t="n">
        <v>1.9</v>
      </c>
      <c r="H8" s="284" t="n">
        <v>1.5</v>
      </c>
      <c r="I8" s="284" t="n">
        <v>1.1</v>
      </c>
      <c r="J8" s="284" t="n">
        <v>1.1</v>
      </c>
      <c r="K8" s="284" t="n">
        <v>6.7</v>
      </c>
      <c r="L8" s="284" t="n">
        <v>6.3</v>
      </c>
      <c r="M8" s="284" t="n">
        <v>6.3</v>
      </c>
      <c r="N8" s="284" t="n">
        <v>6.1</v>
      </c>
      <c r="O8" s="284" t="n">
        <v>3</v>
      </c>
      <c r="P8" s="284"/>
      <c r="Q8" s="287"/>
      <c r="R8" s="54" t="n">
        <f aca="false">'4'!Z7</f>
        <v>1400</v>
      </c>
      <c r="S8" s="55" t="n">
        <f aca="false">'4'!AB7</f>
        <v>81.4523184601925</v>
      </c>
      <c r="T8" s="56" t="n">
        <f aca="false">'4'!Y7</f>
        <v>3175</v>
      </c>
      <c r="U8" s="51" t="str">
        <f aca="false">IF('4'!AA7=1,'4'!AR6,'4'!AR7)</f>
        <v>S.A.L</v>
      </c>
      <c r="V8" s="286"/>
      <c r="W8" s="286"/>
      <c r="X8" s="32" t="n">
        <v>0.125</v>
      </c>
      <c r="Y8" s="58" t="n">
        <v>3194</v>
      </c>
      <c r="Z8" s="280" t="n">
        <v>1400</v>
      </c>
      <c r="AA8" s="34" t="n">
        <v>1</v>
      </c>
      <c r="AB8" s="82" t="n">
        <f aca="false">IF('4'!AA8=1,(('4'!Z8*'4'!$AS$6*'4'!$AT$6)/('4'!Y8*0.0036)),IF('4'!AA8=2,(('4'!Z8*'4'!$AS$7*'4'!$AT$7)/('4'!Y8*0.0036))))</f>
        <v>80.9677868225144</v>
      </c>
      <c r="AC8" s="82"/>
      <c r="AD8" s="37" t="n">
        <f aca="false">(('4'!AC8*'4'!$Q$10*1000000))/('4'!Y8*3600)</f>
        <v>0</v>
      </c>
      <c r="AE8" s="38"/>
      <c r="AF8" s="282" t="n">
        <f aca="false">('4'!AE8/24)*0.454</f>
        <v>0</v>
      </c>
      <c r="AG8" s="38"/>
      <c r="AH8" s="282" t="n">
        <f aca="false">('4'!AG8/24)*0.454</f>
        <v>0</v>
      </c>
      <c r="AI8" s="38" t="n">
        <v>3500</v>
      </c>
      <c r="AJ8" s="282" t="n">
        <f aca="false">('4'!AI8/24)*0.454</f>
        <v>66.2083333333333</v>
      </c>
      <c r="AK8" s="40"/>
      <c r="AL8" s="283" t="n">
        <f aca="false">('4'!AK8/24)*0.454</f>
        <v>0</v>
      </c>
      <c r="AM8" s="40"/>
      <c r="AN8" s="283" t="n">
        <f aca="false">('4'!AM8/24)*0.454</f>
        <v>0</v>
      </c>
      <c r="AO8" s="40"/>
      <c r="AP8" s="283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236</v>
      </c>
      <c r="C9" s="284" t="n">
        <v>15</v>
      </c>
      <c r="D9" s="284" t="n">
        <v>15</v>
      </c>
      <c r="E9" s="284" t="n">
        <v>9</v>
      </c>
      <c r="F9" s="284" t="n">
        <v>60</v>
      </c>
      <c r="G9" s="284" t="n">
        <v>1.9</v>
      </c>
      <c r="H9" s="284" t="n">
        <v>1.5</v>
      </c>
      <c r="I9" s="284" t="n">
        <v>1</v>
      </c>
      <c r="J9" s="284" t="n">
        <v>1.1</v>
      </c>
      <c r="K9" s="284" t="n">
        <v>6.7</v>
      </c>
      <c r="L9" s="284" t="n">
        <v>6.3</v>
      </c>
      <c r="M9" s="284" t="n">
        <v>6.3</v>
      </c>
      <c r="N9" s="284" t="n">
        <v>6.1</v>
      </c>
      <c r="O9" s="284" t="n">
        <v>3</v>
      </c>
      <c r="P9" s="284"/>
      <c r="Q9" s="287"/>
      <c r="R9" s="56" t="n">
        <f aca="false">'4'!Z9</f>
        <v>1400</v>
      </c>
      <c r="S9" s="55" t="n">
        <f aca="false">'4'!AB9</f>
        <v>80.6898942624372</v>
      </c>
      <c r="T9" s="56" t="n">
        <f aca="false">'4'!Y9</f>
        <v>3205</v>
      </c>
      <c r="U9" s="51" t="str">
        <f aca="false">IF('4'!AA9=1,'4'!AR6,'4'!AR7)</f>
        <v>S.A.L</v>
      </c>
      <c r="V9" s="286"/>
      <c r="W9" s="286"/>
      <c r="X9" s="32" t="n">
        <v>0.166666666666667</v>
      </c>
      <c r="Y9" s="58" t="n">
        <v>3205</v>
      </c>
      <c r="Z9" s="280" t="n">
        <v>1400</v>
      </c>
      <c r="AA9" s="34" t="n">
        <v>1</v>
      </c>
      <c r="AB9" s="82" t="n">
        <f aca="false">IF('4'!AA9=1,(('4'!Z9*'4'!$AS$6*'4'!$AT$6)/('4'!Y9*0.0036)),IF('4'!AA9=2,(('4'!Z9*'4'!$AS$7*'4'!$AT$7)/('4'!Y9*0.0036))))</f>
        <v>80.6898942624372</v>
      </c>
      <c r="AC9" s="82"/>
      <c r="AD9" s="37" t="n">
        <f aca="false">(('4'!AC9*'4'!$Q$10*1000000))/('4'!Y9*3600)</f>
        <v>0</v>
      </c>
      <c r="AE9" s="38"/>
      <c r="AF9" s="282" t="n">
        <f aca="false">('4'!AE9/24)*0.454</f>
        <v>0</v>
      </c>
      <c r="AG9" s="38"/>
      <c r="AH9" s="282" t="n">
        <f aca="false">('4'!AG9/24)*0.454</f>
        <v>0</v>
      </c>
      <c r="AI9" s="38" t="n">
        <v>3500</v>
      </c>
      <c r="AJ9" s="282" t="n">
        <f aca="false">('4'!AI9/24)*0.454</f>
        <v>66.2083333333333</v>
      </c>
      <c r="AK9" s="40"/>
      <c r="AL9" s="283" t="n">
        <f aca="false">('4'!AK9/24)*0.454</f>
        <v>0</v>
      </c>
      <c r="AM9" s="40"/>
      <c r="AN9" s="283" t="n">
        <f aca="false">('4'!AM9/24)*0.454</f>
        <v>0</v>
      </c>
      <c r="AO9" s="40"/>
      <c r="AP9" s="283" t="n">
        <f aca="false">('4'!AO9/24)*0.454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221</v>
      </c>
      <c r="C10" s="284" t="n">
        <v>15</v>
      </c>
      <c r="D10" s="284" t="n">
        <v>15</v>
      </c>
      <c r="E10" s="284" t="n">
        <v>8</v>
      </c>
      <c r="F10" s="284" t="n">
        <v>55</v>
      </c>
      <c r="G10" s="284" t="n">
        <v>1.9</v>
      </c>
      <c r="H10" s="284" t="n">
        <v>1.6</v>
      </c>
      <c r="I10" s="284" t="n">
        <v>0.9</v>
      </c>
      <c r="J10" s="284" t="n">
        <v>1.1</v>
      </c>
      <c r="K10" s="284" t="n">
        <v>6.7</v>
      </c>
      <c r="L10" s="284" t="n">
        <v>6.3</v>
      </c>
      <c r="M10" s="284" t="n">
        <v>6.3</v>
      </c>
      <c r="N10" s="284" t="n">
        <v>6.1</v>
      </c>
      <c r="O10" s="284" t="n">
        <v>3</v>
      </c>
      <c r="P10" s="284"/>
      <c r="Q10" s="287"/>
      <c r="R10" s="56" t="n">
        <f aca="false">'4'!Z11</f>
        <v>1400</v>
      </c>
      <c r="S10" s="55" t="n">
        <f aca="false">'4'!AB11</f>
        <v>81.0693138279345</v>
      </c>
      <c r="T10" s="56" t="n">
        <f aca="false">'4'!Y11</f>
        <v>3190</v>
      </c>
      <c r="U10" s="51" t="str">
        <f aca="false">IF('4'!AA11=1,'4'!AR6,'4'!AR7)</f>
        <v>S.A.L</v>
      </c>
      <c r="V10" s="286"/>
      <c r="W10" s="286"/>
      <c r="X10" s="32" t="n">
        <v>0.208333333333333</v>
      </c>
      <c r="Y10" s="58" t="n">
        <v>3187</v>
      </c>
      <c r="Z10" s="280" t="n">
        <v>1400</v>
      </c>
      <c r="AA10" s="34" t="n">
        <v>1</v>
      </c>
      <c r="AB10" s="82" t="n">
        <f aca="false">IF('4'!AA10=1,(('4'!Z10*'4'!$AS$6*'4'!$AT$6)/('4'!Y10*0.0036)),IF('4'!AA10=2,(('4'!Z10*'4'!$AS$7*'4'!$AT$7)/('4'!Y10*0.0036))))</f>
        <v>81.1456263291845</v>
      </c>
      <c r="AC10" s="82"/>
      <c r="AD10" s="37" t="n">
        <f aca="false">(('4'!AC10*'4'!$Q$10*1000000))/('4'!Y10*3600)</f>
        <v>0</v>
      </c>
      <c r="AE10" s="38"/>
      <c r="AF10" s="282" t="n">
        <f aca="false">('4'!AE10/24)*0.454</f>
        <v>0</v>
      </c>
      <c r="AG10" s="38"/>
      <c r="AH10" s="282" t="n">
        <f aca="false">('4'!AG10/24)*0.454</f>
        <v>0</v>
      </c>
      <c r="AI10" s="38" t="n">
        <v>3500</v>
      </c>
      <c r="AJ10" s="282" t="n">
        <f aca="false">('4'!AI10/24)*0.454</f>
        <v>66.2083333333333</v>
      </c>
      <c r="AK10" s="40"/>
      <c r="AL10" s="283" t="n">
        <f aca="false">('4'!AK10/24)*0.454</f>
        <v>0</v>
      </c>
      <c r="AM10" s="40"/>
      <c r="AN10" s="283" t="n">
        <f aca="false">('4'!AM10/24)*0.454</f>
        <v>0</v>
      </c>
      <c r="AO10" s="40"/>
      <c r="AP10" s="283" t="n">
        <f aca="false">('4'!AO10/24)*0.454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218</v>
      </c>
      <c r="C11" s="284" t="n">
        <v>16</v>
      </c>
      <c r="D11" s="284" t="n">
        <v>17</v>
      </c>
      <c r="E11" s="284" t="n">
        <v>8</v>
      </c>
      <c r="F11" s="284" t="n">
        <v>53</v>
      </c>
      <c r="G11" s="284" t="n">
        <v>2</v>
      </c>
      <c r="H11" s="284" t="n">
        <v>1.9</v>
      </c>
      <c r="I11" s="284" t="n">
        <v>0.8</v>
      </c>
      <c r="J11" s="284" t="n">
        <v>1</v>
      </c>
      <c r="K11" s="284" t="n">
        <v>6.7</v>
      </c>
      <c r="L11" s="284" t="n">
        <v>6.3</v>
      </c>
      <c r="M11" s="284" t="n">
        <v>6.3</v>
      </c>
      <c r="N11" s="284" t="n">
        <v>6.1</v>
      </c>
      <c r="O11" s="284" t="n">
        <v>3</v>
      </c>
      <c r="P11" s="284"/>
      <c r="Q11" s="287"/>
      <c r="R11" s="56" t="n">
        <f aca="false">'4'!Z13</f>
        <v>1400</v>
      </c>
      <c r="S11" s="55" t="n">
        <f aca="false">'4'!AB13</f>
        <v>80.790725120622</v>
      </c>
      <c r="T11" s="56" t="n">
        <f aca="false">'4'!Y13</f>
        <v>3201</v>
      </c>
      <c r="U11" s="51" t="str">
        <f aca="false">IF('4'!AA13=1,'4'!AR6,'4'!AR7)</f>
        <v>S.A.L</v>
      </c>
      <c r="V11" s="286"/>
      <c r="W11" s="286"/>
      <c r="X11" s="32" t="n">
        <v>0.25</v>
      </c>
      <c r="Y11" s="58" t="n">
        <v>3190</v>
      </c>
      <c r="Z11" s="280" t="n">
        <v>1400</v>
      </c>
      <c r="AA11" s="34" t="n">
        <v>1</v>
      </c>
      <c r="AB11" s="82" t="n">
        <f aca="false">IF('4'!AA11=1,(('4'!Z11*'4'!$AS$6*'4'!$AT$6)/('4'!Y11*0.0036)),IF('4'!AA11=2,(('4'!Z11*'4'!$AS$7*'4'!$AT$7)/('4'!Y11*0.0036))))</f>
        <v>81.0693138279345</v>
      </c>
      <c r="AC11" s="82"/>
      <c r="AD11" s="37" t="n">
        <f aca="false">(('4'!AC11*'4'!$Q$10*1000000))/('4'!Y11*3600)</f>
        <v>0</v>
      </c>
      <c r="AE11" s="38"/>
      <c r="AF11" s="282" t="n">
        <f aca="false">('4'!AE11/24)*0.454</f>
        <v>0</v>
      </c>
      <c r="AG11" s="38"/>
      <c r="AH11" s="282" t="n">
        <f aca="false">('4'!AG11/24)*0.454</f>
        <v>0</v>
      </c>
      <c r="AI11" s="38" t="n">
        <v>3500</v>
      </c>
      <c r="AJ11" s="282" t="n">
        <f aca="false">('4'!AI11/24)*0.454</f>
        <v>66.2083333333333</v>
      </c>
      <c r="AK11" s="40"/>
      <c r="AL11" s="283" t="n">
        <f aca="false">('4'!AK11/24)*0.454</f>
        <v>0</v>
      </c>
      <c r="AM11" s="40"/>
      <c r="AN11" s="283" t="n">
        <f aca="false">('4'!AM11/24)*0.454</f>
        <v>0</v>
      </c>
      <c r="AO11" s="40"/>
      <c r="AP11" s="283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216</v>
      </c>
      <c r="C12" s="284" t="n">
        <v>16</v>
      </c>
      <c r="D12" s="284" t="n">
        <v>18</v>
      </c>
      <c r="E12" s="284" t="n">
        <v>8</v>
      </c>
      <c r="F12" s="284" t="n">
        <v>52</v>
      </c>
      <c r="G12" s="284" t="n">
        <v>2</v>
      </c>
      <c r="H12" s="284" t="n">
        <v>2.1</v>
      </c>
      <c r="I12" s="284" t="n">
        <v>0.8</v>
      </c>
      <c r="J12" s="284" t="n">
        <v>1</v>
      </c>
      <c r="K12" s="284" t="n">
        <v>6.7</v>
      </c>
      <c r="L12" s="284" t="n">
        <v>6.3</v>
      </c>
      <c r="M12" s="284" t="n">
        <v>6.3</v>
      </c>
      <c r="N12" s="284" t="n">
        <v>6.1</v>
      </c>
      <c r="O12" s="284" t="n">
        <v>3</v>
      </c>
      <c r="P12" s="284"/>
      <c r="Q12" s="287"/>
      <c r="R12" s="56" t="n">
        <f aca="false">'4'!Z15</f>
        <v>1400</v>
      </c>
      <c r="S12" s="55" t="n">
        <f aca="false">'4'!AB15</f>
        <v>81.5807921486155</v>
      </c>
      <c r="T12" s="56" t="n">
        <f aca="false">'4'!Y15</f>
        <v>3170</v>
      </c>
      <c r="U12" s="51" t="str">
        <f aca="false">IF('4'!AA15=1,'4'!AR6,'4'!AR7)</f>
        <v>S.A.L</v>
      </c>
      <c r="V12" s="66" t="n">
        <f aca="false">ESCALA!$B$6</f>
        <v>0</v>
      </c>
      <c r="W12" s="66"/>
      <c r="X12" s="32" t="n">
        <v>0.291666666666667</v>
      </c>
      <c r="Y12" s="58" t="n">
        <v>3214</v>
      </c>
      <c r="Z12" s="280" t="n">
        <v>1400</v>
      </c>
      <c r="AA12" s="34" t="n">
        <v>1</v>
      </c>
      <c r="AB12" s="82" t="n">
        <f aca="false">IF('4'!AA12=1,(('4'!Z12*'4'!$AS$6*'4'!$AT$6)/('4'!Y12*0.0036)),IF('4'!AA12=2,(('4'!Z12*'4'!$AS$7*'4'!$AT$7)/('4'!Y12*0.0036))))</f>
        <v>80.4639424738989</v>
      </c>
      <c r="AC12" s="82"/>
      <c r="AD12" s="37" t="n">
        <f aca="false">(('4'!AC12*'4'!$Q$10*1000000))/('4'!Y12*3600)</f>
        <v>0</v>
      </c>
      <c r="AE12" s="38"/>
      <c r="AF12" s="282" t="n">
        <f aca="false">('4'!AE12/24)*0.454</f>
        <v>0</v>
      </c>
      <c r="AG12" s="38"/>
      <c r="AH12" s="282" t="n">
        <f aca="false">('4'!AG12/24)*0.454</f>
        <v>0</v>
      </c>
      <c r="AI12" s="38" t="n">
        <v>3500</v>
      </c>
      <c r="AJ12" s="282" t="n">
        <f aca="false">('4'!AI12/24)*0.454</f>
        <v>66.2083333333333</v>
      </c>
      <c r="AK12" s="40"/>
      <c r="AL12" s="283" t="n">
        <f aca="false">('4'!AK12/24)*0.454</f>
        <v>0</v>
      </c>
      <c r="AM12" s="40"/>
      <c r="AN12" s="283" t="n">
        <f aca="false">('4'!AM12/24)*0.454</f>
        <v>0</v>
      </c>
      <c r="AO12" s="40"/>
      <c r="AP12" s="283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213</v>
      </c>
      <c r="C13" s="284" t="n">
        <v>16</v>
      </c>
      <c r="D13" s="284" t="n">
        <v>17</v>
      </c>
      <c r="E13" s="284" t="n">
        <v>8</v>
      </c>
      <c r="F13" s="284" t="n">
        <v>52</v>
      </c>
      <c r="G13" s="284" t="n">
        <v>2</v>
      </c>
      <c r="H13" s="284" t="n">
        <v>1.9</v>
      </c>
      <c r="I13" s="284" t="n">
        <v>0.8</v>
      </c>
      <c r="J13" s="284" t="n">
        <v>1</v>
      </c>
      <c r="K13" s="284" t="n">
        <v>6.7</v>
      </c>
      <c r="L13" s="284" t="n">
        <v>6.2</v>
      </c>
      <c r="M13" s="284" t="n">
        <v>6.2</v>
      </c>
      <c r="N13" s="284" t="n">
        <v>6</v>
      </c>
      <c r="O13" s="284" t="n">
        <v>3</v>
      </c>
      <c r="P13" s="284"/>
      <c r="Q13" s="287"/>
      <c r="R13" s="56" t="n">
        <f aca="false">'4'!Z17</f>
        <v>1400</v>
      </c>
      <c r="S13" s="55" t="n">
        <f aca="false">'4'!AB17</f>
        <v>81.6580710802372</v>
      </c>
      <c r="T13" s="56" t="n">
        <f aca="false">'4'!Y17</f>
        <v>3167</v>
      </c>
      <c r="U13" s="51" t="str">
        <f aca="false">IF('4'!AA17=1,'4'!AR6,'4'!AR7)</f>
        <v>S.A.L</v>
      </c>
      <c r="V13" s="66"/>
      <c r="W13" s="66"/>
      <c r="X13" s="32" t="n">
        <v>0.333333333333333</v>
      </c>
      <c r="Y13" s="58" t="n">
        <v>3201</v>
      </c>
      <c r="Z13" s="280" t="n">
        <v>1400</v>
      </c>
      <c r="AA13" s="34" t="n">
        <v>1</v>
      </c>
      <c r="AB13" s="82" t="n">
        <f aca="false">IF('4'!AA13=1,(('4'!Z13*'4'!$AS$6*'4'!$AT$6)/('4'!Y13*0.0036)),IF('4'!AA13=2,(('4'!Z13*'4'!$AS$7*'4'!$AT$7)/('4'!Y13*0.0036))))</f>
        <v>80.790725120622</v>
      </c>
      <c r="AC13" s="82"/>
      <c r="AD13" s="37" t="n">
        <f aca="false">(('4'!AC13*'4'!$Q$10*1000000))/('4'!Y13*3600)</f>
        <v>0</v>
      </c>
      <c r="AE13" s="38"/>
      <c r="AF13" s="282" t="n">
        <f aca="false">('4'!AE13/24)*0.454</f>
        <v>0</v>
      </c>
      <c r="AG13" s="38"/>
      <c r="AH13" s="282" t="n">
        <f aca="false">('4'!AG13/24)*0.454</f>
        <v>0</v>
      </c>
      <c r="AI13" s="38" t="n">
        <v>3500</v>
      </c>
      <c r="AJ13" s="282" t="n">
        <f aca="false">('4'!AI13/24)*0.454</f>
        <v>66.2083333333333</v>
      </c>
      <c r="AK13" s="40"/>
      <c r="AL13" s="283" t="n">
        <f aca="false">('4'!AK13/24)*0.454</f>
        <v>0</v>
      </c>
      <c r="AM13" s="40"/>
      <c r="AN13" s="283" t="n">
        <f aca="false">('4'!AM13/24)*0.454</f>
        <v>0</v>
      </c>
      <c r="AO13" s="40"/>
      <c r="AP13" s="283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210</v>
      </c>
      <c r="C14" s="284" t="n">
        <v>17</v>
      </c>
      <c r="D14" s="284" t="n">
        <v>17</v>
      </c>
      <c r="E14" s="284" t="n">
        <v>9</v>
      </c>
      <c r="F14" s="284" t="n">
        <v>54</v>
      </c>
      <c r="G14" s="284" t="n">
        <v>2.1</v>
      </c>
      <c r="H14" s="284" t="n">
        <v>2</v>
      </c>
      <c r="I14" s="284" t="n">
        <v>0.9</v>
      </c>
      <c r="J14" s="284" t="n">
        <v>1.1</v>
      </c>
      <c r="K14" s="284" t="n">
        <v>6.7</v>
      </c>
      <c r="L14" s="284" t="n">
        <v>6.2</v>
      </c>
      <c r="M14" s="284" t="n">
        <v>6.2</v>
      </c>
      <c r="N14" s="284" t="n">
        <v>6</v>
      </c>
      <c r="O14" s="284" t="n">
        <v>2.6</v>
      </c>
      <c r="P14" s="284"/>
      <c r="Q14" s="287"/>
      <c r="R14" s="56" t="n">
        <f aca="false">'4'!Z19</f>
        <v>1400</v>
      </c>
      <c r="S14" s="55" t="n">
        <f aca="false">'4'!AB19</f>
        <v>80.790725120622</v>
      </c>
      <c r="T14" s="56" t="n">
        <f aca="false">'4'!Y19</f>
        <v>3201</v>
      </c>
      <c r="U14" s="51" t="str">
        <f aca="false">IF('4'!AA19=1,'4'!AR6,'4'!AR7)</f>
        <v>S.A.L</v>
      </c>
      <c r="V14" s="66"/>
      <c r="W14" s="66"/>
      <c r="X14" s="32" t="n">
        <v>0.375</v>
      </c>
      <c r="Y14" s="58" t="n">
        <v>3151</v>
      </c>
      <c r="Z14" s="280" t="n">
        <v>1400</v>
      </c>
      <c r="AA14" s="34" t="n">
        <v>1</v>
      </c>
      <c r="AB14" s="82" t="n">
        <f aca="false">IF('4'!AA14=1,(('4'!Z14*'4'!$AS$6*'4'!$AT$6)/('4'!Y14*0.0036)),IF('4'!AA14=2,(('4'!Z14*'4'!$AS$7*'4'!$AT$7)/('4'!Y14*0.0036))))</f>
        <v>82.0727106033358</v>
      </c>
      <c r="AC14" s="82"/>
      <c r="AD14" s="37" t="n">
        <f aca="false">(('4'!AC14*'4'!$Q$10*1000000))/('4'!Y14*3600)</f>
        <v>0</v>
      </c>
      <c r="AE14" s="38"/>
      <c r="AF14" s="282" t="n">
        <f aca="false">('4'!AE14/24)*0.454</f>
        <v>0</v>
      </c>
      <c r="AG14" s="38"/>
      <c r="AH14" s="282" t="n">
        <f aca="false">('4'!AG14/24)*0.454</f>
        <v>0</v>
      </c>
      <c r="AI14" s="38" t="n">
        <v>3500</v>
      </c>
      <c r="AJ14" s="282" t="n">
        <f aca="false">('4'!AI14/24)*0.454</f>
        <v>66.2083333333333</v>
      </c>
      <c r="AK14" s="40"/>
      <c r="AL14" s="283" t="n">
        <f aca="false">('4'!AK14/24)*0.454</f>
        <v>0</v>
      </c>
      <c r="AM14" s="40"/>
      <c r="AN14" s="283" t="n">
        <f aca="false">('4'!AM14/24)*0.454</f>
        <v>0</v>
      </c>
      <c r="AO14" s="40"/>
      <c r="AP14" s="283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212</v>
      </c>
      <c r="C15" s="284" t="n">
        <v>17</v>
      </c>
      <c r="D15" s="284" t="n">
        <v>16</v>
      </c>
      <c r="E15" s="284" t="n">
        <v>9</v>
      </c>
      <c r="F15" s="284" t="n">
        <v>55</v>
      </c>
      <c r="G15" s="284" t="n">
        <v>2</v>
      </c>
      <c r="H15" s="284" t="n">
        <v>2</v>
      </c>
      <c r="I15" s="284" t="n">
        <v>0.9</v>
      </c>
      <c r="J15" s="284" t="n">
        <v>1.1</v>
      </c>
      <c r="K15" s="284" t="n">
        <v>6.7</v>
      </c>
      <c r="L15" s="284" t="n">
        <v>6.2</v>
      </c>
      <c r="M15" s="284" t="n">
        <v>6.2</v>
      </c>
      <c r="N15" s="284" t="n">
        <v>6</v>
      </c>
      <c r="O15" s="284" t="n">
        <v>2.6</v>
      </c>
      <c r="P15" s="284"/>
      <c r="Q15" s="287"/>
      <c r="R15" s="56" t="n">
        <f aca="false">'4'!Z21</f>
        <v>1400</v>
      </c>
      <c r="S15" s="55" t="n">
        <f aca="false">'4'!AB21</f>
        <v>81.2220826353992</v>
      </c>
      <c r="T15" s="56" t="n">
        <f aca="false">'4'!Y21</f>
        <v>3184</v>
      </c>
      <c r="U15" s="51" t="str">
        <f aca="false">IF('4'!AA21=1,'4'!AR6,'4'!AR7)</f>
        <v>S.A.L</v>
      </c>
      <c r="V15" s="66"/>
      <c r="W15" s="66"/>
      <c r="X15" s="32" t="n">
        <v>0.416666666666667</v>
      </c>
      <c r="Y15" s="58" t="n">
        <v>3170</v>
      </c>
      <c r="Z15" s="280" t="n">
        <v>1400</v>
      </c>
      <c r="AA15" s="34" t="n">
        <v>1</v>
      </c>
      <c r="AB15" s="82" t="n">
        <f aca="false">IF('4'!AA15=1,(('4'!Z15*'4'!$AS$6*'4'!$AT$6)/('4'!Y15*0.0036)),IF('4'!AA15=2,(('4'!Z15*'4'!$AS$7*'4'!$AT$7)/('4'!Y15*0.0036))))</f>
        <v>81.5807921486155</v>
      </c>
      <c r="AC15" s="82"/>
      <c r="AD15" s="37" t="n">
        <f aca="false">(('4'!AC15*'4'!$Q$10*1000000))/('4'!Y15*3600)</f>
        <v>0</v>
      </c>
      <c r="AE15" s="38"/>
      <c r="AF15" s="282" t="n">
        <f aca="false">('4'!AE15/24)*0.454</f>
        <v>0</v>
      </c>
      <c r="AG15" s="38"/>
      <c r="AH15" s="282" t="n">
        <f aca="false">('4'!AG15/24)*0.454</f>
        <v>0</v>
      </c>
      <c r="AI15" s="38" t="n">
        <v>3500</v>
      </c>
      <c r="AJ15" s="282" t="n">
        <f aca="false">('4'!AI15/24)*0.454</f>
        <v>66.2083333333333</v>
      </c>
      <c r="AK15" s="40"/>
      <c r="AL15" s="283" t="n">
        <f aca="false">('4'!AK15/24)*0.454</f>
        <v>0</v>
      </c>
      <c r="AM15" s="40"/>
      <c r="AN15" s="283" t="n">
        <f aca="false">('4'!AM15/24)*0.454</f>
        <v>0</v>
      </c>
      <c r="AO15" s="40"/>
      <c r="AP15" s="283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228</v>
      </c>
      <c r="C16" s="284" t="n">
        <v>17</v>
      </c>
      <c r="D16" s="284" t="n">
        <v>16</v>
      </c>
      <c r="E16" s="284" t="n">
        <v>10</v>
      </c>
      <c r="F16" s="284" t="n">
        <v>57</v>
      </c>
      <c r="G16" s="284" t="n">
        <v>2.1</v>
      </c>
      <c r="H16" s="284" t="s">
        <v>137</v>
      </c>
      <c r="I16" s="284" t="n">
        <v>1</v>
      </c>
      <c r="J16" s="284" t="n">
        <v>1.1</v>
      </c>
      <c r="K16" s="284" t="n">
        <v>6.7</v>
      </c>
      <c r="L16" s="284" t="n">
        <v>6.2</v>
      </c>
      <c r="M16" s="284" t="n">
        <v>6.2</v>
      </c>
      <c r="N16" s="284" t="n">
        <v>6</v>
      </c>
      <c r="O16" s="284" t="n">
        <v>2.8</v>
      </c>
      <c r="P16" s="284"/>
      <c r="Q16" s="287"/>
      <c r="R16" s="56" t="n">
        <f aca="false">'4'!Z23</f>
        <v>1400</v>
      </c>
      <c r="S16" s="55" t="n">
        <f aca="false">'4'!AB23</f>
        <v>80.8159722222222</v>
      </c>
      <c r="T16" s="56" t="n">
        <f aca="false">'4'!Y23</f>
        <v>3200</v>
      </c>
      <c r="U16" s="51" t="str">
        <f aca="false">IF('4'!AA23=1,'4'!AR6,'4'!AR7)</f>
        <v>S.A.L</v>
      </c>
      <c r="V16" s="66"/>
      <c r="W16" s="66"/>
      <c r="X16" s="32" t="n">
        <v>0.458333333333333</v>
      </c>
      <c r="Y16" s="58" t="n">
        <v>3221</v>
      </c>
      <c r="Z16" s="280" t="n">
        <v>1400</v>
      </c>
      <c r="AA16" s="34" t="n">
        <v>1</v>
      </c>
      <c r="AB16" s="82" t="n">
        <f aca="false">IF('4'!AA16=1,(('4'!Z16*'4'!$AS$6*'4'!$AT$6)/('4'!Y16*0.0036)),IF('4'!AA16=2,(('4'!Z16*'4'!$AS$7*'4'!$AT$7)/('4'!Y16*0.0036))))</f>
        <v>80.2890751664424</v>
      </c>
      <c r="AC16" s="82"/>
      <c r="AD16" s="37" t="n">
        <f aca="false">(('4'!AC16*'4'!$Q$10*1000000))/('4'!Y16*3600)</f>
        <v>0</v>
      </c>
      <c r="AE16" s="38"/>
      <c r="AF16" s="282" t="n">
        <f aca="false">('4'!AE16/24)*0.454</f>
        <v>0</v>
      </c>
      <c r="AG16" s="38"/>
      <c r="AH16" s="282" t="n">
        <f aca="false">('4'!AG16/24)*0.454</f>
        <v>0</v>
      </c>
      <c r="AI16" s="38" t="n">
        <v>350</v>
      </c>
      <c r="AJ16" s="282" t="n">
        <f aca="false">('4'!AI16/24)*0.454</f>
        <v>6.62083333333333</v>
      </c>
      <c r="AK16" s="40"/>
      <c r="AL16" s="283" t="n">
        <f aca="false">('4'!AK16/24)*0.454</f>
        <v>0</v>
      </c>
      <c r="AM16" s="40"/>
      <c r="AN16" s="283" t="n">
        <f aca="false">('4'!AM16/24)*0.454</f>
        <v>0</v>
      </c>
      <c r="AO16" s="40"/>
      <c r="AP16" s="283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235</v>
      </c>
      <c r="C17" s="284" t="n">
        <v>17</v>
      </c>
      <c r="D17" s="284" t="n">
        <v>17</v>
      </c>
      <c r="E17" s="284" t="n">
        <v>10</v>
      </c>
      <c r="F17" s="284" t="n">
        <v>60</v>
      </c>
      <c r="G17" s="284" t="n">
        <v>2.3</v>
      </c>
      <c r="H17" s="284" t="n">
        <v>2.4</v>
      </c>
      <c r="I17" s="284" t="n">
        <v>1</v>
      </c>
      <c r="J17" s="284" t="n">
        <v>1.2</v>
      </c>
      <c r="K17" s="284" t="n">
        <v>6.7</v>
      </c>
      <c r="L17" s="284" t="n">
        <v>6.2</v>
      </c>
      <c r="M17" s="284" t="n">
        <v>6.2</v>
      </c>
      <c r="N17" s="284" t="n">
        <v>6</v>
      </c>
      <c r="O17" s="284" t="n">
        <v>2.8</v>
      </c>
      <c r="P17" s="284"/>
      <c r="Q17" s="287"/>
      <c r="R17" s="56" t="n">
        <f aca="false">'4'!Z25</f>
        <v>1400</v>
      </c>
      <c r="S17" s="55" t="n">
        <f aca="false">'4'!AB25</f>
        <v>80.6647258612324</v>
      </c>
      <c r="T17" s="56" t="n">
        <f aca="false">'4'!Y25</f>
        <v>3206</v>
      </c>
      <c r="U17" s="51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58" t="n">
        <v>3167</v>
      </c>
      <c r="Z17" s="280" t="n">
        <v>1400</v>
      </c>
      <c r="AA17" s="34" t="n">
        <v>1</v>
      </c>
      <c r="AB17" s="82" t="n">
        <f aca="false">IF('4'!AA17=1,(('4'!Z17*'4'!$AS$6*'4'!$AT$6)/('4'!Y17*0.0036)),IF('4'!AA17=2,(('4'!Z17*'4'!$AS$7*'4'!$AT$7)/('4'!Y17*0.0036))))</f>
        <v>81.6580710802372</v>
      </c>
      <c r="AC17" s="82"/>
      <c r="AD17" s="37" t="n">
        <f aca="false">(('4'!AC17*'4'!$Q$10*1000000))/('4'!Y17*3600)</f>
        <v>0</v>
      </c>
      <c r="AE17" s="38"/>
      <c r="AF17" s="282" t="n">
        <f aca="false">('4'!AE17/24)*0.454</f>
        <v>0</v>
      </c>
      <c r="AG17" s="38"/>
      <c r="AH17" s="282" t="n">
        <f aca="false">('4'!AG17/24)*0.454</f>
        <v>0</v>
      </c>
      <c r="AI17" s="38" t="n">
        <v>3500</v>
      </c>
      <c r="AJ17" s="282" t="n">
        <f aca="false">('4'!AI17/24)*0.454</f>
        <v>66.2083333333333</v>
      </c>
      <c r="AK17" s="40"/>
      <c r="AL17" s="283" t="n">
        <f aca="false">('4'!AK17/24)*0.454</f>
        <v>0</v>
      </c>
      <c r="AM17" s="40"/>
      <c r="AN17" s="283" t="n">
        <f aca="false">('4'!AM17/24)*0.454</f>
        <v>0</v>
      </c>
      <c r="AO17" s="40"/>
      <c r="AP17" s="283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249</v>
      </c>
      <c r="C18" s="284" t="n">
        <v>17</v>
      </c>
      <c r="D18" s="284" t="n">
        <v>17</v>
      </c>
      <c r="E18" s="284" t="n">
        <v>10</v>
      </c>
      <c r="F18" s="284" t="n">
        <v>63</v>
      </c>
      <c r="G18" s="284" t="n">
        <v>2.3</v>
      </c>
      <c r="H18" s="284" t="n">
        <v>2.5</v>
      </c>
      <c r="I18" s="284" t="n">
        <v>1</v>
      </c>
      <c r="J18" s="284" t="n">
        <v>1.1</v>
      </c>
      <c r="K18" s="284" t="n">
        <v>6.7</v>
      </c>
      <c r="L18" s="284" t="n">
        <v>6.2</v>
      </c>
      <c r="M18" s="284" t="n">
        <v>6.2</v>
      </c>
      <c r="N18" s="284" t="n">
        <v>6</v>
      </c>
      <c r="O18" s="284" t="n">
        <v>3</v>
      </c>
      <c r="P18" s="284"/>
      <c r="Q18" s="287"/>
      <c r="R18" s="56" t="n">
        <f aca="false">'4'!Z27</f>
        <v>1400</v>
      </c>
      <c r="S18" s="55" t="n">
        <f aca="false">'4'!AB27</f>
        <v>81.324248777079</v>
      </c>
      <c r="T18" s="56" t="n">
        <f aca="false">'4'!Y27</f>
        <v>3180</v>
      </c>
      <c r="U18" s="51" t="str">
        <f aca="false">IF('4'!AA27=1,'4'!AR6,'4'!AR7)</f>
        <v>S.A.L</v>
      </c>
      <c r="V18" s="67"/>
      <c r="W18" s="67"/>
      <c r="X18" s="32" t="n">
        <v>0.541666666666667</v>
      </c>
      <c r="Y18" s="58" t="n">
        <v>3130</v>
      </c>
      <c r="Z18" s="280" t="n">
        <v>1400</v>
      </c>
      <c r="AA18" s="34" t="n">
        <v>1</v>
      </c>
      <c r="AB18" s="82" t="n">
        <f aca="false">IF('4'!AA18=1,(('4'!Z18*'4'!$AS$6*'4'!$AT$6)/('4'!Y18*0.0036)),IF('4'!AA18=2,(('4'!Z18*'4'!$AS$7*'4'!$AT$7)/('4'!Y18*0.0036))))</f>
        <v>82.6233581824636</v>
      </c>
      <c r="AC18" s="82"/>
      <c r="AD18" s="37" t="n">
        <f aca="false">(('4'!AC18*'4'!$Q$10*1000000))/('4'!Y18*3600)</f>
        <v>0</v>
      </c>
      <c r="AE18" s="38"/>
      <c r="AF18" s="282" t="n">
        <f aca="false">('4'!AE18/24)*0.454</f>
        <v>0</v>
      </c>
      <c r="AG18" s="38"/>
      <c r="AH18" s="282" t="n">
        <f aca="false">('4'!AG18/24)*0.454</f>
        <v>0</v>
      </c>
      <c r="AI18" s="38" t="n">
        <v>3500</v>
      </c>
      <c r="AJ18" s="282" t="n">
        <f aca="false">('4'!AI18/24)*0.454</f>
        <v>66.2083333333333</v>
      </c>
      <c r="AK18" s="40"/>
      <c r="AL18" s="283" t="n">
        <f aca="false">('4'!AK18/24)*0.454</f>
        <v>0</v>
      </c>
      <c r="AM18" s="40"/>
      <c r="AN18" s="283" t="n">
        <f aca="false">('4'!AM18/24)*0.454</f>
        <v>0</v>
      </c>
      <c r="AO18" s="40"/>
      <c r="AP18" s="283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IF('3'!B7:B18&gt;0.01,AVERAGE('3'!B7:B18),"")</f>
        <v>235.666666666667</v>
      </c>
      <c r="C19" s="96" t="n">
        <f aca="false" t="array" ref="C19:C19">IF('3'!C7:C18&gt;0.01,AVERAGE('3'!C7:C18),"")</f>
        <v>18.6666666666667</v>
      </c>
      <c r="D19" s="96" t="n">
        <f aca="false" t="array" ref="D19:D19">IF('3'!D7:D18&gt;0.01,AVERAGE('3'!D7:D18),"")</f>
        <v>17.5</v>
      </c>
      <c r="E19" s="96" t="n">
        <f aca="false" t="array" ref="E19:E19">IF('3'!E7:E18&gt;0.01,AVERAGE('3'!E7:E18),"")</f>
        <v>9.66666666666667</v>
      </c>
      <c r="F19" s="96" t="n">
        <f aca="false" t="array" ref="F19:F19">IF('3'!F7:F18&gt;0.01,AVERAGE('3'!F7:F18),"")</f>
        <v>59.5833333333333</v>
      </c>
      <c r="G19" s="96" t="n">
        <f aca="false" t="array" ref="G19:G19">IF('3'!G7:G18&gt;0.01,AVERAGE('3'!G7:G18),"")</f>
        <v>2.81666666666667</v>
      </c>
      <c r="H19" s="96" t="n">
        <f aca="false" t="array" ref="H19:H19">IF('3'!H7:H18&gt;0.01,AVERAGE('3'!H7:H18),"")</f>
        <v>1.91666666666667</v>
      </c>
      <c r="I19" s="96" t="n">
        <f aca="false" t="array" ref="I19:I19">IF('3'!I7:I18&gt;0.01,AVERAGE('3'!I7:I18),"")</f>
        <v>1.18333333333333</v>
      </c>
      <c r="J19" s="96" t="n">
        <f aca="false" t="array" ref="J19:J19">IF('3'!J7:J18&gt;0.01,AVERAGE('3'!J7:J18),"")</f>
        <v>1.44166666666667</v>
      </c>
      <c r="K19" s="96" t="n">
        <f aca="false" t="array" ref="K19:K19">IF('3'!K7:K18&gt;0.01,AVERAGE('3'!K7:K18),"")</f>
        <v>6.91666666666667</v>
      </c>
      <c r="L19" s="324" t="n">
        <f aca="false" t="array" ref="L19:L19">IF('3'!L7:L18&gt;0.01,AVERAGE('3'!L7:L18),"")</f>
        <v>6.26666666666667</v>
      </c>
      <c r="M19" s="96" t="n">
        <f aca="false" t="array" ref="M19:M19">IF('3'!M7:M18&gt;0.01,AVERAGE('3'!M7:M18),"")</f>
        <v>6.30833333333333</v>
      </c>
      <c r="N19" s="96" t="n">
        <f aca="false" t="array" ref="N19:N19">IF('3'!N7:N18&gt;0.01,AVERAGE('3'!N7:N18),"")</f>
        <v>6.15</v>
      </c>
      <c r="O19" s="96" t="n">
        <f aca="false" t="array" ref="O19:O19">IF('3'!O7:O18&gt;0.01,AVERAGE('3'!O7:O18),"")</f>
        <v>3.30833333333333</v>
      </c>
      <c r="P19" s="289" t="str">
        <f aca="false" t="array" ref="P19:P19">IF('2'!P7:P18&gt;0.01,AVERAGE('2'!P7:P18),"")</f>
        <v/>
      </c>
      <c r="Q19" s="290" t="str">
        <f aca="false" t="array" ref="Q19:Q19">IF('2'!Q7:Q18&gt;0.01,AVERAGE('2'!Q7:Q18),"")</f>
        <v/>
      </c>
      <c r="R19" s="290" t="n">
        <f aca="false" t="array" ref="R19:R19">IF('4'!R7:R18&gt;0.01,AVERAGE('4'!R7:R18),"")</f>
        <v>1400</v>
      </c>
      <c r="S19" s="290" t="n">
        <f aca="false" t="array" ref="S19:S19">IF('4'!S7:S18&gt;0.01,AVERAGE('4'!S7:S18),"")</f>
        <v>81.1516839338207</v>
      </c>
      <c r="T19" s="72"/>
      <c r="U19" s="72"/>
      <c r="V19" s="73"/>
      <c r="W19" s="74"/>
      <c r="X19" s="32" t="n">
        <v>0.583333333333333</v>
      </c>
      <c r="Y19" s="58" t="n">
        <v>3201</v>
      </c>
      <c r="Z19" s="280" t="n">
        <v>1400</v>
      </c>
      <c r="AA19" s="34" t="n">
        <v>1</v>
      </c>
      <c r="AB19" s="82" t="n">
        <f aca="false">IF('4'!AA19=1,(('4'!Z19*'4'!$AS$6*'4'!$AT$6)/('4'!Y19*0.0036)),IF('4'!AA19=2,(('4'!Z19*'4'!$AS$7*'4'!$AT$7)/('4'!Y19*0.0036))))</f>
        <v>80.790725120622</v>
      </c>
      <c r="AC19" s="82"/>
      <c r="AD19" s="37" t="n">
        <f aca="false">(('4'!AC19*'4'!$Q$10*1000000))/('4'!Y19*3600)</f>
        <v>0</v>
      </c>
      <c r="AE19" s="38"/>
      <c r="AF19" s="282" t="n">
        <f aca="false">('4'!AE19/24)*0.454</f>
        <v>0</v>
      </c>
      <c r="AG19" s="38"/>
      <c r="AH19" s="282" t="n">
        <f aca="false">('4'!AG19/24)*0.454</f>
        <v>0</v>
      </c>
      <c r="AI19" s="38" t="n">
        <v>4000</v>
      </c>
      <c r="AJ19" s="282" t="n">
        <f aca="false">('4'!AI19/24)*0.454</f>
        <v>75.6666666666667</v>
      </c>
      <c r="AK19" s="40"/>
      <c r="AL19" s="283" t="n">
        <f aca="false">('4'!AK19/24)*0.454</f>
        <v>0</v>
      </c>
      <c r="AM19" s="40"/>
      <c r="AN19" s="283" t="n">
        <f aca="false">('4'!AM19/24)*0.454</f>
        <v>0</v>
      </c>
      <c r="AO19" s="40"/>
      <c r="AP19" s="283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MAX(B7:B18)</f>
        <v>249</v>
      </c>
      <c r="C20" s="96" t="n">
        <f aca="false">MAX(C7:C18)</f>
        <v>18</v>
      </c>
      <c r="D20" s="96" t="n">
        <f aca="false">MAX(D7:D18)</f>
        <v>18</v>
      </c>
      <c r="E20" s="96" t="n">
        <f aca="false">MAX(E7:E18)</f>
        <v>10</v>
      </c>
      <c r="F20" s="96" t="n">
        <f aca="false">MAX('5'!F7:F18)</f>
        <v>66</v>
      </c>
      <c r="G20" s="96" t="n">
        <f aca="false">MAX('5'!G7:G18)</f>
        <v>2.4</v>
      </c>
      <c r="H20" s="96" t="n">
        <f aca="false">MAX('5'!H7:H18)</f>
        <v>2.6</v>
      </c>
      <c r="I20" s="96" t="n">
        <f aca="false">MAX('5'!I7:I18)</f>
        <v>0</v>
      </c>
      <c r="J20" s="96" t="n">
        <f aca="false">MAX('5'!J7:J18)</f>
        <v>1.4</v>
      </c>
      <c r="K20" s="96" t="n">
        <f aca="false">MAX('5'!K7:K18)</f>
        <v>6.8</v>
      </c>
      <c r="L20" s="96" t="n">
        <f aca="false">MAX('5'!L7:L18)</f>
        <v>6.2</v>
      </c>
      <c r="M20" s="96" t="n">
        <f aca="false">MAX('5'!M7:M18)</f>
        <v>6.2</v>
      </c>
      <c r="N20" s="96" t="n">
        <f aca="false">MAX('5'!N7:N18)</f>
        <v>0</v>
      </c>
      <c r="O20" s="97" t="n">
        <f aca="false">MAX('4'!O7:O18)</f>
        <v>3.5</v>
      </c>
      <c r="P20" s="97" t="n">
        <f aca="false">MAX('5'!P7:P18)</f>
        <v>0</v>
      </c>
      <c r="Q20" s="97" t="n">
        <f aca="false">MAX('5'!Q7:Q18)</f>
        <v>0</v>
      </c>
      <c r="R20" s="97" t="n">
        <f aca="false">MAX('4'!R7:R18)</f>
        <v>1400</v>
      </c>
      <c r="S20" s="97" t="n">
        <f aca="false">MAX('4'!S7:S18)</f>
        <v>81.7613376892542</v>
      </c>
      <c r="T20" s="72"/>
      <c r="U20" s="72"/>
      <c r="X20" s="32" t="n">
        <v>0.625</v>
      </c>
      <c r="Y20" s="58" t="n">
        <v>3166</v>
      </c>
      <c r="Z20" s="280" t="n">
        <v>1400</v>
      </c>
      <c r="AA20" s="34" t="n">
        <v>1</v>
      </c>
      <c r="AB20" s="82" t="n">
        <f aca="false">IF('4'!AA20=1,(('4'!Z20*'4'!$AS$6*'4'!$AT$6)/('4'!Y20*0.0036)),IF('4'!AA20=2,(('4'!Z20*'4'!$AS$7*'4'!$AT$7)/('4'!Y20*0.0036))))</f>
        <v>81.6838632694602</v>
      </c>
      <c r="AC20" s="82"/>
      <c r="AD20" s="37" t="n">
        <f aca="false">(('4'!AC20*'4'!$Q$10*1000000))/('4'!Y20*3600)</f>
        <v>0</v>
      </c>
      <c r="AE20" s="38"/>
      <c r="AF20" s="282" t="n">
        <f aca="false">('4'!AE20/24)*0.454</f>
        <v>0</v>
      </c>
      <c r="AG20" s="38"/>
      <c r="AH20" s="282" t="n">
        <v>0</v>
      </c>
      <c r="AI20" s="38" t="n">
        <v>4000</v>
      </c>
      <c r="AJ20" s="282" t="n">
        <f aca="false">('4'!AI20/24)*0.454</f>
        <v>75.6666666666667</v>
      </c>
      <c r="AK20" s="40"/>
      <c r="AL20" s="283" t="n">
        <f aca="false">('4'!AK20/24)*0.454</f>
        <v>0</v>
      </c>
      <c r="AM20" s="40"/>
      <c r="AN20" s="283" t="n">
        <f aca="false">('4'!AM20/24)*0.454</f>
        <v>0</v>
      </c>
      <c r="AO20" s="40"/>
      <c r="AP20" s="283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MIN('4'!B7:B18)</f>
        <v>210</v>
      </c>
      <c r="C21" s="96" t="n">
        <f aca="false">MIN('4'!C7:C18)</f>
        <v>15</v>
      </c>
      <c r="D21" s="96" t="n">
        <f aca="false">MIN('4'!D7:D18)</f>
        <v>15</v>
      </c>
      <c r="E21" s="96" t="n">
        <f aca="false">MIN('4'!E7:E18)</f>
        <v>8</v>
      </c>
      <c r="F21" s="96" t="n">
        <f aca="false">MIN('4'!F7:F18)</f>
        <v>52</v>
      </c>
      <c r="G21" s="291" t="n">
        <f aca="false">MIN('4'!G7:G18)</f>
        <v>1.9</v>
      </c>
      <c r="H21" s="291" t="n">
        <f aca="false">MIN('4'!H7:H18)</f>
        <v>1.5</v>
      </c>
      <c r="I21" s="291" t="n">
        <f aca="false">MIN('4'!I7:I18)</f>
        <v>0.8</v>
      </c>
      <c r="J21" s="291" t="n">
        <f aca="false">MIN('4'!J7:J18)</f>
        <v>1</v>
      </c>
      <c r="K21" s="291" t="n">
        <f aca="false">MIN('4'!K7:K18)</f>
        <v>6.7</v>
      </c>
      <c r="L21" s="291" t="n">
        <f aca="false">MIN('4'!L7:L18)</f>
        <v>6.2</v>
      </c>
      <c r="M21" s="291" t="n">
        <f aca="false">MIN('4'!M7:M18)</f>
        <v>6.2</v>
      </c>
      <c r="N21" s="291" t="n">
        <f aca="false">MIN('4'!N7:N18)</f>
        <v>6</v>
      </c>
      <c r="O21" s="292" t="n">
        <f aca="false">MIN('4'!O7:O18)</f>
        <v>2.6</v>
      </c>
      <c r="P21" s="292" t="n">
        <f aca="false">MIN('4'!P7:P18)</f>
        <v>0</v>
      </c>
      <c r="Q21" s="292" t="n">
        <f aca="false">MIN('4'!Q7:Q18)</f>
        <v>0</v>
      </c>
      <c r="R21" s="292" t="n">
        <f aca="false">MIN('4'!R7:R18)</f>
        <v>1400</v>
      </c>
      <c r="S21" s="292" t="n">
        <f aca="false">MIN('4'!S7:S18)</f>
        <v>80.6647258612324</v>
      </c>
      <c r="T21" s="72"/>
      <c r="U21" s="72"/>
      <c r="X21" s="32" t="n">
        <v>0.666666666666667</v>
      </c>
      <c r="Y21" s="58" t="n">
        <v>3184</v>
      </c>
      <c r="Z21" s="280" t="n">
        <v>1400</v>
      </c>
      <c r="AA21" s="34" t="n">
        <v>1</v>
      </c>
      <c r="AB21" s="82" t="n">
        <f aca="false">IF('4'!AA21=1,(('4'!Z21*'4'!$AS$6*'4'!$AT$6)/('4'!Y21*0.0036)),IF('4'!AA21=2,(('4'!Z21*'4'!$AS$7*'4'!$AT$7)/('4'!Y21*0.0036))))</f>
        <v>81.2220826353992</v>
      </c>
      <c r="AC21" s="82"/>
      <c r="AD21" s="37" t="n">
        <f aca="false">(('4'!AC21*'4'!$Q$10*1000000))/('4'!Y21*3600)</f>
        <v>0</v>
      </c>
      <c r="AE21" s="38"/>
      <c r="AF21" s="282" t="n">
        <f aca="false">('4'!AE21/24)*0.454</f>
        <v>0</v>
      </c>
      <c r="AG21" s="38"/>
      <c r="AH21" s="282" t="n">
        <f aca="false">('4'!AG21/24)*0.454</f>
        <v>0</v>
      </c>
      <c r="AI21" s="38" t="n">
        <v>4000</v>
      </c>
      <c r="AJ21" s="282" t="n">
        <f aca="false">('4'!AI21/24)*0.454</f>
        <v>75.6666666666667</v>
      </c>
      <c r="AK21" s="40"/>
      <c r="AL21" s="283" t="n">
        <f aca="false">('4'!AK21/24)*0.454</f>
        <v>0</v>
      </c>
      <c r="AM21" s="40"/>
      <c r="AN21" s="283" t="n">
        <f aca="false">('4'!AM21/24)*0.454</f>
        <v>0</v>
      </c>
      <c r="AO21" s="40"/>
      <c r="AP21" s="283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3199</v>
      </c>
      <c r="Z22" s="280" t="n">
        <v>1400</v>
      </c>
      <c r="AA22" s="34" t="n">
        <v>1</v>
      </c>
      <c r="AB22" s="82" t="n">
        <f aca="false">IF('4'!AA22=1,(('4'!Z22*'4'!$AS$6*'4'!$AT$6)/('4'!Y22*0.0036)),IF('4'!AA22=2,(('4'!Z22*'4'!$AS$7*'4'!$AT$7)/('4'!Y22*0.0036))))</f>
        <v>80.8412351081936</v>
      </c>
      <c r="AC22" s="82"/>
      <c r="AD22" s="37" t="n">
        <f aca="false">(('4'!AC22*'4'!$Q$10*1000000))/('4'!Y22*3600)</f>
        <v>0</v>
      </c>
      <c r="AE22" s="38"/>
      <c r="AF22" s="282" t="n">
        <f aca="false">('4'!AE22/24)*0.454</f>
        <v>0</v>
      </c>
      <c r="AG22" s="38"/>
      <c r="AH22" s="282" t="n">
        <f aca="false">('4'!AG22/24)*0.454</f>
        <v>0</v>
      </c>
      <c r="AI22" s="38" t="n">
        <v>4000</v>
      </c>
      <c r="AJ22" s="282" t="n">
        <f aca="false">('4'!AI22/24)*0.454</f>
        <v>75.6666666666667</v>
      </c>
      <c r="AK22" s="40"/>
      <c r="AL22" s="283" t="n">
        <f aca="false">('4'!AK22/24)*0.454</f>
        <v>0</v>
      </c>
      <c r="AM22" s="40"/>
      <c r="AN22" s="283" t="n">
        <f aca="false">('4'!AM22/24)*0.454</f>
        <v>0</v>
      </c>
      <c r="AO22" s="40"/>
      <c r="AP22" s="283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3200</v>
      </c>
      <c r="Z23" s="280" t="n">
        <v>1400</v>
      </c>
      <c r="AA23" s="34" t="n">
        <v>1</v>
      </c>
      <c r="AB23" s="82" t="n">
        <f aca="false">IF('4'!AA23=1,(('4'!Z23*'4'!$AS$6*'4'!$AT$6)/('4'!Y23*0.0036)),IF('4'!AA23=2,(('4'!Z23*'4'!$AS$7*'4'!$AT$7)/('4'!Y23*0.0036))))</f>
        <v>80.8159722222222</v>
      </c>
      <c r="AC23" s="82"/>
      <c r="AD23" s="37" t="n">
        <f aca="false">(('4'!AC23*'4'!$Q$10*1000000))/('4'!Y23*3600)</f>
        <v>0</v>
      </c>
      <c r="AE23" s="38"/>
      <c r="AF23" s="282" t="n">
        <f aca="false">('4'!AE23/24)*0.454</f>
        <v>0</v>
      </c>
      <c r="AG23" s="38"/>
      <c r="AH23" s="282" t="n">
        <f aca="false">('4'!AG23/24)*0.454</f>
        <v>0</v>
      </c>
      <c r="AI23" s="38" t="n">
        <v>4000</v>
      </c>
      <c r="AJ23" s="282" t="n">
        <f aca="false">('4'!AI23/24)*0.454</f>
        <v>75.6666666666667</v>
      </c>
      <c r="AK23" s="40"/>
      <c r="AL23" s="283" t="n">
        <f aca="false">('4'!AK23/24)*0.454</f>
        <v>0</v>
      </c>
      <c r="AM23" s="40"/>
      <c r="AN23" s="283" t="n">
        <f aca="false">('4'!AM23/24)*0.454</f>
        <v>0</v>
      </c>
      <c r="AO23" s="40"/>
      <c r="AP23" s="283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3184</v>
      </c>
      <c r="Z24" s="280" t="n">
        <v>1400</v>
      </c>
      <c r="AA24" s="34" t="n">
        <v>1</v>
      </c>
      <c r="AB24" s="35" t="n">
        <f aca="false">IF('4'!AA24=1,(('4'!Z24*'4'!$AS$6*'4'!$AT$6)/('4'!Y24*0.0036)),IF('4'!AA24=2,(('4'!Z24*'4'!$AS$7*'4'!$AT$7)/('4'!Y24*0.0036))))</f>
        <v>81.2220826353992</v>
      </c>
      <c r="AC24" s="82"/>
      <c r="AD24" s="37" t="n">
        <f aca="false">(('4'!AC24*'4'!$Q$10*1000000))/('4'!Y24*3600)</f>
        <v>0</v>
      </c>
      <c r="AE24" s="38"/>
      <c r="AF24" s="282" t="n">
        <f aca="false">('4'!AE24/24)*0.454</f>
        <v>0</v>
      </c>
      <c r="AG24" s="38"/>
      <c r="AH24" s="282" t="n">
        <f aca="false">('4'!AG24/24)*0.454</f>
        <v>0</v>
      </c>
      <c r="AI24" s="38" t="n">
        <v>4000</v>
      </c>
      <c r="AJ24" s="282" t="n">
        <f aca="false">('4'!AI24/24)*0.454</f>
        <v>75.6666666666667</v>
      </c>
      <c r="AK24" s="40"/>
      <c r="AL24" s="295" t="n">
        <f aca="false">('4'!AK24/24)*0.454</f>
        <v>0</v>
      </c>
      <c r="AM24" s="296"/>
      <c r="AN24" s="295" t="n">
        <f aca="false">('4'!AM24/24)*0.454</f>
        <v>0</v>
      </c>
      <c r="AO24" s="40"/>
      <c r="AP24" s="295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0.98</v>
      </c>
      <c r="C25" s="297" t="n">
        <v>1.06</v>
      </c>
      <c r="D25" s="297" t="n">
        <v>1.12</v>
      </c>
      <c r="E25" s="145" t="n">
        <v>1.04</v>
      </c>
      <c r="F25" s="145" t="n">
        <v>0.98</v>
      </c>
      <c r="G25" s="145" t="s">
        <v>138</v>
      </c>
      <c r="H25" s="145" t="n">
        <v>1.21</v>
      </c>
      <c r="I25" s="145" t="n">
        <v>0.95</v>
      </c>
      <c r="J25" s="145" t="n">
        <v>0.99</v>
      </c>
      <c r="K25" s="145" t="n">
        <v>1.04</v>
      </c>
      <c r="L25" s="145" t="n">
        <v>1.02</v>
      </c>
      <c r="M25" s="145" t="n">
        <v>1.1</v>
      </c>
      <c r="N25" s="145" t="n">
        <v>1.07</v>
      </c>
      <c r="O25" s="145" t="n">
        <v>0.84</v>
      </c>
      <c r="P25" s="145" t="n">
        <v>0.89</v>
      </c>
      <c r="Q25" s="145" t="s">
        <v>138</v>
      </c>
      <c r="R25" s="89" t="e">
        <f aca="false">#DIV/0!</f>
        <v>#DIV/0!</v>
      </c>
      <c r="S25" s="90"/>
      <c r="T25" s="344" t="s">
        <v>0</v>
      </c>
      <c r="U25" s="92" t="n">
        <f aca="false">ESCALA!$A$6</f>
        <v>43925</v>
      </c>
      <c r="X25" s="32" t="n">
        <v>0.833333333333333</v>
      </c>
      <c r="Y25" s="58" t="n">
        <v>3206</v>
      </c>
      <c r="Z25" s="280" t="n">
        <v>1400</v>
      </c>
      <c r="AA25" s="34" t="n">
        <v>1</v>
      </c>
      <c r="AB25" s="82" t="n">
        <f aca="false">IF('4'!AA25=1,(('4'!Z25*'4'!$AS$6*'4'!$AT$6)/('4'!Y25*0.0036)),IF('4'!AA25=2,(('4'!Z25*'4'!$AS$7*'4'!$AT$7)/('4'!Y25*0.0036))))</f>
        <v>80.6647258612324</v>
      </c>
      <c r="AC25" s="82"/>
      <c r="AD25" s="37" t="n">
        <f aca="false">(('4'!AC25*'4'!$Q$10*1000000))/('4'!Y25*3600)</f>
        <v>0</v>
      </c>
      <c r="AE25" s="38"/>
      <c r="AF25" s="282" t="n">
        <f aca="false">('4'!AE25/24)*0.454</f>
        <v>0</v>
      </c>
      <c r="AG25" s="38"/>
      <c r="AH25" s="282" t="n">
        <f aca="false">('4'!AG25/24)*0.454</f>
        <v>0</v>
      </c>
      <c r="AI25" s="38" t="n">
        <v>4000</v>
      </c>
      <c r="AJ25" s="282" t="n">
        <f aca="false">('4'!AI25/24)*0.454</f>
        <v>75.6666666666667</v>
      </c>
      <c r="AK25" s="40"/>
      <c r="AL25" s="283" t="n">
        <f aca="false">('4'!AK25/24)*0.454</f>
        <v>0</v>
      </c>
      <c r="AM25" s="40"/>
      <c r="AN25" s="283" t="n">
        <f aca="false">('4'!AM25/24)*0.454</f>
        <v>0</v>
      </c>
      <c r="AO25" s="40"/>
      <c r="AP25" s="283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45"/>
      <c r="P26" s="346"/>
      <c r="Q26" s="327"/>
      <c r="R26" s="89" t="e">
        <f aca="false">#DIV/0!</f>
        <v>#DIV/0!</v>
      </c>
      <c r="S26" s="93"/>
      <c r="T26" s="344"/>
      <c r="U26" s="92"/>
      <c r="X26" s="32" t="n">
        <v>0.875</v>
      </c>
      <c r="Y26" s="58" t="n">
        <v>3185</v>
      </c>
      <c r="Z26" s="280" t="n">
        <v>1400</v>
      </c>
      <c r="AA26" s="34" t="n">
        <v>1</v>
      </c>
      <c r="AB26" s="82" t="n">
        <f aca="false">IF('4'!AA26=1,(('4'!Z26*'4'!$AS$6*'4'!$AT$6)/('4'!Y26*0.0036)),IF('4'!AA26=2,(('4'!Z26*'4'!$AS$7*'4'!$AT$7)/('4'!Y26*0.0036))))</f>
        <v>81.1965811965812</v>
      </c>
      <c r="AC26" s="82"/>
      <c r="AD26" s="37" t="n">
        <f aca="false">(('4'!AC26*'4'!$Q$10*1000000))/('4'!Y26*3600)</f>
        <v>0</v>
      </c>
      <c r="AE26" s="38"/>
      <c r="AF26" s="282" t="n">
        <f aca="false">('4'!AE26/24)*0.454</f>
        <v>0</v>
      </c>
      <c r="AG26" s="38"/>
      <c r="AH26" s="282" t="n">
        <f aca="false">('4'!AG26/24)*0.454</f>
        <v>0</v>
      </c>
      <c r="AI26" s="38" t="n">
        <v>4000</v>
      </c>
      <c r="AJ26" s="282" t="n">
        <f aca="false">('4'!AI26/24)*0.454</f>
        <v>75.6666666666667</v>
      </c>
      <c r="AK26" s="40"/>
      <c r="AL26" s="283" t="n">
        <f aca="false">('4'!AK26/24)*0.454</f>
        <v>0</v>
      </c>
      <c r="AM26" s="40"/>
      <c r="AN26" s="283" t="n">
        <f aca="false">('4'!AM26/24)*0.454</f>
        <v>0</v>
      </c>
      <c r="AO26" s="40"/>
      <c r="AP26" s="283" t="n">
        <f aca="false">('4'!AO26/24)*0.454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347"/>
      <c r="X27" s="32" t="n">
        <v>0.916666666666667</v>
      </c>
      <c r="Y27" s="58" t="n">
        <v>3180</v>
      </c>
      <c r="Z27" s="280" t="n">
        <v>1400</v>
      </c>
      <c r="AA27" s="34" t="n">
        <v>1</v>
      </c>
      <c r="AB27" s="82" t="n">
        <f aca="false">IF('4'!AA27=1,(('4'!Z27*'4'!$AS$6*'4'!$AT$6)/('4'!Y27*0.0036)),IF('4'!AA27=2,(('4'!Z27*'4'!$AS$7*'4'!$AT$7)/('4'!Y27*0.0036))))</f>
        <v>81.324248777079</v>
      </c>
      <c r="AC27" s="82"/>
      <c r="AD27" s="37" t="n">
        <f aca="false">(('4'!AC27*'4'!$Q$10*1000000))/('4'!Y27*3600)</f>
        <v>0</v>
      </c>
      <c r="AE27" s="38"/>
      <c r="AF27" s="282" t="n">
        <f aca="false">('4'!AE27/24)*0.454</f>
        <v>0</v>
      </c>
      <c r="AG27" s="38"/>
      <c r="AH27" s="282" t="n">
        <f aca="false">('4'!AG27/24)*0.454</f>
        <v>0</v>
      </c>
      <c r="AI27" s="38" t="n">
        <v>4000</v>
      </c>
      <c r="AJ27" s="282" t="n">
        <f aca="false">('4'!AI27/24)*0.454</f>
        <v>75.6666666666667</v>
      </c>
      <c r="AK27" s="40"/>
      <c r="AL27" s="283" t="n">
        <f aca="false">('4'!AK27/24)*0.454</f>
        <v>0</v>
      </c>
      <c r="AM27" s="40"/>
      <c r="AN27" s="283" t="n">
        <f aca="false">('4'!AM27/24)*0.454</f>
        <v>0</v>
      </c>
      <c r="AO27" s="40"/>
      <c r="AP27" s="283" t="n">
        <f aca="false">('4'!AO27/24)*0.454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3171</v>
      </c>
      <c r="Z28" s="280" t="n">
        <v>1400</v>
      </c>
      <c r="AA28" s="34" t="n">
        <v>1</v>
      </c>
      <c r="AB28" s="82" t="n">
        <f aca="false">IF('4'!AA28=1,(('4'!Z28*'4'!$AS$6*'4'!$AT$6)/('4'!Y28*0.0036)),IF('4'!AA28=2,(('4'!Z28*'4'!$AS$7*'4'!$AT$7)/('4'!Y28*0.0036))))</f>
        <v>81.5550649987736</v>
      </c>
      <c r="AC28" s="82"/>
      <c r="AD28" s="37" t="n">
        <f aca="false">(('4'!AC28*'4'!$Q$10*1000000))/('4'!Y28*3600)</f>
        <v>0</v>
      </c>
      <c r="AE28" s="38"/>
      <c r="AF28" s="282" t="n">
        <f aca="false">('4'!AE28/24)*0.454</f>
        <v>0</v>
      </c>
      <c r="AG28" s="38"/>
      <c r="AH28" s="282" t="n">
        <f aca="false">('4'!AG28/24)*0.454</f>
        <v>0</v>
      </c>
      <c r="AI28" s="38" t="n">
        <v>4000</v>
      </c>
      <c r="AJ28" s="282" t="n">
        <f aca="false">('4'!AI28/24)*0.454</f>
        <v>75.6666666666667</v>
      </c>
      <c r="AK28" s="40"/>
      <c r="AL28" s="283" t="n">
        <f aca="false">('4'!AK28/24)*0.454</f>
        <v>0</v>
      </c>
      <c r="AM28" s="40"/>
      <c r="AN28" s="283" t="n">
        <f aca="false">('4'!AM28/24)*0.454</f>
        <v>0</v>
      </c>
      <c r="AO28" s="40"/>
      <c r="AP28" s="283" t="n">
        <f aca="false">('4'!AO28/24)*0.454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3190</v>
      </c>
      <c r="Z29" s="280" t="n">
        <v>1400</v>
      </c>
      <c r="AA29" s="34" t="n">
        <v>1</v>
      </c>
      <c r="AB29" s="82" t="n">
        <f aca="false">IF('4'!AA29=1,(('4'!Z29*'4'!$AS$6*'4'!$AT$6)/('4'!Y29*0.0036)),IF('4'!AA29=2,(('4'!Z29*'4'!$AS$7*'4'!$AT$7)/('4'!Y29*0.0036))))</f>
        <v>81.0693138279345</v>
      </c>
      <c r="AC29" s="82"/>
      <c r="AD29" s="37" t="n">
        <f aca="false">(('4'!AC29*'4'!$Q$10*1000000))/('4'!Y29*3600)</f>
        <v>0</v>
      </c>
      <c r="AE29" s="38"/>
      <c r="AF29" s="282" t="n">
        <f aca="false">('4'!AE29/24)*0.454</f>
        <v>0</v>
      </c>
      <c r="AG29" s="38"/>
      <c r="AH29" s="282" t="n">
        <f aca="false">('4'!AG29/24)*0.454</f>
        <v>0</v>
      </c>
      <c r="AI29" s="38" t="n">
        <v>4000</v>
      </c>
      <c r="AJ29" s="282" t="n">
        <f aca="false">('4'!AI29/24)*0.454</f>
        <v>75.6666666666667</v>
      </c>
      <c r="AK29" s="40"/>
      <c r="AL29" s="283" t="n">
        <f aca="false">('4'!AK29/24)*0.454</f>
        <v>0</v>
      </c>
      <c r="AM29" s="40"/>
      <c r="AN29" s="283" t="n">
        <f aca="false">('4'!AM29/24)*0.454</f>
        <v>0</v>
      </c>
      <c r="AO29" s="40"/>
      <c r="AP29" s="283" t="n">
        <f aca="false">('4'!AO29/24)*0.454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SUM('4'!Y6:Y29)*3.6</f>
        <v>275245.2</v>
      </c>
      <c r="Z30" s="113" t="n">
        <f aca="false">SUM('4'!Z6:Z29)</f>
        <v>33600</v>
      </c>
      <c r="AA30" s="107"/>
      <c r="AB30" s="108"/>
      <c r="AC30" s="107"/>
      <c r="AD30" s="108"/>
      <c r="AE30" s="53"/>
      <c r="AF30" s="282" t="e">
        <f aca="false">SUM('4'!AF6:AF29)</f>
        <v>#VALUE!</v>
      </c>
      <c r="AG30" s="53"/>
      <c r="AH30" s="282" t="n">
        <f aca="false">SUM('4'!AH6:AH29)</f>
        <v>0</v>
      </c>
      <c r="AI30" s="53"/>
      <c r="AJ30" s="282" t="n">
        <f aca="false">SUM('4'!AJ6:AJ29)</f>
        <v>1633.45416666667</v>
      </c>
      <c r="AK30" s="109"/>
      <c r="AL30" s="283" t="n">
        <f aca="false">SUM('4'!AL6:AL29)</f>
        <v>0</v>
      </c>
      <c r="AM30" s="109"/>
      <c r="AN30" s="283" t="n">
        <f aca="false">SUM('4'!AN6:AN29)</f>
        <v>0</v>
      </c>
      <c r="AO30" s="109"/>
      <c r="AP30" s="283" t="n">
        <f aca="false">SUM('4'!AP6:AP29)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SUMIF('4'!AA6:AA29,"=1",'4'!Z6:Z29)</f>
        <v>33600</v>
      </c>
      <c r="AA32" s="113" t="n">
        <f aca="false">'4'!Z32*'4'!AS6</f>
        <v>44688</v>
      </c>
      <c r="AB32" s="114" t="n">
        <f aca="false">SUMIF('4'!$AA$6:$AA$29,"=1",'4'!$AB$6:$AB$29)/COUNTIF('4'!$AA$6:$AA$29,"=1")</f>
        <v>81.181691912374</v>
      </c>
      <c r="AC32" s="115" t="n">
        <f aca="false">SUMIF('4'!AA6:AA29,"=1",'4'!AC6:AC29)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SUMIF('4'!AA6:AA29,"=2",'4'!Z6:Z29)</f>
        <v>0</v>
      </c>
      <c r="AA33" s="113" t="n">
        <f aca="false">'4'!Z33*'4'!AS7</f>
        <v>0</v>
      </c>
      <c r="AB33" s="114" t="e">
        <f aca="false">SUMIF('4'!$AA$6:$AA$29,"=2",'4'!$AB$6:$AB$29)/COUNTIF('4'!$AA$6:$AA$29,"=2")</f>
        <v>#DIV/0!</v>
      </c>
      <c r="AC33" s="120" t="n">
        <f aca="false">SUMIF('4'!AA6:AA29,"=2",'4'!AC6:AC29)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AVERAGE('4'!Y6:Y29)</f>
        <v>3185.70833333333</v>
      </c>
      <c r="Z34" s="127" t="n">
        <f aca="false">AVERAGE('4'!Z6:Z29)</f>
        <v>1400</v>
      </c>
      <c r="AA34" s="128"/>
      <c r="AB34" s="128"/>
      <c r="AC34" s="129" t="n">
        <f aca="false">SUM('4'!AC6:AC29)/COUNTIF('4'!AC6:AC29,"&lt;&gt;0")</f>
        <v>0</v>
      </c>
      <c r="AD34" s="130" t="e">
        <f aca="false">SUM('4'!AD6:AD29)/COUNTIF('4'!AD6:AD29,"&lt;&gt;0")</f>
        <v>#DIV/0!</v>
      </c>
      <c r="AE34" s="107"/>
      <c r="AF34" s="129" t="e">
        <f aca="false">AVERAGE('4'!AF6:AF29)</f>
        <v>#VALUE!</v>
      </c>
      <c r="AG34" s="129"/>
      <c r="AH34" s="129" t="n">
        <f aca="false">AVERAGE('4'!AH6:AH29)</f>
        <v>0</v>
      </c>
      <c r="AI34" s="129"/>
      <c r="AJ34" s="129" t="n">
        <f aca="false">'4'!AJ30/24</f>
        <v>68.0605902777778</v>
      </c>
      <c r="AK34" s="129"/>
      <c r="AL34" s="129" t="n">
        <f aca="false">AVERAGE('4'!AL6:AL29)</f>
        <v>0</v>
      </c>
      <c r="AM34" s="129"/>
      <c r="AN34" s="129" t="n">
        <f aca="false">AVERAGE('4'!AN6:AN29)</f>
        <v>0</v>
      </c>
      <c r="AO34" s="129"/>
      <c r="AP34" s="129" t="n">
        <f aca="false">AVERAGE('4'!AP6:AP29)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29" t="s">
        <v>69</v>
      </c>
      <c r="AK35" s="329"/>
      <c r="AL35" s="329"/>
      <c r="AM35" s="329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74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4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48.2</v>
      </c>
      <c r="D37" s="284" t="n">
        <v>28.1</v>
      </c>
      <c r="E37" s="284" t="n">
        <v>18.1</v>
      </c>
      <c r="F37" s="284" t="n">
        <v>1.8</v>
      </c>
      <c r="G37" s="281" t="n">
        <v>0.2</v>
      </c>
      <c r="H37" s="281" t="n">
        <v>0.1</v>
      </c>
      <c r="I37" s="281" t="n">
        <v>0.15</v>
      </c>
      <c r="J37" s="281" t="n">
        <v>0.06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31" t="n">
        <f aca="false">'4'!V12</f>
        <v>0</v>
      </c>
      <c r="X37" s="147" t="s">
        <v>77</v>
      </c>
      <c r="Y37" s="147"/>
      <c r="Z37" s="148" t="n">
        <f aca="false">COUNTA('4'!Z6:Z29)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e">
        <f aca="false">SUM('4'!AF30+'4'!AH30)*1.0561</f>
        <v>#VALUE!</v>
      </c>
      <c r="AL38" s="311" t="s">
        <v>82</v>
      </c>
      <c r="AM38" s="313" t="n">
        <f aca="false">SUM('4'!AL30+'4'!AN30)*1.0561</f>
        <v>0</v>
      </c>
      <c r="AO38" s="311" t="s">
        <v>82</v>
      </c>
      <c r="AP38" s="312" t="n">
        <f aca="false">'4'!AJ30*1.0561</f>
        <v>1725.09094541667</v>
      </c>
      <c r="AQ38" s="311" t="s">
        <v>82</v>
      </c>
      <c r="AR38" s="313" t="n">
        <f aca="false">'4'!AP30*1.0561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e">
        <f aca="false">('4'!AK38/'4'!Y30)*1000</f>
        <v>#VALUE!</v>
      </c>
      <c r="AL39" s="316" t="s">
        <v>90</v>
      </c>
      <c r="AM39" s="317" t="n">
        <f aca="false">('4'!AM38/'4'!Y30)*1000</f>
        <v>0</v>
      </c>
      <c r="AO39" s="314" t="s">
        <v>90</v>
      </c>
      <c r="AP39" s="315" t="n">
        <f aca="false">('4'!AP38/'4'!Y30)*1000</f>
        <v>6.26746967945914</v>
      </c>
      <c r="AQ39" s="316" t="s">
        <v>90</v>
      </c>
      <c r="AR39" s="317" t="n">
        <f aca="false">('4'!AR38/'4'!Y30)*1000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e">
        <f aca="false">SUM('4'!AK38,'4'!AM38)</f>
        <v>#VALUE!</v>
      </c>
      <c r="AM40" s="185"/>
      <c r="AO40" s="186" t="s">
        <v>94</v>
      </c>
      <c r="AP40" s="186"/>
      <c r="AQ40" s="187" t="n">
        <f aca="false">SUM('4'!AP38,'4'!AR38)</f>
        <v>1725.09094541667</v>
      </c>
      <c r="AR40" s="187"/>
    </row>
    <row r="41" customFormat="false" ht="16.5" hidden="false" customHeight="true" outlineLevel="0" collapsed="false">
      <c r="A41" s="188" t="n">
        <f aca="false">COUNTA('4'!E7:E18)</f>
        <v>12</v>
      </c>
      <c r="B41" s="189" t="n">
        <f aca="false">COUNTA('4'!I7:I18)</f>
        <v>12</v>
      </c>
      <c r="C41" s="189" t="n">
        <f aca="false">COUNTA('4'!J7:J18)</f>
        <v>12</v>
      </c>
      <c r="D41" s="189" t="n">
        <f aca="false">COUNTA('4'!K7:K18)</f>
        <v>12</v>
      </c>
      <c r="E41" s="189" t="n">
        <f aca="false">COUNTIF('4'!E7:E18,"&gt;15")</f>
        <v>0</v>
      </c>
      <c r="F41" s="189"/>
      <c r="G41" s="189" t="n">
        <f aca="false">COUNTIF('4'!J7:J18,"&gt;1")</f>
        <v>8</v>
      </c>
      <c r="H41" s="189"/>
      <c r="I41" s="190"/>
      <c r="J41" s="189" t="n">
        <f aca="false">'4'!A41-'4'!E41</f>
        <v>12</v>
      </c>
      <c r="K41" s="189"/>
      <c r="L41" s="189" t="n">
        <f aca="false">'4'!C41-'4'!G41</f>
        <v>4</v>
      </c>
      <c r="M41" s="189"/>
      <c r="N41" s="190"/>
      <c r="O41" s="191" t="n">
        <f aca="false">COUNTIF('4'!J7:J18,"&lt;=0,5")</f>
        <v>0</v>
      </c>
      <c r="P41" s="191"/>
      <c r="Q41" s="191"/>
      <c r="R41" s="167"/>
      <c r="S41" s="192" t="n">
        <f aca="false">COUNTIF('4'!J7:J18,"&lt;=1,0")</f>
        <v>4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e">
        <f aca="false">SUM(('4'!AK38+'4'!AM38)/'4'!Y30)*1000</f>
        <v>#VALUE!</v>
      </c>
      <c r="AM41" s="194"/>
      <c r="AO41" s="186" t="s">
        <v>95</v>
      </c>
      <c r="AP41" s="186"/>
      <c r="AQ41" s="194" t="n">
        <f aca="false">SUM(('4'!AP38+'4'!AR38)/'4'!Y30)*1000</f>
        <v>6.26746967945914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81</v>
      </c>
      <c r="Z44" s="208" t="s">
        <v>105</v>
      </c>
      <c r="AA44" s="209" t="n">
        <v>0</v>
      </c>
      <c r="AB44" s="208" t="s">
        <v>105</v>
      </c>
      <c r="AC44" s="209" t="n">
        <v>136</v>
      </c>
      <c r="AD44" s="210"/>
      <c r="AE44" s="210"/>
      <c r="AF44" s="211" t="s">
        <v>106</v>
      </c>
      <c r="AG44" s="336" t="n">
        <f aca="false">SUM(Y45,AA45,AC45,AE45)</f>
        <v>248556.5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COUNTIF('4'!I7:I18,"&lt;=5,0")</f>
        <v>12</v>
      </c>
      <c r="I45" s="214"/>
      <c r="J45" s="214"/>
      <c r="K45" s="190"/>
      <c r="L45" s="184" t="n">
        <f aca="false">COUNTA('4'!L37)</f>
        <v>1</v>
      </c>
      <c r="M45" s="184"/>
      <c r="O45" s="215"/>
      <c r="P45" s="216"/>
      <c r="Q45" s="217" t="n">
        <f aca="false">'4'!S41-'4'!O41</f>
        <v>4</v>
      </c>
      <c r="R45" s="217"/>
      <c r="S45" s="217"/>
      <c r="T45" s="218"/>
      <c r="X45" s="219" t="s">
        <v>108</v>
      </c>
      <c r="Y45" s="220" t="n">
        <f aca="false">'4'!Y44*275.3</f>
        <v>22299.3</v>
      </c>
      <c r="Z45" s="219" t="s">
        <v>108</v>
      </c>
      <c r="AA45" s="220" t="n">
        <f aca="false">262.4*'4'!AA44</f>
        <v>0</v>
      </c>
      <c r="AB45" s="219" t="s">
        <v>108</v>
      </c>
      <c r="AC45" s="220" t="n">
        <f aca="false">'4'!AC44*277.7</f>
        <v>37767.2</v>
      </c>
      <c r="AD45" s="219" t="s">
        <v>108</v>
      </c>
      <c r="AE45" s="221" t="n">
        <v>188490</v>
      </c>
      <c r="AF45" s="211"/>
      <c r="AG45" s="336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'4'!AS6</f>
        <v>1.33</v>
      </c>
      <c r="Z46" s="224" t="s">
        <v>109</v>
      </c>
      <c r="AA46" s="226" t="n">
        <f aca="false">'4'!Y46</f>
        <v>1.33</v>
      </c>
      <c r="AB46" s="224" t="s">
        <v>109</v>
      </c>
      <c r="AC46" s="226" t="n">
        <f aca="false">'4'!Y46</f>
        <v>1.33</v>
      </c>
      <c r="AD46" s="224" t="s">
        <v>109</v>
      </c>
      <c r="AE46" s="227" t="n">
        <f aca="false">'4'!Y46</f>
        <v>1.33</v>
      </c>
      <c r="AF46" s="228" t="s">
        <v>110</v>
      </c>
      <c r="AG46" s="229" t="n">
        <f aca="false">SUM('4'!Y47,'4'!AA47,'4'!AC47,'4'!AE47)</f>
        <v>330580.145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'4'!Y45*'4'!Y46</f>
        <v>29658.069</v>
      </c>
      <c r="Z47" s="219" t="s">
        <v>112</v>
      </c>
      <c r="AA47" s="220" t="n">
        <f aca="false">'4'!AA45*'4'!AA46</f>
        <v>0</v>
      </c>
      <c r="AB47" s="219" t="s">
        <v>112</v>
      </c>
      <c r="AC47" s="220" t="n">
        <f aca="false">'4'!AC45*'4'!AC46</f>
        <v>50230.376</v>
      </c>
      <c r="AD47" s="219" t="s">
        <v>112</v>
      </c>
      <c r="AE47" s="220" t="n">
        <f aca="false">'4'!AE45*'4'!AE46</f>
        <v>250691.7</v>
      </c>
      <c r="AF47" s="228"/>
      <c r="AG47" s="229"/>
      <c r="AI47" s="219" t="s">
        <v>108</v>
      </c>
      <c r="AJ47" s="220" t="n">
        <f aca="false">'4'!AJ46*275.3</f>
        <v>0</v>
      </c>
      <c r="AK47" s="219" t="s">
        <v>108</v>
      </c>
      <c r="AL47" s="220" t="n">
        <f aca="false">262.4*'4'!AL46</f>
        <v>0</v>
      </c>
      <c r="AM47" s="219" t="s">
        <v>108</v>
      </c>
      <c r="AN47" s="220" t="n">
        <f aca="false">'4'!AN46*277.7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 t="n">
        <v>0</v>
      </c>
      <c r="AE48" s="233"/>
      <c r="AF48" s="233"/>
      <c r="AG48" s="233"/>
      <c r="AI48" s="224" t="s">
        <v>109</v>
      </c>
      <c r="AJ48" s="225" t="n">
        <f aca="false">'4'!Y46</f>
        <v>1.33</v>
      </c>
      <c r="AK48" s="234" t="s">
        <v>109</v>
      </c>
      <c r="AL48" s="225" t="n">
        <f aca="false">'4'!AJ48</f>
        <v>1.33</v>
      </c>
      <c r="AM48" s="234" t="s">
        <v>109</v>
      </c>
      <c r="AN48" s="225" t="n">
        <f aca="false">'4'!AJ48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'4'!AJ47*'4'!AJ48</f>
        <v>0</v>
      </c>
      <c r="AK49" s="219" t="s">
        <v>112</v>
      </c>
      <c r="AL49" s="220" t="n">
        <f aca="false">'4'!AL47*'4'!AL48</f>
        <v>0</v>
      </c>
      <c r="AM49" s="219" t="s">
        <v>112</v>
      </c>
      <c r="AN49" s="220" t="n">
        <f aca="false">'4'!AN47*'4'!AN48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COUNTA('4'!O7:O18)</f>
        <v>12</v>
      </c>
      <c r="P51" s="184" t="n">
        <f aca="false">COUNTA('4'!W17:W28)</f>
        <v>0</v>
      </c>
      <c r="R51" s="214" t="n">
        <f aca="false">COUNTIF('4'!O7:O18,"&gt;=0,5")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SUM('4'!Y53,'4'!AA53,'4'!AC53,'4'!AE53)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'4'!Y52*275.3</f>
        <v>0</v>
      </c>
      <c r="Z53" s="219" t="s">
        <v>108</v>
      </c>
      <c r="AA53" s="220" t="n">
        <f aca="false">262.4*'4'!AA52</f>
        <v>0</v>
      </c>
      <c r="AB53" s="219" t="s">
        <v>108</v>
      </c>
      <c r="AC53" s="246" t="n">
        <f aca="false">'4'!AC52*277.7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'4'!AS7</f>
        <v>1.377</v>
      </c>
      <c r="Z54" s="224" t="s">
        <v>109</v>
      </c>
      <c r="AA54" s="226" t="n">
        <f aca="false">'4'!Y54</f>
        <v>1.377</v>
      </c>
      <c r="AB54" s="224" t="s">
        <v>109</v>
      </c>
      <c r="AC54" s="226" t="n">
        <f aca="false">'4'!Y54</f>
        <v>1.377</v>
      </c>
      <c r="AD54" s="224" t="s">
        <v>109</v>
      </c>
      <c r="AE54" s="227" t="n">
        <f aca="false">'4'!Y54</f>
        <v>1.377</v>
      </c>
      <c r="AF54" s="228" t="s">
        <v>110</v>
      </c>
      <c r="AG54" s="229" t="n">
        <f aca="false">SUM('4'!Y55,'4'!AA55,'4'!AC55,'4'!AE55)</f>
        <v>0</v>
      </c>
      <c r="AI54" s="219" t="s">
        <v>108</v>
      </c>
      <c r="AJ54" s="220" t="n">
        <f aca="false">'4'!AJ53*275.3</f>
        <v>0</v>
      </c>
      <c r="AK54" s="219" t="s">
        <v>108</v>
      </c>
      <c r="AL54" s="220" t="n">
        <f aca="false">262.4*'4'!AL53</f>
        <v>0</v>
      </c>
      <c r="AM54" s="219" t="s">
        <v>108</v>
      </c>
      <c r="AN54" s="246" t="n">
        <f aca="false">'4'!AN53*277.7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'4'!Y53*'4'!Y54</f>
        <v>0</v>
      </c>
      <c r="Z55" s="219" t="s">
        <v>112</v>
      </c>
      <c r="AA55" s="220" t="n">
        <f aca="false">'4'!AA53*'4'!AA54</f>
        <v>0</v>
      </c>
      <c r="AB55" s="219" t="s">
        <v>112</v>
      </c>
      <c r="AC55" s="220" t="n">
        <f aca="false">'4'!AC53*'4'!AC54</f>
        <v>0</v>
      </c>
      <c r="AD55" s="219" t="s">
        <v>112</v>
      </c>
      <c r="AE55" s="220" t="n">
        <f aca="false">'4'!AE53*'4'!AE54</f>
        <v>0</v>
      </c>
      <c r="AF55" s="228"/>
      <c r="AG55" s="229"/>
      <c r="AI55" s="224" t="s">
        <v>109</v>
      </c>
      <c r="AJ55" s="225" t="n">
        <f aca="false">'4'!Y54</f>
        <v>1.377</v>
      </c>
      <c r="AK55" s="224" t="s">
        <v>109</v>
      </c>
      <c r="AL55" s="225" t="n">
        <f aca="false">'4'!AJ55</f>
        <v>1.377</v>
      </c>
      <c r="AM55" s="224" t="s">
        <v>109</v>
      </c>
      <c r="AN55" s="225" t="n">
        <f aca="false">'4'!AJ55</f>
        <v>1.377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'4'!AJ54*'4'!AJ55</f>
        <v>0</v>
      </c>
      <c r="AK56" s="219" t="s">
        <v>112</v>
      </c>
      <c r="AL56" s="220" t="n">
        <f aca="false">'4'!AL54*'4'!AL55</f>
        <v>0</v>
      </c>
      <c r="AM56" s="219" t="s">
        <v>112</v>
      </c>
      <c r="AN56" s="220" t="n">
        <f aca="false">'4'!AN54*'4'!AN55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COUNTA('4'!N7:N18)</f>
        <v>12</v>
      </c>
      <c r="P57" s="247"/>
      <c r="R57" s="248" t="n">
        <f aca="false">COUNTIF('4'!N7:N18,"&gt;=6")</f>
        <v>12</v>
      </c>
      <c r="S57" s="248"/>
      <c r="T57" s="248"/>
      <c r="AE57" s="160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O59" s="230" t="s">
        <v>117</v>
      </c>
      <c r="P59" s="230"/>
      <c r="Q59" s="230"/>
      <c r="R59" s="230"/>
      <c r="S59" s="230"/>
      <c r="T59" s="230"/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O60" s="230"/>
      <c r="P60" s="230"/>
      <c r="Q60" s="230"/>
      <c r="R60" s="230"/>
      <c r="S60" s="230"/>
      <c r="T60" s="230"/>
      <c r="X60" s="340" t="s">
        <v>122</v>
      </c>
      <c r="Y60" s="340"/>
      <c r="Z60" s="252"/>
      <c r="AA60" s="252"/>
      <c r="AB60" s="340" t="s">
        <v>123</v>
      </c>
      <c r="AC60" s="340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O61" s="235" t="s">
        <v>118</v>
      </c>
      <c r="P61" s="235"/>
      <c r="R61" s="236" t="s">
        <v>119</v>
      </c>
      <c r="S61" s="236"/>
      <c r="T61" s="236"/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'4'!AJ56+'4'!AL56+'4'!AN56</f>
        <v>0</v>
      </c>
      <c r="AM61" s="257"/>
      <c r="AN61" s="256" t="s">
        <v>125</v>
      </c>
      <c r="AO61" s="256"/>
      <c r="AP61" s="256"/>
      <c r="AQ61" s="257" t="n">
        <f aca="false">'4'!AJ49+'4'!AL49+'4'!AN49</f>
        <v>0</v>
      </c>
      <c r="AR61" s="257"/>
    </row>
    <row r="62" customFormat="false" ht="15" hidden="false" customHeight="true" outlineLevel="0" collapsed="false">
      <c r="O62" s="235"/>
      <c r="P62" s="235"/>
      <c r="R62" s="236"/>
      <c r="S62" s="236"/>
      <c r="T62" s="236"/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'4'!AA32</f>
        <v>44688</v>
      </c>
      <c r="AR62" s="262"/>
    </row>
    <row r="63" customFormat="false" ht="15" hidden="false" customHeight="true" outlineLevel="0" collapsed="false">
      <c r="O63" s="247" t="n">
        <f aca="false">COUNTA('4'!N7:N18)</f>
        <v>12</v>
      </c>
      <c r="P63" s="247"/>
      <c r="R63" s="248" t="n">
        <f aca="false">COUNTIF('4'!N7:N18,"&gt;=6")</f>
        <v>12</v>
      </c>
      <c r="S63" s="248"/>
      <c r="T63" s="248"/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'4'!AL61-'4'!AL62</f>
        <v>0</v>
      </c>
      <c r="AM63" s="257"/>
      <c r="AN63" s="256" t="s">
        <v>129</v>
      </c>
      <c r="AO63" s="256"/>
      <c r="AP63" s="256"/>
      <c r="AQ63" s="257" t="n">
        <f aca="false">'4'!AQ61-'4'!AQ62</f>
        <v>-44688</v>
      </c>
      <c r="AR63" s="257"/>
    </row>
    <row r="64" customFormat="false" ht="15" hidden="false" customHeight="true" outlineLevel="0" collapsed="false">
      <c r="X64" s="263" t="s">
        <v>139</v>
      </c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'3'!$Y$68</f>
        <v>-4869.15</v>
      </c>
      <c r="Z65" s="259"/>
      <c r="AA65" s="259"/>
      <c r="AB65" s="269" t="s">
        <v>130</v>
      </c>
      <c r="AC65" s="318" t="n">
        <f aca="false">'3'!AC$68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e">
        <f aca="false">SUM('4'!AK38,'4'!AP38)</f>
        <v>#VALUE!</v>
      </c>
      <c r="Z67" s="259"/>
      <c r="AA67" s="259"/>
      <c r="AB67" s="265" t="s">
        <v>128</v>
      </c>
      <c r="AC67" s="257" t="n">
        <f aca="false">SUM('4'!AM38,'4'!AR38)</f>
        <v>0</v>
      </c>
    </row>
    <row r="68" customFormat="false" ht="15.75" hidden="false" customHeight="true" outlineLevel="0" collapsed="false">
      <c r="X68" s="263" t="s">
        <v>132</v>
      </c>
      <c r="Y68" s="274" t="e">
        <f aca="false">SUM('4'!Y63,'4'!Y65)-'4'!Y67-'4'!Y64</f>
        <v>#VALUE!</v>
      </c>
      <c r="Z68" s="259"/>
      <c r="AA68" s="259"/>
      <c r="AB68" s="265" t="s">
        <v>132</v>
      </c>
      <c r="AC68" s="275" t="n">
        <f aca="false">SUM('4'!AC63,'4'!AC65)-'4'!AC67</f>
        <v>0</v>
      </c>
    </row>
  </sheetData>
  <sheetProtection sheet="true" password="dd2b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12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29" min="29" style="0" width="9.86"/>
    <col collapsed="false" customWidth="true" hidden="false" outlineLevel="0" max="30" min="30" style="0" width="10.69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3204</v>
      </c>
      <c r="Z6" s="281" t="n">
        <v>1400</v>
      </c>
      <c r="AA6" s="34" t="n">
        <v>1</v>
      </c>
      <c r="AB6" s="82" t="n">
        <f aca="false">IF('5'!AA6=1,(('5'!Z6*'5'!$AS$6*'5'!$AT$6)/('5'!Y6*0.0036)),IF('5'!AA6=2,(('5'!Z6*'5'!$AS$7*'5'!$AT$7)/('5'!Y6*0.0036))))</f>
        <v>80.7150783742544</v>
      </c>
      <c r="AC6" s="82"/>
      <c r="AD6" s="37" t="n">
        <f aca="false">(('5'!AC6*'5'!$Q$10*1000000))/('5'!Y6*3600)</f>
        <v>0</v>
      </c>
      <c r="AE6" s="38"/>
      <c r="AF6" s="282" t="n">
        <f aca="false">('5'!AE6/24)*0.454</f>
        <v>0</v>
      </c>
      <c r="AG6" s="38"/>
      <c r="AH6" s="282" t="n">
        <f aca="false">('5'!AG6/24)*0.454</f>
        <v>0</v>
      </c>
      <c r="AI6" s="38" t="n">
        <v>3500</v>
      </c>
      <c r="AJ6" s="282" t="n">
        <f aca="false">('5'!AI6/24)*0.454</f>
        <v>66.2083333333333</v>
      </c>
      <c r="AK6" s="40"/>
      <c r="AL6" s="283" t="n">
        <f aca="false">('5'!AK6/24)*0.454</f>
        <v>0</v>
      </c>
      <c r="AM6" s="40"/>
      <c r="AN6" s="283" t="n">
        <f aca="false">('5'!AM6/24)*0.454</f>
        <v>0</v>
      </c>
      <c r="AO6" s="42"/>
      <c r="AP6" s="283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246</v>
      </c>
      <c r="C7" s="284" t="n">
        <v>17</v>
      </c>
      <c r="D7" s="284" t="n">
        <v>18</v>
      </c>
      <c r="E7" s="284"/>
      <c r="F7" s="284" t="n">
        <v>66</v>
      </c>
      <c r="G7" s="284" t="n">
        <v>2.3</v>
      </c>
      <c r="H7" s="284" t="n">
        <v>2.5</v>
      </c>
      <c r="I7" s="284"/>
      <c r="J7" s="284" t="n">
        <v>1.2</v>
      </c>
      <c r="K7" s="284" t="n">
        <v>6.7</v>
      </c>
      <c r="L7" s="284" t="n">
        <v>6.2</v>
      </c>
      <c r="M7" s="284" t="n">
        <v>6.2</v>
      </c>
      <c r="N7" s="284"/>
      <c r="O7" s="284" t="n">
        <v>3</v>
      </c>
      <c r="P7" s="284"/>
      <c r="Q7" s="287"/>
      <c r="R7" s="56" t="n">
        <f aca="false">'4'!$Z$29</f>
        <v>1400</v>
      </c>
      <c r="S7" s="285" t="n">
        <f aca="false">'4'!$AB$29</f>
        <v>81.0693138279345</v>
      </c>
      <c r="T7" s="56" t="n">
        <f aca="false">'4'!$Y$29</f>
        <v>3190</v>
      </c>
      <c r="U7" s="51" t="str">
        <f aca="false">IF('5'!AA6=1,'5'!AR6,'5'!AR7)</f>
        <v>S.A.L</v>
      </c>
      <c r="V7" s="286" t="n">
        <f aca="false">ESCALA!$B$6</f>
        <v>0</v>
      </c>
      <c r="W7" s="286"/>
      <c r="X7" s="32" t="n">
        <v>0.0833333333333333</v>
      </c>
      <c r="Y7" s="58" t="n">
        <v>3172</v>
      </c>
      <c r="Z7" s="281" t="n">
        <v>1400</v>
      </c>
      <c r="AA7" s="34" t="n">
        <v>1</v>
      </c>
      <c r="AB7" s="82" t="n">
        <f aca="false">IF('5'!AA7=1,(('5'!Z7*'5'!$AS$6*'5'!$AT$6)/('5'!Y7*0.0036)),IF('5'!AA7=2,(('5'!Z7*'5'!$AS$7*'5'!$AT$7)/('5'!Y7*0.0036))))</f>
        <v>81.5293540703377</v>
      </c>
      <c r="AC7" s="82"/>
      <c r="AD7" s="37" t="n">
        <f aca="false">(('5'!AC7*'5'!$Q$10*1000000))/('5'!Y7*3600)</f>
        <v>0</v>
      </c>
      <c r="AE7" s="38"/>
      <c r="AF7" s="282" t="n">
        <f aca="false">('5'!AE7/24)*0.454</f>
        <v>0</v>
      </c>
      <c r="AG7" s="38"/>
      <c r="AH7" s="282" t="n">
        <f aca="false">('5'!AG7/24)*0.454</f>
        <v>0</v>
      </c>
      <c r="AI7" s="38" t="n">
        <v>3500</v>
      </c>
      <c r="AJ7" s="282" t="n">
        <f aca="false">('5'!AI7/24)*0.454</f>
        <v>66.2083333333333</v>
      </c>
      <c r="AK7" s="40"/>
      <c r="AL7" s="283" t="n">
        <f aca="false">('5'!AK7/24)*0.454</f>
        <v>0</v>
      </c>
      <c r="AM7" s="40"/>
      <c r="AN7" s="283" t="n">
        <f aca="false">('5'!AM7/24)*0.454</f>
        <v>0</v>
      </c>
      <c r="AO7" s="42"/>
      <c r="AP7" s="283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245</v>
      </c>
      <c r="C8" s="284" t="n">
        <v>19</v>
      </c>
      <c r="D8" s="284" t="n">
        <v>20</v>
      </c>
      <c r="E8" s="284"/>
      <c r="F8" s="284" t="n">
        <v>64</v>
      </c>
      <c r="G8" s="284" t="n">
        <v>2.3</v>
      </c>
      <c r="H8" s="284" t="n">
        <v>2.5</v>
      </c>
      <c r="I8" s="284"/>
      <c r="J8" s="284" t="n">
        <v>1.3</v>
      </c>
      <c r="K8" s="284" t="n">
        <v>6.7</v>
      </c>
      <c r="L8" s="284" t="n">
        <v>6.2</v>
      </c>
      <c r="M8" s="284" t="n">
        <v>6.2</v>
      </c>
      <c r="N8" s="284"/>
      <c r="O8" s="284" t="n">
        <v>3</v>
      </c>
      <c r="P8" s="284"/>
      <c r="Q8" s="287"/>
      <c r="R8" s="54" t="n">
        <f aca="false">'5'!Z7</f>
        <v>1400</v>
      </c>
      <c r="S8" s="55" t="n">
        <f aca="false">'5'!AB7</f>
        <v>81.5293540703377</v>
      </c>
      <c r="T8" s="56" t="n">
        <f aca="false">'5'!Y7</f>
        <v>3172</v>
      </c>
      <c r="U8" s="51" t="str">
        <f aca="false">IF('5'!AA7=1,'5'!AR6,'5'!AR7)</f>
        <v>S.A.L</v>
      </c>
      <c r="V8" s="286"/>
      <c r="W8" s="286"/>
      <c r="X8" s="32" t="n">
        <v>0.125</v>
      </c>
      <c r="Y8" s="58" t="n">
        <v>3164</v>
      </c>
      <c r="Z8" s="281" t="n">
        <v>1400</v>
      </c>
      <c r="AA8" s="34" t="n">
        <v>1</v>
      </c>
      <c r="AB8" s="82" t="n">
        <f aca="false">IF('5'!AA8=1,(('5'!Z8*'5'!$AS$6*'5'!$AT$6)/('5'!Y8*0.0036)),IF('5'!AA8=2,(('5'!Z8*'5'!$AS$7*'5'!$AT$7)/('5'!Y8*0.0036))))</f>
        <v>81.7354965585054</v>
      </c>
      <c r="AC8" s="82"/>
      <c r="AD8" s="37" t="n">
        <f aca="false">(('5'!AC8*'5'!$Q$10*1000000))/('5'!Y8*3600)</f>
        <v>0</v>
      </c>
      <c r="AE8" s="38"/>
      <c r="AF8" s="282" t="n">
        <f aca="false">('5'!AE8/24)*0.454</f>
        <v>0</v>
      </c>
      <c r="AG8" s="38"/>
      <c r="AH8" s="282" t="n">
        <f aca="false">('5'!AG8/24)*0.454</f>
        <v>0</v>
      </c>
      <c r="AI8" s="38" t="n">
        <v>3500</v>
      </c>
      <c r="AJ8" s="282" t="n">
        <f aca="false">('5'!AI8/24)*0.454</f>
        <v>66.2083333333333</v>
      </c>
      <c r="AK8" s="40"/>
      <c r="AL8" s="283" t="n">
        <f aca="false">('5'!AK8/24)*0.454</f>
        <v>0</v>
      </c>
      <c r="AM8" s="40"/>
      <c r="AN8" s="283" t="n">
        <f aca="false">('5'!AM8/24)*0.454</f>
        <v>0</v>
      </c>
      <c r="AO8" s="42"/>
      <c r="AP8" s="283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242</v>
      </c>
      <c r="C9" s="284" t="n">
        <v>20</v>
      </c>
      <c r="D9" s="284" t="n">
        <v>21</v>
      </c>
      <c r="E9" s="284"/>
      <c r="F9" s="284" t="n">
        <v>64</v>
      </c>
      <c r="G9" s="284" t="n">
        <v>2.4</v>
      </c>
      <c r="H9" s="284" t="n">
        <v>2.6</v>
      </c>
      <c r="I9" s="284"/>
      <c r="J9" s="284" t="n">
        <v>1.4</v>
      </c>
      <c r="K9" s="284" t="n">
        <v>6.7</v>
      </c>
      <c r="L9" s="284" t="n">
        <v>6.2</v>
      </c>
      <c r="M9" s="284" t="n">
        <v>6.2</v>
      </c>
      <c r="N9" s="284"/>
      <c r="O9" s="284" t="n">
        <v>3</v>
      </c>
      <c r="P9" s="284"/>
      <c r="Q9" s="287"/>
      <c r="R9" s="56" t="n">
        <f aca="false">'5'!Z9</f>
        <v>1400</v>
      </c>
      <c r="S9" s="55" t="n">
        <f aca="false">'5'!AB9</f>
        <v>80.7654937886043</v>
      </c>
      <c r="T9" s="56" t="n">
        <f aca="false">'5'!Y9</f>
        <v>3202</v>
      </c>
      <c r="U9" s="51" t="str">
        <f aca="false">IF('5'!AA9=1,'5'!AR6,'5'!AR7)</f>
        <v>S.A.L</v>
      </c>
      <c r="V9" s="286"/>
      <c r="W9" s="286"/>
      <c r="X9" s="32" t="n">
        <v>0.166666666666667</v>
      </c>
      <c r="Y9" s="58" t="n">
        <v>3202</v>
      </c>
      <c r="Z9" s="281" t="n">
        <v>1400</v>
      </c>
      <c r="AA9" s="34" t="n">
        <v>1</v>
      </c>
      <c r="AB9" s="82" t="n">
        <f aca="false">IF('5'!AA9=1,(('5'!Z9*'5'!$AS$6*'5'!$AT$6)/('5'!Y9*0.0036)),IF('5'!AA9=2,(('5'!Z9*'5'!$AS$7*'5'!$AT$7)/('5'!Y9*0.0036))))</f>
        <v>80.7654937886043</v>
      </c>
      <c r="AC9" s="82"/>
      <c r="AD9" s="37" t="n">
        <f aca="false">(('5'!AC9*'5'!$Q$10*1000000))/('5'!Y9*3600)</f>
        <v>0</v>
      </c>
      <c r="AE9" s="38"/>
      <c r="AF9" s="282" t="n">
        <f aca="false">('5'!AE9/24)*0.454</f>
        <v>0</v>
      </c>
      <c r="AG9" s="38"/>
      <c r="AH9" s="282" t="n">
        <f aca="false">('5'!AG9/24)*0.454</f>
        <v>0</v>
      </c>
      <c r="AI9" s="38" t="n">
        <v>3500</v>
      </c>
      <c r="AJ9" s="282" t="n">
        <f aca="false">('5'!AI9/24)*0.454</f>
        <v>66.2083333333333</v>
      </c>
      <c r="AK9" s="40"/>
      <c r="AL9" s="283" t="n">
        <f aca="false">('5'!AK9/24)*0.454</f>
        <v>0</v>
      </c>
      <c r="AM9" s="40"/>
      <c r="AN9" s="283" t="n">
        <f aca="false">('5'!AM9/24)*0.454</f>
        <v>0</v>
      </c>
      <c r="AO9" s="42"/>
      <c r="AP9" s="283" t="n">
        <f aca="false">('5'!AO9/24)*0.454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240</v>
      </c>
      <c r="C10" s="284" t="n">
        <v>20</v>
      </c>
      <c r="D10" s="284" t="n">
        <v>21</v>
      </c>
      <c r="E10" s="284"/>
      <c r="F10" s="284" t="n">
        <v>62</v>
      </c>
      <c r="G10" s="284" t="n">
        <v>2.4</v>
      </c>
      <c r="H10" s="284" t="n">
        <v>2.6</v>
      </c>
      <c r="I10" s="284"/>
      <c r="J10" s="284" t="n">
        <v>1.4</v>
      </c>
      <c r="K10" s="284" t="n">
        <v>6.7</v>
      </c>
      <c r="L10" s="284" t="n">
        <v>6.2</v>
      </c>
      <c r="M10" s="284" t="n">
        <v>6.2</v>
      </c>
      <c r="N10" s="284"/>
      <c r="O10" s="284" t="n">
        <v>3</v>
      </c>
      <c r="P10" s="284"/>
      <c r="Q10" s="287"/>
      <c r="R10" s="56" t="n">
        <f aca="false">'5'!Z11</f>
        <v>1400</v>
      </c>
      <c r="S10" s="55" t="n">
        <f aca="false">'5'!AB11</f>
        <v>80.790725120622</v>
      </c>
      <c r="T10" s="56" t="n">
        <f aca="false">'5'!Y11</f>
        <v>3201</v>
      </c>
      <c r="U10" s="61" t="str">
        <f aca="false">IF('5'!AA11=1,'5'!AR6,'5'!AR7)</f>
        <v>S.A.L</v>
      </c>
      <c r="V10" s="286"/>
      <c r="W10" s="286"/>
      <c r="X10" s="32" t="n">
        <v>0.208333333333333</v>
      </c>
      <c r="Y10" s="58" t="n">
        <v>3211</v>
      </c>
      <c r="Z10" s="281" t="n">
        <v>1400</v>
      </c>
      <c r="AA10" s="34" t="n">
        <v>1</v>
      </c>
      <c r="AB10" s="82" t="n">
        <f aca="false">IF('5'!AA10=1,(('5'!Z10*'5'!$AS$6*'5'!$AT$6)/('5'!Y10*0.0036)),IF('5'!AA10=2,(('5'!Z10*'5'!$AS$7*'5'!$AT$7)/('5'!Y10*0.0036))))</f>
        <v>80.5391190006575</v>
      </c>
      <c r="AC10" s="82"/>
      <c r="AD10" s="37" t="n">
        <f aca="false">(('5'!AC10*'5'!$Q$10*1000000))/('5'!Y10*3600)</f>
        <v>0</v>
      </c>
      <c r="AE10" s="38"/>
      <c r="AF10" s="282" t="n">
        <f aca="false">('5'!AE10/24)*0.454</f>
        <v>0</v>
      </c>
      <c r="AG10" s="38"/>
      <c r="AH10" s="282" t="n">
        <f aca="false">('5'!AG10/24)*0.454</f>
        <v>0</v>
      </c>
      <c r="AI10" s="38" t="n">
        <v>3500</v>
      </c>
      <c r="AJ10" s="282" t="n">
        <f aca="false">('5'!AI10/24)*0.454</f>
        <v>66.2083333333333</v>
      </c>
      <c r="AK10" s="40"/>
      <c r="AL10" s="283" t="n">
        <f aca="false">('5'!AK10/24)*0.454</f>
        <v>0</v>
      </c>
      <c r="AM10" s="40"/>
      <c r="AN10" s="283" t="n">
        <f aca="false">('5'!AM10/24)*0.454</f>
        <v>0</v>
      </c>
      <c r="AO10" s="42"/>
      <c r="AP10" s="283" t="n">
        <f aca="false">('5'!AO10/24)*0.454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228</v>
      </c>
      <c r="C11" s="284" t="n">
        <v>16</v>
      </c>
      <c r="D11" s="284" t="n">
        <v>16</v>
      </c>
      <c r="E11" s="284"/>
      <c r="F11" s="284" t="n">
        <v>60</v>
      </c>
      <c r="G11" s="284" t="n">
        <v>2.2</v>
      </c>
      <c r="H11" s="284" t="n">
        <v>1.6</v>
      </c>
      <c r="I11" s="284"/>
      <c r="J11" s="284" t="n">
        <v>1</v>
      </c>
      <c r="K11" s="284" t="n">
        <v>6.8</v>
      </c>
      <c r="L11" s="284" t="n">
        <v>6.2</v>
      </c>
      <c r="M11" s="284" t="n">
        <v>6.2</v>
      </c>
      <c r="N11" s="284"/>
      <c r="O11" s="284"/>
      <c r="P11" s="284"/>
      <c r="Q11" s="287"/>
      <c r="R11" s="56" t="n">
        <f aca="false">'5'!Z13</f>
        <v>1400</v>
      </c>
      <c r="S11" s="55" t="n">
        <f aca="false">'5'!AB13</f>
        <v>81.0693138279345</v>
      </c>
      <c r="T11" s="56" t="n">
        <f aca="false">'5'!Y13</f>
        <v>3190</v>
      </c>
      <c r="U11" s="64" t="str">
        <f aca="false">IF('5'!AA13=1,'5'!AR6,'5'!AR7)</f>
        <v>S.A.L</v>
      </c>
      <c r="V11" s="286"/>
      <c r="W11" s="286"/>
      <c r="X11" s="32" t="n">
        <v>0.25</v>
      </c>
      <c r="Y11" s="58" t="n">
        <v>3201</v>
      </c>
      <c r="Z11" s="281" t="n">
        <v>1400</v>
      </c>
      <c r="AA11" s="34" t="n">
        <v>1</v>
      </c>
      <c r="AB11" s="82" t="n">
        <f aca="false">IF('5'!AA11=1,(('5'!Z11*'5'!$AS$6*'5'!$AT$6)/('5'!Y11*0.0036)),IF('5'!AA11=2,(('5'!Z11*'5'!$AS$7*'5'!$AT$7)/('5'!Y11*0.0036))))</f>
        <v>80.790725120622</v>
      </c>
      <c r="AC11" s="82"/>
      <c r="AD11" s="37" t="n">
        <f aca="false">(('5'!AC11*'5'!$Q$10*1000000))/('5'!Y11*3600)</f>
        <v>0</v>
      </c>
      <c r="AE11" s="38"/>
      <c r="AF11" s="282" t="n">
        <f aca="false">('5'!AE11/24)*0.454</f>
        <v>0</v>
      </c>
      <c r="AG11" s="38"/>
      <c r="AH11" s="282" t="n">
        <f aca="false">('5'!AG11/24)*0.454</f>
        <v>0</v>
      </c>
      <c r="AI11" s="38" t="n">
        <v>3500</v>
      </c>
      <c r="AJ11" s="282" t="n">
        <f aca="false">('5'!AI11/24)*0.454</f>
        <v>66.2083333333333</v>
      </c>
      <c r="AK11" s="40"/>
      <c r="AL11" s="283" t="n">
        <f aca="false">('5'!AK11/24)*0.454</f>
        <v>0</v>
      </c>
      <c r="AM11" s="40"/>
      <c r="AN11" s="283" t="n">
        <f aca="false">('5'!AM11/24)*0.454</f>
        <v>0</v>
      </c>
      <c r="AO11" s="42"/>
      <c r="AP11" s="283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220</v>
      </c>
      <c r="C12" s="284" t="n">
        <v>15</v>
      </c>
      <c r="D12" s="284" t="n">
        <v>15</v>
      </c>
      <c r="E12" s="284"/>
      <c r="F12" s="284" t="n">
        <v>57</v>
      </c>
      <c r="G12" s="284" t="n">
        <v>2</v>
      </c>
      <c r="H12" s="284" t="n">
        <v>1.4</v>
      </c>
      <c r="I12" s="284"/>
      <c r="J12" s="284" t="n">
        <v>0.9</v>
      </c>
      <c r="K12" s="284" t="n">
        <v>6.8</v>
      </c>
      <c r="L12" s="284" t="n">
        <v>6.2</v>
      </c>
      <c r="M12" s="284" t="n">
        <v>6.2</v>
      </c>
      <c r="N12" s="284"/>
      <c r="O12" s="284"/>
      <c r="P12" s="284"/>
      <c r="Q12" s="284"/>
      <c r="R12" s="56" t="n">
        <f aca="false">'5'!Z15</f>
        <v>1400</v>
      </c>
      <c r="S12" s="55" t="n">
        <f aca="false">'5'!AB15</f>
        <v>81.0439082140743</v>
      </c>
      <c r="T12" s="56" t="n">
        <f aca="false">'5'!Y15</f>
        <v>3191</v>
      </c>
      <c r="U12" s="65" t="str">
        <f aca="false">IF('5'!AA15=1,'5'!AR6,'5'!AR7)</f>
        <v>S.A.L</v>
      </c>
      <c r="V12" s="66" t="n">
        <f aca="false">ESCALA!$B$7</f>
        <v>0</v>
      </c>
      <c r="W12" s="66"/>
      <c r="X12" s="32" t="n">
        <v>0.291666666666667</v>
      </c>
      <c r="Y12" s="58" t="n">
        <v>3206</v>
      </c>
      <c r="Z12" s="281" t="n">
        <v>1400</v>
      </c>
      <c r="AA12" s="34" t="n">
        <v>1</v>
      </c>
      <c r="AB12" s="82" t="n">
        <f aca="false">IF('5'!AA12=1,(('5'!Z12*'5'!$AS$6*'5'!$AT$6)/('5'!Y12*0.0036)),IF('5'!AA12=2,(('5'!Z12*'5'!$AS$7*'5'!$AT$7)/('5'!Y12*0.0036))))</f>
        <v>80.6647258612324</v>
      </c>
      <c r="AC12" s="82"/>
      <c r="AD12" s="37" t="n">
        <f aca="false">(('5'!AC12*'5'!$Q$10*1000000))/('5'!Y12*3600)</f>
        <v>0</v>
      </c>
      <c r="AE12" s="38"/>
      <c r="AF12" s="282" t="n">
        <f aca="false">('5'!AE12/24)*0.454</f>
        <v>0</v>
      </c>
      <c r="AG12" s="38"/>
      <c r="AH12" s="282" t="n">
        <f aca="false">('5'!AG12/24)*0.454</f>
        <v>0</v>
      </c>
      <c r="AI12" s="38" t="n">
        <v>3500</v>
      </c>
      <c r="AJ12" s="282" t="n">
        <f aca="false">('5'!AI12/24)*0.454</f>
        <v>66.2083333333333</v>
      </c>
      <c r="AK12" s="40"/>
      <c r="AL12" s="283" t="n">
        <f aca="false">('5'!AK12/24)*0.454</f>
        <v>0</v>
      </c>
      <c r="AM12" s="40"/>
      <c r="AN12" s="283" t="n">
        <f aca="false">('5'!AM12/24)*0.454</f>
        <v>0</v>
      </c>
      <c r="AO12" s="42"/>
      <c r="AP12" s="283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224</v>
      </c>
      <c r="C13" s="284" t="n">
        <v>16</v>
      </c>
      <c r="D13" s="284" t="n">
        <v>15</v>
      </c>
      <c r="E13" s="284"/>
      <c r="F13" s="284" t="n">
        <v>58</v>
      </c>
      <c r="G13" s="284" t="n">
        <v>2.1</v>
      </c>
      <c r="H13" s="284" t="n">
        <v>1.5</v>
      </c>
      <c r="I13" s="284"/>
      <c r="J13" s="284" t="n">
        <v>1</v>
      </c>
      <c r="K13" s="284" t="n">
        <v>6.8</v>
      </c>
      <c r="L13" s="284" t="n">
        <v>6.2</v>
      </c>
      <c r="M13" s="284" t="n">
        <v>6.2</v>
      </c>
      <c r="N13" s="284"/>
      <c r="O13" s="284"/>
      <c r="P13" s="284"/>
      <c r="Q13" s="284"/>
      <c r="R13" s="56" t="n">
        <f aca="false">'5'!Z17</f>
        <v>1400</v>
      </c>
      <c r="S13" s="55" t="n">
        <f aca="false">'5'!AB17</f>
        <v>80.9424447922101</v>
      </c>
      <c r="T13" s="56" t="n">
        <f aca="false">'5'!Y17</f>
        <v>3195</v>
      </c>
      <c r="U13" s="51" t="str">
        <f aca="false">IF('5'!AA17=1,'5'!AR6,'5'!AR7)</f>
        <v>S.A.L</v>
      </c>
      <c r="V13" s="66"/>
      <c r="W13" s="66"/>
      <c r="X13" s="32" t="n">
        <v>0.333333333333333</v>
      </c>
      <c r="Y13" s="58" t="n">
        <v>3190</v>
      </c>
      <c r="Z13" s="281" t="n">
        <v>1400</v>
      </c>
      <c r="AA13" s="34" t="n">
        <v>1</v>
      </c>
      <c r="AB13" s="82" t="n">
        <f aca="false">IF('5'!AA13=1,(('5'!Z13*'5'!$AS$6*'5'!$AT$6)/('5'!Y13*0.0036)),IF('5'!AA13=2,(('5'!Z13*'5'!$AS$7*'5'!$AT$7)/('5'!Y13*0.0036))))</f>
        <v>81.0693138279345</v>
      </c>
      <c r="AC13" s="82"/>
      <c r="AD13" s="37" t="n">
        <f aca="false">(('5'!AC13*'5'!$Q$10*1000000))/('5'!Y13*3600)</f>
        <v>0</v>
      </c>
      <c r="AE13" s="38"/>
      <c r="AF13" s="282" t="n">
        <f aca="false">('5'!AE13/24)*0.454</f>
        <v>0</v>
      </c>
      <c r="AG13" s="38"/>
      <c r="AH13" s="282" t="n">
        <f aca="false">('5'!AG13/24)*0.454</f>
        <v>0</v>
      </c>
      <c r="AI13" s="38" t="n">
        <v>3500</v>
      </c>
      <c r="AJ13" s="282" t="n">
        <f aca="false">('5'!AI13/24)*0.454</f>
        <v>66.2083333333333</v>
      </c>
      <c r="AK13" s="40"/>
      <c r="AL13" s="283" t="n">
        <f aca="false">('5'!AK13/24)*0.454</f>
        <v>0</v>
      </c>
      <c r="AM13" s="40"/>
      <c r="AN13" s="283" t="n">
        <f aca="false">('5'!AM13/24)*0.454</f>
        <v>0</v>
      </c>
      <c r="AO13" s="42"/>
      <c r="AP13" s="283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230</v>
      </c>
      <c r="C14" s="284" t="n">
        <v>16</v>
      </c>
      <c r="D14" s="284" t="n">
        <v>14</v>
      </c>
      <c r="E14" s="284"/>
      <c r="F14" s="284" t="n">
        <v>59</v>
      </c>
      <c r="G14" s="284" t="n">
        <v>2.2</v>
      </c>
      <c r="H14" s="284" t="n">
        <v>1.8</v>
      </c>
      <c r="I14" s="284"/>
      <c r="J14" s="284" t="n">
        <v>1.2</v>
      </c>
      <c r="K14" s="284" t="n">
        <v>6.8</v>
      </c>
      <c r="L14" s="284" t="n">
        <v>6.2</v>
      </c>
      <c r="M14" s="284" t="n">
        <v>6.2</v>
      </c>
      <c r="N14" s="284"/>
      <c r="O14" s="284"/>
      <c r="P14" s="284"/>
      <c r="Q14" s="284"/>
      <c r="R14" s="350" t="n">
        <f aca="false">'5'!Z19</f>
        <v>1400</v>
      </c>
      <c r="S14" s="55" t="n">
        <f aca="false">'5'!AB19</f>
        <v>80.6395731559436</v>
      </c>
      <c r="T14" s="56" t="n">
        <f aca="false">'5'!Y19</f>
        <v>3207</v>
      </c>
      <c r="U14" s="51" t="str">
        <f aca="false">IF('5'!AA19=1,'5'!AR6,'5'!AR7)</f>
        <v>S.A.L</v>
      </c>
      <c r="V14" s="66"/>
      <c r="W14" s="66"/>
      <c r="X14" s="32" t="n">
        <v>0.375</v>
      </c>
      <c r="Y14" s="58" t="n">
        <v>3173</v>
      </c>
      <c r="Z14" s="281" t="n">
        <v>1400</v>
      </c>
      <c r="AA14" s="34" t="n">
        <v>1</v>
      </c>
      <c r="AB14" s="82" t="n">
        <f aca="false">IF('5'!AA14=1,(('5'!Z14*'5'!$AS$6*'5'!$AT$6)/('5'!Y14*0.0036)),IF('5'!AA14=2,(('5'!Z14*'5'!$AS$7*'5'!$AT$7)/('5'!Y14*0.0036))))</f>
        <v>81.5036593479707</v>
      </c>
      <c r="AC14" s="82"/>
      <c r="AD14" s="37" t="n">
        <f aca="false">(('5'!AC14*'5'!$Q$10*1000000))/('5'!Y14*3600)</f>
        <v>0</v>
      </c>
      <c r="AE14" s="38"/>
      <c r="AF14" s="282" t="n">
        <f aca="false">('5'!AE14/24)*0.454</f>
        <v>0</v>
      </c>
      <c r="AG14" s="38"/>
      <c r="AH14" s="282" t="n">
        <f aca="false">('5'!AG14/24)*0.454</f>
        <v>0</v>
      </c>
      <c r="AI14" s="38" t="n">
        <v>3500</v>
      </c>
      <c r="AJ14" s="282" t="n">
        <f aca="false">('5'!AI14/24)*0.454</f>
        <v>66.2083333333333</v>
      </c>
      <c r="AK14" s="40"/>
      <c r="AL14" s="283" t="n">
        <f aca="false">('5'!AK14/24)*0.454</f>
        <v>0</v>
      </c>
      <c r="AM14" s="40"/>
      <c r="AN14" s="283" t="n">
        <f aca="false">('5'!AM14/24)*0.454</f>
        <v>0</v>
      </c>
      <c r="AO14" s="42"/>
      <c r="AP14" s="283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228</v>
      </c>
      <c r="C15" s="284" t="n">
        <v>16</v>
      </c>
      <c r="D15" s="284" t="n">
        <v>14</v>
      </c>
      <c r="E15" s="284"/>
      <c r="F15" s="284" t="n">
        <v>57</v>
      </c>
      <c r="G15" s="284" t="n">
        <v>2.3</v>
      </c>
      <c r="H15" s="284" t="n">
        <v>2</v>
      </c>
      <c r="I15" s="284"/>
      <c r="J15" s="284" t="n">
        <v>1.3</v>
      </c>
      <c r="K15" s="284" t="n">
        <v>6.8</v>
      </c>
      <c r="L15" s="284" t="n">
        <v>6.2</v>
      </c>
      <c r="M15" s="284" t="n">
        <v>6.2</v>
      </c>
      <c r="N15" s="284"/>
      <c r="O15" s="284"/>
      <c r="P15" s="284"/>
      <c r="Q15" s="287"/>
      <c r="R15" s="56" t="n">
        <f aca="false">'5'!Z21</f>
        <v>1400</v>
      </c>
      <c r="S15" s="55" t="n">
        <f aca="false">'5'!AB21</f>
        <v>81.3498304847786</v>
      </c>
      <c r="T15" s="56" t="n">
        <f aca="false">'5'!Y21</f>
        <v>3179</v>
      </c>
      <c r="U15" s="51" t="str">
        <f aca="false">IF('5'!AA21=1,'5'!AR6,'5'!AR7)</f>
        <v>S.A.L</v>
      </c>
      <c r="V15" s="66"/>
      <c r="W15" s="66"/>
      <c r="X15" s="32" t="n">
        <v>0.416666666666667</v>
      </c>
      <c r="Y15" s="58" t="n">
        <v>3191</v>
      </c>
      <c r="Z15" s="281" t="n">
        <v>1400</v>
      </c>
      <c r="AA15" s="34" t="n">
        <v>1</v>
      </c>
      <c r="AB15" s="82" t="n">
        <f aca="false">IF('5'!AA15=1,(('5'!Z15*'5'!$AS$6*'5'!$AT$6)/('5'!Y15*0.0036)),IF('5'!AA15=2,(('5'!Z15*'5'!$AS$7*'5'!$AT$7)/('5'!Y15*0.0036))))</f>
        <v>81.0439082140743</v>
      </c>
      <c r="AC15" s="82"/>
      <c r="AD15" s="37" t="n">
        <f aca="false">(('5'!AC15*'5'!$Q$10*1000000))/('5'!Y15*3600)</f>
        <v>0</v>
      </c>
      <c r="AE15" s="38"/>
      <c r="AF15" s="282" t="n">
        <f aca="false">('5'!AE15/24)*0.454</f>
        <v>0</v>
      </c>
      <c r="AG15" s="38"/>
      <c r="AH15" s="282" t="n">
        <f aca="false">('5'!AG15/24)*0.454</f>
        <v>0</v>
      </c>
      <c r="AI15" s="38" t="n">
        <v>3500</v>
      </c>
      <c r="AJ15" s="282" t="n">
        <f aca="false">('5'!AI15/24)*0.454</f>
        <v>66.2083333333333</v>
      </c>
      <c r="AK15" s="40"/>
      <c r="AL15" s="283" t="n">
        <f aca="false">('5'!AK15/24)*0.454</f>
        <v>0</v>
      </c>
      <c r="AM15" s="40"/>
      <c r="AN15" s="283" t="n">
        <f aca="false">('5'!AM15/24)*0.454</f>
        <v>0</v>
      </c>
      <c r="AO15" s="42"/>
      <c r="AP15" s="283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234</v>
      </c>
      <c r="C16" s="284" t="n">
        <v>15</v>
      </c>
      <c r="D16" s="284" t="n">
        <v>13</v>
      </c>
      <c r="E16" s="284"/>
      <c r="F16" s="284" t="n">
        <v>58</v>
      </c>
      <c r="G16" s="284" t="n">
        <v>2.3</v>
      </c>
      <c r="H16" s="284" t="n">
        <v>1.8</v>
      </c>
      <c r="I16" s="284"/>
      <c r="J16" s="284" t="n">
        <v>1.2</v>
      </c>
      <c r="K16" s="284" t="n">
        <v>6.8</v>
      </c>
      <c r="L16" s="284" t="n">
        <v>6.2</v>
      </c>
      <c r="M16" s="284" t="n">
        <v>6.2</v>
      </c>
      <c r="N16" s="284"/>
      <c r="O16" s="284"/>
      <c r="P16" s="284"/>
      <c r="Q16" s="287"/>
      <c r="R16" s="56" t="n">
        <f aca="false">'5'!Z23</f>
        <v>1400</v>
      </c>
      <c r="S16" s="55" t="n">
        <f aca="false">'5'!AB23</f>
        <v>81.094735375074</v>
      </c>
      <c r="T16" s="56" t="n">
        <f aca="false">'5'!Y23</f>
        <v>3189</v>
      </c>
      <c r="U16" s="51" t="str">
        <f aca="false">IF('5'!AA23=1,'5'!AR6,'5'!AR7)</f>
        <v>S.A.L</v>
      </c>
      <c r="V16" s="66"/>
      <c r="W16" s="66"/>
      <c r="X16" s="32" t="n">
        <v>0.458333333333333</v>
      </c>
      <c r="Y16" s="58" t="n">
        <v>3191</v>
      </c>
      <c r="Z16" s="281" t="n">
        <v>1400</v>
      </c>
      <c r="AA16" s="34" t="n">
        <v>1</v>
      </c>
      <c r="AB16" s="82" t="n">
        <f aca="false">IF('5'!AA16=1,(('5'!Z16*'5'!$AS$6*'5'!$AT$6)/('5'!Y16*0.0036)),IF('5'!AA16=2,(('5'!Z16*'5'!$AS$7*'5'!$AT$7)/('5'!Y16*0.0036))))</f>
        <v>81.0439082140743</v>
      </c>
      <c r="AC16" s="82"/>
      <c r="AD16" s="37" t="n">
        <f aca="false">(('5'!AC16*'5'!$Q$10*1000000))/('5'!Y16*3600)</f>
        <v>0</v>
      </c>
      <c r="AE16" s="38"/>
      <c r="AF16" s="282" t="n">
        <f aca="false">('5'!AE16/24)*0.454</f>
        <v>0</v>
      </c>
      <c r="AG16" s="38"/>
      <c r="AH16" s="282" t="n">
        <f aca="false">('5'!AG16/24)*0.454</f>
        <v>0</v>
      </c>
      <c r="AI16" s="38" t="n">
        <v>3500</v>
      </c>
      <c r="AJ16" s="282" t="n">
        <f aca="false">('5'!AI16/24)*0.454</f>
        <v>66.2083333333333</v>
      </c>
      <c r="AK16" s="40"/>
      <c r="AL16" s="283" t="n">
        <f aca="false">('5'!AK16/24)*0.454</f>
        <v>0</v>
      </c>
      <c r="AM16" s="40"/>
      <c r="AN16" s="283" t="n">
        <f aca="false">('5'!AM16/24)*0.454</f>
        <v>0</v>
      </c>
      <c r="AO16" s="42"/>
      <c r="AP16" s="283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239</v>
      </c>
      <c r="C17" s="284" t="n">
        <v>15</v>
      </c>
      <c r="D17" s="284" t="n">
        <v>13</v>
      </c>
      <c r="E17" s="284"/>
      <c r="F17" s="284" t="n">
        <v>61</v>
      </c>
      <c r="G17" s="284" t="n">
        <v>2.2</v>
      </c>
      <c r="H17" s="284" t="n">
        <v>1.4</v>
      </c>
      <c r="I17" s="284"/>
      <c r="J17" s="284" t="n">
        <v>1.2</v>
      </c>
      <c r="K17" s="284" t="n">
        <v>6.8</v>
      </c>
      <c r="L17" s="284" t="n">
        <v>6.2</v>
      </c>
      <c r="M17" s="284" t="n">
        <v>6.2</v>
      </c>
      <c r="N17" s="284"/>
      <c r="O17" s="284"/>
      <c r="P17" s="284"/>
      <c r="Q17" s="287"/>
      <c r="R17" s="56" t="n">
        <f aca="false">'5'!Z25</f>
        <v>1400</v>
      </c>
      <c r="S17" s="55" t="n">
        <f aca="false">'5'!AB25</f>
        <v>80.8918082924964</v>
      </c>
      <c r="T17" s="56" t="n">
        <f aca="false">'5'!Y25</f>
        <v>3197</v>
      </c>
      <c r="U17" s="51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58" t="n">
        <v>3195</v>
      </c>
      <c r="Z17" s="281" t="n">
        <v>1400</v>
      </c>
      <c r="AA17" s="34" t="n">
        <v>1</v>
      </c>
      <c r="AB17" s="82" t="n">
        <f aca="false">IF('5'!AA17=1,(('5'!Z17*'5'!$AS$6*'5'!$AT$6)/('5'!Y17*0.0036)),IF('5'!AA17=2,(('5'!Z17*'5'!$AS$7*'5'!$AT$7)/('5'!Y17*0.0036))))</f>
        <v>80.9424447922101</v>
      </c>
      <c r="AC17" s="82"/>
      <c r="AD17" s="37" t="n">
        <f aca="false">(('5'!AC17*'5'!$Q$10*1000000))/('5'!Y17*3600)</f>
        <v>0</v>
      </c>
      <c r="AE17" s="38"/>
      <c r="AF17" s="282" t="n">
        <f aca="false">('5'!AE17/24)*0.454</f>
        <v>0</v>
      </c>
      <c r="AG17" s="38"/>
      <c r="AH17" s="282" t="n">
        <f aca="false">('5'!AG17/24)*0.454</f>
        <v>0</v>
      </c>
      <c r="AI17" s="38" t="n">
        <v>3500</v>
      </c>
      <c r="AJ17" s="282" t="n">
        <f aca="false">('5'!AI17/24)*0.454</f>
        <v>66.2083333333333</v>
      </c>
      <c r="AK17" s="40"/>
      <c r="AL17" s="283" t="n">
        <f aca="false">('5'!AK17/24)*0.454</f>
        <v>0</v>
      </c>
      <c r="AM17" s="40"/>
      <c r="AN17" s="283" t="n">
        <f aca="false">('5'!AM17/24)*0.454</f>
        <v>0</v>
      </c>
      <c r="AO17" s="42"/>
      <c r="AP17" s="283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245</v>
      </c>
      <c r="C18" s="284" t="n">
        <v>14</v>
      </c>
      <c r="D18" s="284" t="n">
        <v>12</v>
      </c>
      <c r="E18" s="284"/>
      <c r="F18" s="284" t="n">
        <v>64</v>
      </c>
      <c r="G18" s="284" t="n">
        <v>2.2</v>
      </c>
      <c r="H18" s="284" t="n">
        <v>1.2</v>
      </c>
      <c r="I18" s="284"/>
      <c r="J18" s="284" t="n">
        <v>1.2</v>
      </c>
      <c r="K18" s="284" t="n">
        <v>6.8</v>
      </c>
      <c r="L18" s="284" t="n">
        <v>6.2</v>
      </c>
      <c r="M18" s="284" t="n">
        <v>6.2</v>
      </c>
      <c r="N18" s="284"/>
      <c r="O18" s="284"/>
      <c r="P18" s="284"/>
      <c r="Q18" s="287"/>
      <c r="R18" s="56" t="n">
        <f aca="false">'5'!Z27</f>
        <v>1400</v>
      </c>
      <c r="S18" s="55" t="n">
        <f aca="false">'5'!AB27</f>
        <v>81.0185185185185</v>
      </c>
      <c r="T18" s="56" t="n">
        <f aca="false">'5'!Y27</f>
        <v>3192</v>
      </c>
      <c r="U18" s="51" t="str">
        <f aca="false">IF('5'!AA27=1,'5'!AR6,'5'!AR7)</f>
        <v>S.A.L</v>
      </c>
      <c r="V18" s="67"/>
      <c r="W18" s="67"/>
      <c r="X18" s="32" t="n">
        <v>0.541666666666667</v>
      </c>
      <c r="Y18" s="58" t="n">
        <v>3186</v>
      </c>
      <c r="Z18" s="281" t="n">
        <v>1400</v>
      </c>
      <c r="AA18" s="34" t="n">
        <v>1</v>
      </c>
      <c r="AB18" s="82" t="n">
        <f aca="false">IF('5'!AA18=1,(('5'!Z18*'5'!$AS$6*'5'!$AT$6)/('5'!Y18*0.0036)),IF('5'!AA18=2,(('5'!Z18*'5'!$AS$7*'5'!$AT$7)/('5'!Y18*0.0036))))</f>
        <v>81.1710957661994</v>
      </c>
      <c r="AC18" s="82"/>
      <c r="AD18" s="37" t="n">
        <f aca="false">(('5'!AC18*'5'!$Q$10*1000000))/('5'!Y18*3600)</f>
        <v>0</v>
      </c>
      <c r="AE18" s="38"/>
      <c r="AF18" s="282" t="n">
        <f aca="false">('5'!AE18/24)*0.454</f>
        <v>0</v>
      </c>
      <c r="AG18" s="38"/>
      <c r="AH18" s="282" t="n">
        <f aca="false">('5'!AG18/24)*0.454</f>
        <v>0</v>
      </c>
      <c r="AI18" s="38" t="n">
        <v>3500</v>
      </c>
      <c r="AJ18" s="282" t="n">
        <f aca="false">('5'!AI18/24)*0.454</f>
        <v>66.2083333333333</v>
      </c>
      <c r="AK18" s="40"/>
      <c r="AL18" s="283" t="n">
        <f aca="false">('5'!AK18/24)*0.454</f>
        <v>0</v>
      </c>
      <c r="AM18" s="40"/>
      <c r="AN18" s="283" t="n">
        <f aca="false">('5'!AM18/24)*0.454</f>
        <v>0</v>
      </c>
      <c r="AO18" s="42"/>
      <c r="AP18" s="283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 t="array" ref="B19:B19">IF('5'!B7:B18&gt;0.01,AVERAGE('5'!B7:B18),"")</f>
        <v>235.083333333333</v>
      </c>
      <c r="C19" s="96" t="n">
        <f aca="false" t="array" ref="C19:C19">IF('5'!C7:C18&gt;0.01,AVERAGE('5'!C7:C18),"")</f>
        <v>16.5833333333333</v>
      </c>
      <c r="D19" s="96" t="n">
        <f aca="false" t="array" ref="D19:D19">IF('5'!D7:D18&gt;0.01,AVERAGE('5'!D7:D18),"")</f>
        <v>16</v>
      </c>
      <c r="E19" s="96" t="str">
        <f aca="false" t="array" ref="E19:E19">IF('5'!E7:E18&gt;0.01,AVERAGE('5'!E7:E18),"")</f>
        <v/>
      </c>
      <c r="F19" s="96" t="n">
        <f aca="false" t="array" ref="F19:F19">IF('5'!F7:F18&gt;0.01,AVERAGE('5'!F7:F18),"")</f>
        <v>60.8333333333333</v>
      </c>
      <c r="G19" s="96" t="n">
        <f aca="false" t="array" ref="G19:G19">IF('5'!G7:G18&gt;0.01,AVERAGE('5'!G7:G18),"")</f>
        <v>2.24166666666667</v>
      </c>
      <c r="H19" s="96" t="n">
        <f aca="false" t="array" ref="H19:H19">IF('5'!H7:H18&gt;0.01,AVERAGE('5'!H7:H18),"")</f>
        <v>1.90833333333333</v>
      </c>
      <c r="I19" s="96" t="str">
        <f aca="false" t="array" ref="I19:I19">IF('5'!I7:I18&gt;0.01,AVERAGE('5'!I7:I18),"")</f>
        <v/>
      </c>
      <c r="J19" s="96" t="n">
        <f aca="false" t="array" ref="J19:J19">IF('5'!J7:J18&gt;0.01,AVERAGE('5'!J7:J18),"")</f>
        <v>1.19166666666667</v>
      </c>
      <c r="K19" s="96" t="n">
        <f aca="false" t="array" ref="K19:K19">IF('5'!K7:K18&gt;0.01,AVERAGE('5'!K7:K18),"")</f>
        <v>6.76666666666667</v>
      </c>
      <c r="L19" s="96" t="n">
        <f aca="false" t="array" ref="L19:L19">IF('5'!L7:L18&gt;0.01,AVERAGE('5'!L7:L18),"")</f>
        <v>6.2</v>
      </c>
      <c r="M19" s="96" t="n">
        <f aca="false" t="array" ref="M19:M19">IF('5'!M7:M18&gt;0.01,AVERAGE('5'!M7:M18),"")</f>
        <v>6.2</v>
      </c>
      <c r="N19" s="96" t="str">
        <f aca="false" t="array" ref="N19:N19">IF('5'!N7:N18&gt;0.01,AVERAGE('5'!N7:N18),"")</f>
        <v/>
      </c>
      <c r="O19" s="96" t="n">
        <f aca="false" t="array" ref="O19:O19">IF('5'!O7:O18&gt;0.01,AVERAGE('5'!O7:O18),"")</f>
        <v>3</v>
      </c>
      <c r="P19" s="289" t="str">
        <f aca="false" t="array" ref="P19:P19">IF('5'!P7:P18&gt;0.01,AVERAGE('5'!P7:P18),"")</f>
        <v/>
      </c>
      <c r="Q19" s="290" t="str">
        <f aca="false" t="array" ref="Q19:Q19">IF('5'!Q7:Q18&gt;0.01,AVERAGE('5'!Q7:Q18),"")</f>
        <v/>
      </c>
      <c r="R19" s="290" t="n">
        <f aca="false" t="array" ref="R19:R19">IF('5'!R7:R18&gt;0.01,AVERAGE('5'!R7:R18),"")</f>
        <v>1400</v>
      </c>
      <c r="S19" s="290" t="n">
        <f aca="false" t="array" ref="S19:S19">IF('5'!S7:S18&gt;0.01,AVERAGE('5'!S7:S18),"")</f>
        <v>81.0170849557107</v>
      </c>
      <c r="T19" s="351"/>
      <c r="U19" s="351"/>
      <c r="V19" s="73"/>
      <c r="W19" s="74"/>
      <c r="X19" s="32" t="n">
        <v>0.583333333333333</v>
      </c>
      <c r="Y19" s="58" t="n">
        <v>3207</v>
      </c>
      <c r="Z19" s="281" t="n">
        <v>1400</v>
      </c>
      <c r="AA19" s="34" t="n">
        <v>1</v>
      </c>
      <c r="AB19" s="82" t="n">
        <f aca="false">IF('5'!AA19=1,(('5'!Z19*'5'!$AS$6*'5'!$AT$6)/('5'!Y19*0.0036)),IF('5'!AA19=2,(('5'!Z19*'5'!$AS$7*'5'!$AT$7)/('5'!Y19*0.0036))))</f>
        <v>80.6395731559436</v>
      </c>
      <c r="AC19" s="82"/>
      <c r="AD19" s="37" t="n">
        <f aca="false">(('5'!AC19*'5'!$Q$10*1000000))/('5'!Y19*3600)</f>
        <v>0</v>
      </c>
      <c r="AE19" s="38"/>
      <c r="AF19" s="282" t="n">
        <f aca="false">('5'!AE19/24)*0.454</f>
        <v>0</v>
      </c>
      <c r="AG19" s="38"/>
      <c r="AH19" s="282" t="n">
        <f aca="false">('5'!AG19/24)*0.454</f>
        <v>0</v>
      </c>
      <c r="AI19" s="38" t="n">
        <v>3500</v>
      </c>
      <c r="AJ19" s="282" t="n">
        <f aca="false">('5'!AI19/24)*0.454</f>
        <v>66.2083333333333</v>
      </c>
      <c r="AK19" s="40"/>
      <c r="AL19" s="283" t="n">
        <f aca="false">('5'!AK19/24)*0.454</f>
        <v>0</v>
      </c>
      <c r="AM19" s="40"/>
      <c r="AN19" s="283" t="n">
        <f aca="false">('5'!AM19/24)*0.454</f>
        <v>0</v>
      </c>
      <c r="AO19" s="42"/>
      <c r="AP19" s="283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MAX('5'!B7:B18)</f>
        <v>246</v>
      </c>
      <c r="C20" s="96" t="n">
        <f aca="false">MAX('5'!C7:C18)</f>
        <v>20</v>
      </c>
      <c r="D20" s="96" t="n">
        <f aca="false">MAX('5'!D7:D18)</f>
        <v>21</v>
      </c>
      <c r="E20" s="96" t="n">
        <f aca="false">MAX('5'!E7:E18)</f>
        <v>0</v>
      </c>
      <c r="F20" s="96" t="n">
        <f aca="false">MAX('5'!F7:F18)</f>
        <v>66</v>
      </c>
      <c r="G20" s="96" t="n">
        <f aca="false">MAX('5'!G7:G18)</f>
        <v>2.4</v>
      </c>
      <c r="H20" s="96" t="n">
        <f aca="false">MAX('5'!H7:H18)</f>
        <v>2.6</v>
      </c>
      <c r="I20" s="96" t="n">
        <f aca="false">MAX('5'!I7:I18)</f>
        <v>0</v>
      </c>
      <c r="J20" s="96" t="n">
        <f aca="false">MAX('5'!J7:J18)</f>
        <v>1.4</v>
      </c>
      <c r="K20" s="96" t="n">
        <f aca="false">MAX('5'!K7:K18)</f>
        <v>6.8</v>
      </c>
      <c r="L20" s="96" t="n">
        <f aca="false">MAX('5'!L7:L18)</f>
        <v>6.2</v>
      </c>
      <c r="M20" s="96" t="n">
        <f aca="false">MAX('5'!M7:M18)</f>
        <v>6.2</v>
      </c>
      <c r="N20" s="96" t="n">
        <f aca="false">MAX('5'!N7:N18)</f>
        <v>0</v>
      </c>
      <c r="O20" s="97" t="n">
        <f aca="false">MAX('5'!O7:O18)</f>
        <v>3</v>
      </c>
      <c r="P20" s="97" t="n">
        <f aca="false">MAX('5'!P7:P18)</f>
        <v>0</v>
      </c>
      <c r="Q20" s="97" t="n">
        <f aca="false">MAX('5'!Q7:Q18)</f>
        <v>0</v>
      </c>
      <c r="R20" s="97" t="n">
        <f aca="false">MAX('5'!R7:R18)</f>
        <v>1400</v>
      </c>
      <c r="S20" s="97" t="n">
        <f aca="false">MAX('5'!S7:S18)</f>
        <v>81.5293540703377</v>
      </c>
      <c r="T20" s="351"/>
      <c r="U20" s="351"/>
      <c r="X20" s="32" t="n">
        <v>0.625</v>
      </c>
      <c r="Y20" s="58" t="n">
        <v>3217</v>
      </c>
      <c r="Z20" s="281" t="n">
        <v>1400</v>
      </c>
      <c r="AA20" s="34" t="n">
        <v>1</v>
      </c>
      <c r="AB20" s="82" t="n">
        <f aca="false">IF('5'!AA20=1,(('5'!Z20*'5'!$AS$6*'5'!$AT$6)/('5'!Y20*0.0036)),IF('5'!AA20=2,(('5'!Z20*'5'!$AS$7*'5'!$AT$7)/('5'!Y20*0.0036))))</f>
        <v>80.3889061582565</v>
      </c>
      <c r="AC20" s="82"/>
      <c r="AD20" s="37" t="n">
        <f aca="false">(('5'!AC20*'5'!$Q$10*1000000))/('5'!Y20*3600)</f>
        <v>0</v>
      </c>
      <c r="AE20" s="38"/>
      <c r="AF20" s="282" t="n">
        <f aca="false">('5'!AE20/24)*0.454</f>
        <v>0</v>
      </c>
      <c r="AG20" s="38"/>
      <c r="AH20" s="282" t="n">
        <f aca="false">('5'!AG20/24)*0.454</f>
        <v>0</v>
      </c>
      <c r="AI20" s="38" t="n">
        <v>3500</v>
      </c>
      <c r="AJ20" s="282" t="n">
        <f aca="false">('5'!AI20/24)*0.454</f>
        <v>66.2083333333333</v>
      </c>
      <c r="AK20" s="40"/>
      <c r="AL20" s="283" t="n">
        <f aca="false">('5'!AK20/24)*0.454</f>
        <v>0</v>
      </c>
      <c r="AM20" s="40"/>
      <c r="AN20" s="283" t="n">
        <f aca="false">('5'!AM20/24)*0.454</f>
        <v>0</v>
      </c>
      <c r="AO20" s="42"/>
      <c r="AP20" s="283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MIN('5'!B7:B18)</f>
        <v>220</v>
      </c>
      <c r="C21" s="96" t="n">
        <f aca="false">MIN('5'!C7:C18)</f>
        <v>14</v>
      </c>
      <c r="D21" s="96" t="n">
        <f aca="false">MIN('5'!D7:D18)</f>
        <v>12</v>
      </c>
      <c r="E21" s="96" t="n">
        <f aca="false">MIN('5'!E7:E18)</f>
        <v>0</v>
      </c>
      <c r="F21" s="96" t="n">
        <f aca="false">MIN('5'!F7:F18)</f>
        <v>57</v>
      </c>
      <c r="G21" s="291" t="n">
        <f aca="false">MIN('5'!G7:G18)</f>
        <v>2</v>
      </c>
      <c r="H21" s="291" t="n">
        <f aca="false">MIN('5'!H7:H18)</f>
        <v>1.2</v>
      </c>
      <c r="I21" s="291" t="n">
        <f aca="false">MIN('5'!I7:I18)</f>
        <v>0</v>
      </c>
      <c r="J21" s="291" t="n">
        <f aca="false">MIN('5'!J7:J18)</f>
        <v>0.9</v>
      </c>
      <c r="K21" s="291" t="n">
        <f aca="false">MIN('5'!K7:K18)</f>
        <v>6.7</v>
      </c>
      <c r="L21" s="291" t="n">
        <f aca="false">MIN('5'!L7:L18)</f>
        <v>6.2</v>
      </c>
      <c r="M21" s="291" t="n">
        <f aca="false">MIN('5'!M7:M18)</f>
        <v>6.2</v>
      </c>
      <c r="N21" s="291" t="n">
        <f aca="false">MIN('5'!N7:N18)</f>
        <v>0</v>
      </c>
      <c r="O21" s="292" t="n">
        <f aca="false">MIN('5'!O7:O18)</f>
        <v>3</v>
      </c>
      <c r="P21" s="292" t="n">
        <f aca="false">MIN('5'!P7:P18)</f>
        <v>0</v>
      </c>
      <c r="Q21" s="292" t="n">
        <f aca="false">MIN('5'!Q7:Q18)</f>
        <v>0</v>
      </c>
      <c r="R21" s="292" t="n">
        <f aca="false">MIN('5'!R7:R18)</f>
        <v>1400</v>
      </c>
      <c r="S21" s="292" t="n">
        <f aca="false">MIN('5'!S7:S18)</f>
        <v>80.6395731559436</v>
      </c>
      <c r="T21" s="351"/>
      <c r="U21" s="351"/>
      <c r="X21" s="32" t="n">
        <v>0.666666666666667</v>
      </c>
      <c r="Y21" s="58" t="n">
        <v>3179</v>
      </c>
      <c r="Z21" s="281" t="n">
        <v>1400</v>
      </c>
      <c r="AA21" s="34" t="n">
        <v>1</v>
      </c>
      <c r="AB21" s="82" t="n">
        <f aca="false">IF('5'!AA21=1,(('5'!Z21*'5'!$AS$6*'5'!$AT$6)/('5'!Y21*0.0036)),IF('5'!AA21=2,(('5'!Z21*'5'!$AS$7*'5'!$AT$7)/('5'!Y21*0.0036))))</f>
        <v>81.3498304847786</v>
      </c>
      <c r="AC21" s="82"/>
      <c r="AD21" s="37" t="n">
        <f aca="false">(('5'!AC21*'5'!$Q$10*1000000))/('5'!Y21*3600)</f>
        <v>0</v>
      </c>
      <c r="AE21" s="38"/>
      <c r="AF21" s="282" t="n">
        <f aca="false">('5'!AE21/24)*0.454</f>
        <v>0</v>
      </c>
      <c r="AG21" s="38"/>
      <c r="AH21" s="282" t="n">
        <f aca="false">('5'!AG21/24)*0.454</f>
        <v>0</v>
      </c>
      <c r="AI21" s="38" t="n">
        <v>3500</v>
      </c>
      <c r="AJ21" s="282" t="n">
        <f aca="false">('5'!AI21/24)*0.454</f>
        <v>66.2083333333333</v>
      </c>
      <c r="AK21" s="40"/>
      <c r="AL21" s="283" t="n">
        <f aca="false">('5'!AK21/24)*0.454</f>
        <v>0</v>
      </c>
      <c r="AM21" s="40"/>
      <c r="AN21" s="283" t="n">
        <f aca="false">('5'!AM21/24)*0.454</f>
        <v>0</v>
      </c>
      <c r="AO21" s="42"/>
      <c r="AP21" s="283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51"/>
      <c r="U22" s="351"/>
      <c r="X22" s="32" t="n">
        <v>0.708333333333333</v>
      </c>
      <c r="Y22" s="58" t="n">
        <v>3192</v>
      </c>
      <c r="Z22" s="281" t="n">
        <v>1400</v>
      </c>
      <c r="AA22" s="34" t="n">
        <v>1</v>
      </c>
      <c r="AB22" s="82" t="n">
        <f aca="false">IF('5'!AA22=1,(('5'!Z22*'5'!$AS$6*'5'!$AT$6)/('5'!Y22*0.0036)),IF('5'!AA22=2,(('5'!Z22*'5'!$AS$7*'5'!$AT$7)/('5'!Y22*0.0036))))</f>
        <v>81.0185185185185</v>
      </c>
      <c r="AC22" s="82"/>
      <c r="AD22" s="37" t="n">
        <f aca="false">(('5'!AC22*'5'!$Q$10*1000000))/('5'!Y22*3600)</f>
        <v>0</v>
      </c>
      <c r="AE22" s="38"/>
      <c r="AF22" s="282" t="n">
        <f aca="false">('5'!AE22/24)*0.454</f>
        <v>0</v>
      </c>
      <c r="AG22" s="38"/>
      <c r="AH22" s="282" t="n">
        <f aca="false">('5'!AG22/24)*0.454</f>
        <v>0</v>
      </c>
      <c r="AI22" s="38" t="n">
        <v>3500</v>
      </c>
      <c r="AJ22" s="282" t="n">
        <f aca="false">('5'!AI22/24)*0.454</f>
        <v>66.2083333333333</v>
      </c>
      <c r="AK22" s="40"/>
      <c r="AL22" s="283" t="n">
        <f aca="false">('5'!AK22/24)*0.454</f>
        <v>0</v>
      </c>
      <c r="AM22" s="40"/>
      <c r="AN22" s="283" t="n">
        <f aca="false">('5'!AM22/24)*0.454</f>
        <v>0</v>
      </c>
      <c r="AO22" s="42"/>
      <c r="AP22" s="283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51"/>
      <c r="U23" s="351"/>
      <c r="X23" s="32" t="n">
        <v>0.75</v>
      </c>
      <c r="Y23" s="58" t="n">
        <v>3189</v>
      </c>
      <c r="Z23" s="281" t="n">
        <v>1400</v>
      </c>
      <c r="AA23" s="34" t="n">
        <v>1</v>
      </c>
      <c r="AB23" s="82" t="n">
        <f aca="false">IF('5'!AA23=1,(('5'!Z23*'5'!$AS$6*'5'!$AT$6)/('5'!Y23*0.0036)),IF('5'!AA23=2,(('5'!Z23*'5'!$AS$7*'5'!$AT$7)/('5'!Y23*0.0036))))</f>
        <v>81.094735375074</v>
      </c>
      <c r="AC23" s="82"/>
      <c r="AD23" s="37" t="n">
        <f aca="false">(('5'!AC23*'5'!$Q$10*1000000))/('5'!Y23*3600)</f>
        <v>0</v>
      </c>
      <c r="AE23" s="38"/>
      <c r="AF23" s="282" t="n">
        <f aca="false">('5'!AE23/24)*0.454</f>
        <v>0</v>
      </c>
      <c r="AG23" s="38"/>
      <c r="AH23" s="282" t="n">
        <f aca="false">('5'!AG23/24)*0.454</f>
        <v>0</v>
      </c>
      <c r="AI23" s="38" t="n">
        <v>3500</v>
      </c>
      <c r="AJ23" s="282" t="n">
        <f aca="false">('5'!AI23/24)*0.454</f>
        <v>66.2083333333333</v>
      </c>
      <c r="AK23" s="40"/>
      <c r="AL23" s="283" t="n">
        <f aca="false">('5'!AK23/24)*0.454</f>
        <v>0</v>
      </c>
      <c r="AM23" s="40"/>
      <c r="AN23" s="283" t="n">
        <f aca="false">('5'!AM23/24)*0.454</f>
        <v>0</v>
      </c>
      <c r="AO23" s="42"/>
      <c r="AP23" s="283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51"/>
      <c r="U24" s="351"/>
      <c r="X24" s="32" t="n">
        <v>0.791666666666667</v>
      </c>
      <c r="Y24" s="58" t="n">
        <v>3186</v>
      </c>
      <c r="Z24" s="281" t="n">
        <v>1400</v>
      </c>
      <c r="AA24" s="34" t="n">
        <v>1</v>
      </c>
      <c r="AB24" s="35" t="n">
        <f aca="false">IF('5'!AA24=1,(('5'!Z24*'5'!$AS$6*'5'!$AT$6)/('5'!Y24*0.0036)),IF('5'!AA24=2,(('5'!Z24*'5'!$AS$7*'5'!$AT$7)/('5'!Y24*0.0036))))</f>
        <v>81.1710957661994</v>
      </c>
      <c r="AC24" s="82"/>
      <c r="AD24" s="37" t="n">
        <f aca="false">(('5'!AC24*'5'!$Q$10*1000000))/('5'!Y24*3600)</f>
        <v>0</v>
      </c>
      <c r="AE24" s="38"/>
      <c r="AF24" s="282" t="n">
        <f aca="false">('5'!AE24/24)*0.454</f>
        <v>0</v>
      </c>
      <c r="AG24" s="38"/>
      <c r="AH24" s="282" t="n">
        <f aca="false">('5'!AG24/24)*0.454</f>
        <v>0</v>
      </c>
      <c r="AI24" s="38" t="n">
        <v>3500</v>
      </c>
      <c r="AJ24" s="282" t="n">
        <f aca="false">('5'!AI24/24)*0.454</f>
        <v>66.2083333333333</v>
      </c>
      <c r="AK24" s="40"/>
      <c r="AL24" s="295" t="n">
        <f aca="false">('5'!AK24/24)*0.454</f>
        <v>0</v>
      </c>
      <c r="AM24" s="296"/>
      <c r="AN24" s="295" t="n">
        <f aca="false">('5'!AM24/24)*0.454</f>
        <v>0</v>
      </c>
      <c r="AO24" s="42"/>
      <c r="AP24" s="295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89" t="e">
        <f aca="false">#DIV/0!</f>
        <v>#DIV/0!</v>
      </c>
      <c r="S25" s="90"/>
      <c r="T25" s="352" t="s">
        <v>0</v>
      </c>
      <c r="U25" s="353" t="n">
        <f aca="false">ESCALA!$A$7</f>
        <v>43926</v>
      </c>
      <c r="X25" s="32" t="n">
        <v>0.833333333333333</v>
      </c>
      <c r="Y25" s="58" t="n">
        <v>3197</v>
      </c>
      <c r="Z25" s="281" t="n">
        <v>1400</v>
      </c>
      <c r="AA25" s="34" t="n">
        <v>1</v>
      </c>
      <c r="AB25" s="82" t="n">
        <f aca="false">IF('5'!AA25=1,(('5'!Z25*'5'!$AS$6*'5'!$AT$6)/('5'!Y25*0.0036)),IF('5'!AA25=2,(('5'!Z25*'5'!$AS$7*'5'!$AT$7)/('5'!Y25*0.0036))))</f>
        <v>80.8918082924964</v>
      </c>
      <c r="AC25" s="82"/>
      <c r="AD25" s="37" t="n">
        <f aca="false">(('5'!AC25*'5'!$Q$10*1000000))/('5'!Y25*3600)</f>
        <v>0</v>
      </c>
      <c r="AE25" s="38"/>
      <c r="AF25" s="282" t="n">
        <f aca="false">('5'!AE25/24)*0.454</f>
        <v>0</v>
      </c>
      <c r="AG25" s="38"/>
      <c r="AH25" s="282" t="n">
        <f aca="false">('5'!AG25/24)*0.454</f>
        <v>0</v>
      </c>
      <c r="AI25" s="38" t="n">
        <v>3500</v>
      </c>
      <c r="AJ25" s="282" t="n">
        <f aca="false">('5'!AI25/24)*0.454</f>
        <v>66.2083333333333</v>
      </c>
      <c r="AK25" s="40"/>
      <c r="AL25" s="283" t="n">
        <f aca="false">('5'!AK25/24)*0.454</f>
        <v>0</v>
      </c>
      <c r="AM25" s="40"/>
      <c r="AN25" s="283" t="n">
        <f aca="false">('5'!AM25/24)*0.454</f>
        <v>0</v>
      </c>
      <c r="AO25" s="42"/>
      <c r="AP25" s="283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7" t="n">
        <v>0.59</v>
      </c>
      <c r="C26" s="297" t="n">
        <v>0.79</v>
      </c>
      <c r="D26" s="297" t="n">
        <v>0.89</v>
      </c>
      <c r="E26" s="327" t="n">
        <v>1.1</v>
      </c>
      <c r="F26" s="327" t="n">
        <v>1.12</v>
      </c>
      <c r="G26" s="327" t="n">
        <v>1.18</v>
      </c>
      <c r="H26" s="327" t="n">
        <v>1.09</v>
      </c>
      <c r="I26" s="327" t="n">
        <v>0.54</v>
      </c>
      <c r="J26" s="327" t="n">
        <v>0.98</v>
      </c>
      <c r="K26" s="327" t="n">
        <v>1.2</v>
      </c>
      <c r="L26" s="327" t="n">
        <v>1.23</v>
      </c>
      <c r="M26" s="327" t="n">
        <v>1.05</v>
      </c>
      <c r="N26" s="327" t="n">
        <v>0.97</v>
      </c>
      <c r="O26" s="345" t="n">
        <v>0.96</v>
      </c>
      <c r="P26" s="346" t="n">
        <v>1.02</v>
      </c>
      <c r="Q26" s="327"/>
      <c r="R26" s="89" t="e">
        <f aca="false">#DIV/0!</f>
        <v>#DIV/0!</v>
      </c>
      <c r="S26" s="93"/>
      <c r="T26" s="352"/>
      <c r="U26" s="353"/>
      <c r="X26" s="32" t="n">
        <v>0.875</v>
      </c>
      <c r="Y26" s="58" t="n">
        <v>3180</v>
      </c>
      <c r="Z26" s="281" t="n">
        <v>1400</v>
      </c>
      <c r="AA26" s="34" t="n">
        <v>1</v>
      </c>
      <c r="AB26" s="82" t="n">
        <f aca="false">IF('5'!AA26=1,(('5'!Z26*'5'!$AS$6*'5'!$AT$6)/('5'!Y26*0.0036)),IF('5'!AA26=2,(('5'!Z26*'5'!$AS$7*'5'!$AT$7)/('5'!Y26*0.0036))))</f>
        <v>81.324248777079</v>
      </c>
      <c r="AC26" s="82"/>
      <c r="AD26" s="37" t="n">
        <f aca="false">(('5'!AC26*'5'!$Q$10*1000000))/('5'!Y26*3600)</f>
        <v>0</v>
      </c>
      <c r="AE26" s="38"/>
      <c r="AF26" s="282" t="n">
        <f aca="false">('5'!AE26/24)*0.454</f>
        <v>0</v>
      </c>
      <c r="AG26" s="38"/>
      <c r="AH26" s="282" t="n">
        <f aca="false">('5'!AG26/24)*0.454</f>
        <v>0</v>
      </c>
      <c r="AI26" s="38" t="n">
        <v>3500</v>
      </c>
      <c r="AJ26" s="282" t="n">
        <f aca="false">('5'!AI26/24)*0.454</f>
        <v>66.2083333333333</v>
      </c>
      <c r="AK26" s="40"/>
      <c r="AL26" s="283" t="n">
        <f aca="false">('5'!AK26/24)*0.454</f>
        <v>0</v>
      </c>
      <c r="AM26" s="40"/>
      <c r="AN26" s="283" t="n">
        <f aca="false">('5'!AM26/24)*0.454</f>
        <v>0</v>
      </c>
      <c r="AO26" s="42"/>
      <c r="AP26" s="283" t="n">
        <f aca="false">('5'!AO26/24)*0.454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54"/>
      <c r="S27" s="354"/>
      <c r="T27" s="354"/>
      <c r="U27" s="101"/>
      <c r="X27" s="32" t="n">
        <v>0.916666666666667</v>
      </c>
      <c r="Y27" s="58" t="n">
        <v>3192</v>
      </c>
      <c r="Z27" s="281" t="n">
        <v>1400</v>
      </c>
      <c r="AA27" s="34" t="n">
        <v>1</v>
      </c>
      <c r="AB27" s="82" t="n">
        <f aca="false">IF('5'!AA27=1,(('5'!Z27*'5'!$AS$6*'5'!$AT$6)/('5'!Y27*0.0036)),IF('5'!AA27=2,(('5'!Z27*'5'!$AS$7*'5'!$AT$7)/('5'!Y27*0.0036))))</f>
        <v>81.0185185185185</v>
      </c>
      <c r="AC27" s="82"/>
      <c r="AD27" s="37" t="n">
        <f aca="false">(('5'!AC27*'5'!$Q$10*1000000))/('5'!Y27*3600)</f>
        <v>0</v>
      </c>
      <c r="AE27" s="38"/>
      <c r="AF27" s="282" t="n">
        <f aca="false">('5'!AE27/24)*0.454</f>
        <v>0</v>
      </c>
      <c r="AG27" s="38"/>
      <c r="AH27" s="282" t="n">
        <f aca="false">('5'!AG27/24)*0.454</f>
        <v>0</v>
      </c>
      <c r="AI27" s="38" t="n">
        <v>3500</v>
      </c>
      <c r="AJ27" s="282" t="n">
        <f aca="false">('5'!AI27/24)*0.454</f>
        <v>66.2083333333333</v>
      </c>
      <c r="AK27" s="40"/>
      <c r="AL27" s="283" t="n">
        <f aca="false">('5'!AK27/24)*0.454</f>
        <v>0</v>
      </c>
      <c r="AM27" s="40"/>
      <c r="AN27" s="283" t="n">
        <f aca="false">('5'!AM27/24)*0.454</f>
        <v>0</v>
      </c>
      <c r="AO27" s="42"/>
      <c r="AP27" s="283" t="n">
        <f aca="false">('5'!AO27/24)*0.454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3179</v>
      </c>
      <c r="Z28" s="281" t="n">
        <v>1400</v>
      </c>
      <c r="AA28" s="34" t="n">
        <v>1</v>
      </c>
      <c r="AB28" s="82" t="n">
        <f aca="false">IF('5'!AA28=1,(('5'!Z28*'5'!$AS$6*'5'!$AT$6)/('5'!Y28*0.0036)),IF('5'!AA28=2,(('5'!Z28*'5'!$AS$7*'5'!$AT$7)/('5'!Y28*0.0036))))</f>
        <v>81.3498304847786</v>
      </c>
      <c r="AC28" s="82"/>
      <c r="AD28" s="37" t="n">
        <f aca="false">(('5'!AC28*'5'!$Q$10*1000000))/('5'!Y28*3600)</f>
        <v>0</v>
      </c>
      <c r="AE28" s="38"/>
      <c r="AF28" s="282" t="n">
        <f aca="false">('5'!AE28/24)*0.454</f>
        <v>0</v>
      </c>
      <c r="AG28" s="38"/>
      <c r="AH28" s="282" t="n">
        <f aca="false">('5'!AG28/24)*0.454</f>
        <v>0</v>
      </c>
      <c r="AI28" s="38" t="n">
        <v>3500</v>
      </c>
      <c r="AJ28" s="282" t="n">
        <f aca="false">('5'!AI28/24)*0.454</f>
        <v>66.2083333333333</v>
      </c>
      <c r="AK28" s="40"/>
      <c r="AL28" s="283" t="n">
        <f aca="false">('5'!AK28/24)*0.454</f>
        <v>0</v>
      </c>
      <c r="AM28" s="40"/>
      <c r="AN28" s="283" t="n">
        <f aca="false">('5'!AM28/24)*0.454</f>
        <v>0</v>
      </c>
      <c r="AO28" s="42"/>
      <c r="AP28" s="283" t="n">
        <f aca="false">('5'!AO28/24)*0.454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3186</v>
      </c>
      <c r="Z29" s="281" t="n">
        <v>1400</v>
      </c>
      <c r="AA29" s="34" t="n">
        <v>1</v>
      </c>
      <c r="AB29" s="82" t="n">
        <f aca="false">IF('5'!AA29=1,(('5'!Z29*'5'!$AS$6*'5'!$AT$6)/('5'!Y29*0.0036)),IF('5'!AA29=2,(('5'!Z29*'5'!$AS$7*'5'!$AT$7)/('5'!Y29*0.0036))))</f>
        <v>81.1710957661994</v>
      </c>
      <c r="AC29" s="82"/>
      <c r="AD29" s="37" t="n">
        <f aca="false">(('5'!AC29*'5'!$Q$10*1000000))/('5'!Y29*3600)</f>
        <v>0</v>
      </c>
      <c r="AE29" s="38"/>
      <c r="AF29" s="282" t="n">
        <f aca="false">('5'!AE29/24)*0.454</f>
        <v>0</v>
      </c>
      <c r="AG29" s="38"/>
      <c r="AH29" s="282" t="n">
        <f aca="false">('5'!AG29/24)*0.454</f>
        <v>0</v>
      </c>
      <c r="AI29" s="38" t="n">
        <v>3500</v>
      </c>
      <c r="AJ29" s="282" t="n">
        <f aca="false">('5'!AI29/24)*0.454</f>
        <v>66.2083333333333</v>
      </c>
      <c r="AK29" s="40"/>
      <c r="AL29" s="283" t="n">
        <f aca="false">('5'!AK29/24)*0.454</f>
        <v>0</v>
      </c>
      <c r="AM29" s="40"/>
      <c r="AN29" s="283" t="n">
        <f aca="false">('5'!AM29/24)*0.454</f>
        <v>0</v>
      </c>
      <c r="AO29" s="42"/>
      <c r="AP29" s="283" t="n">
        <f aca="false">('5'!AO29/24)*0.454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SUM('5'!Y6:Y29)*3.6</f>
        <v>275724</v>
      </c>
      <c r="Z30" s="113" t="n">
        <f aca="false">SUM('5'!Z6:Z29)</f>
        <v>33600</v>
      </c>
      <c r="AA30" s="107"/>
      <c r="AB30" s="108"/>
      <c r="AC30" s="107"/>
      <c r="AD30" s="108"/>
      <c r="AE30" s="53"/>
      <c r="AF30" s="282" t="n">
        <f aca="false">SUM('5'!AF6:AF29)</f>
        <v>0</v>
      </c>
      <c r="AG30" s="53"/>
      <c r="AH30" s="282" t="n">
        <f aca="false">SUM('5'!AH6:AH29)</f>
        <v>0</v>
      </c>
      <c r="AI30" s="53"/>
      <c r="AJ30" s="282" t="n">
        <f aca="false">SUM('5'!AJ6:AJ29)</f>
        <v>1589</v>
      </c>
      <c r="AK30" s="109"/>
      <c r="AL30" s="283" t="n">
        <f aca="false">SUM('5'!AL6:AL29)</f>
        <v>0</v>
      </c>
      <c r="AM30" s="109"/>
      <c r="AN30" s="283" t="n">
        <f aca="false">SUM('5'!AN6:AN29)</f>
        <v>0</v>
      </c>
      <c r="AO30" s="109"/>
      <c r="AP30" s="283" t="n">
        <f aca="false">SUM('5'!AP6:AP29)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SUMIF('5'!AA6:AA29,"=1",'5'!Z6:Z29)</f>
        <v>33600</v>
      </c>
      <c r="AA32" s="113" t="n">
        <f aca="false">'5'!Z32*'5'!AS6</f>
        <v>44688</v>
      </c>
      <c r="AB32" s="114" t="n">
        <f aca="false">SUMIF('5'!$AA$6:$AA$29,"=1",'5'!$AB$6:$AB$29)/COUNTIF('5'!$AA$6:$AA$29,"=1")</f>
        <v>81.0388535097716</v>
      </c>
      <c r="AC32" s="115" t="n">
        <f aca="false">SUMIF('5'!AA6:AA29,"=1",'5'!AC6:AC29)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SUMIF('5'!AA6:AA29,"=2",'5'!Z6:Z29)</f>
        <v>0</v>
      </c>
      <c r="AA33" s="113" t="n">
        <f aca="false">'5'!Z33*'5'!AS7</f>
        <v>0</v>
      </c>
      <c r="AB33" s="114" t="e">
        <f aca="false">SUMIF('5'!$AA$6:$AA$29,"=2",'5'!$AB$6:$AB$29)/COUNTIF('5'!$AA$6:$AA$29,"=2")</f>
        <v>#DIV/0!</v>
      </c>
      <c r="AC33" s="120" t="n">
        <f aca="false">SUMIF('5'!AA6:AA29,"=2",'5'!AC6:AC29)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AVERAGE('5'!Y6:Y29)</f>
        <v>3191.25</v>
      </c>
      <c r="Z34" s="127" t="n">
        <f aca="false">AVERAGE('5'!Z6:Z29)</f>
        <v>1400</v>
      </c>
      <c r="AA34" s="128"/>
      <c r="AB34" s="128"/>
      <c r="AC34" s="129" t="n">
        <f aca="false">SUM('5'!AC6:AC29)/COUNTIF('5'!AC6:AC29,"&lt;&gt;0")</f>
        <v>0</v>
      </c>
      <c r="AD34" s="130" t="e">
        <f aca="false">SUM('5'!AD6:AD29)/COUNTIF('5'!AD6:AD29,"&lt;&gt;0")</f>
        <v>#DIV/0!</v>
      </c>
      <c r="AE34" s="107"/>
      <c r="AF34" s="129" t="n">
        <f aca="false">AVERAGE('5'!AF6:AF29)</f>
        <v>0</v>
      </c>
      <c r="AG34" s="129"/>
      <c r="AH34" s="129" t="n">
        <f aca="false">AVERAGE('5'!AH6:AH29)</f>
        <v>0</v>
      </c>
      <c r="AI34" s="129"/>
      <c r="AJ34" s="129" t="n">
        <f aca="false">'5'!AJ30/24</f>
        <v>66.2083333333333</v>
      </c>
      <c r="AK34" s="129"/>
      <c r="AL34" s="129" t="n">
        <f aca="false">AVERAGE('5'!AL6:AL29)</f>
        <v>0</v>
      </c>
      <c r="AM34" s="129"/>
      <c r="AN34" s="129" t="n">
        <f aca="false">AVERAGE('5'!AN6:AN29)</f>
        <v>0</v>
      </c>
      <c r="AO34" s="129"/>
      <c r="AP34" s="129" t="n">
        <f aca="false">AVERAGE('5'!AP6:AP29)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5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55"/>
      <c r="X36" s="356" t="s">
        <v>74</v>
      </c>
      <c r="Y36" s="140" t="n">
        <v>1</v>
      </c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50.1</v>
      </c>
      <c r="D37" s="284" t="n">
        <v>22.1</v>
      </c>
      <c r="E37" s="284"/>
      <c r="F37" s="284" t="n">
        <v>1.8</v>
      </c>
      <c r="G37" s="284" t="n">
        <v>0.2</v>
      </c>
      <c r="H37" s="284"/>
      <c r="I37" s="357" t="n">
        <v>0.15</v>
      </c>
      <c r="J37" s="357" t="n">
        <v>0.06</v>
      </c>
      <c r="K37" s="357"/>
      <c r="L37" s="305"/>
      <c r="M37" s="305"/>
      <c r="N37" s="305"/>
      <c r="O37" s="29"/>
      <c r="P37" s="29"/>
      <c r="Q37" s="29"/>
      <c r="R37" s="29"/>
      <c r="S37" s="29"/>
      <c r="T37" s="29"/>
      <c r="U37" s="331" t="n">
        <f aca="false">'5'!V12</f>
        <v>0</v>
      </c>
      <c r="X37" s="147" t="s">
        <v>77</v>
      </c>
      <c r="Y37" s="147"/>
      <c r="Z37" s="148" t="n">
        <f aca="false">COUNTA('5'!Z6:Z29)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SUM('5'!AF30+'5'!AH30)*1.0561</f>
        <v>0</v>
      </c>
      <c r="AL38" s="311" t="s">
        <v>82</v>
      </c>
      <c r="AM38" s="313" t="n">
        <f aca="false">SUM('5'!AL30+'5'!AN30)*1.0561</f>
        <v>0</v>
      </c>
      <c r="AO38" s="311" t="s">
        <v>82</v>
      </c>
      <c r="AP38" s="312" t="n">
        <f aca="false">'5'!AJ30</f>
        <v>1589</v>
      </c>
      <c r="AQ38" s="311" t="s">
        <v>82</v>
      </c>
      <c r="AR38" s="313" t="n">
        <f aca="false">'5'!AP30*1.0561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('5'!AK38/'5'!Y30)*1000</f>
        <v>0</v>
      </c>
      <c r="AL39" s="316" t="s">
        <v>90</v>
      </c>
      <c r="AM39" s="317" t="n">
        <f aca="false">('5'!AM38/'5'!Y30)*1000</f>
        <v>0</v>
      </c>
      <c r="AO39" s="314" t="s">
        <v>90</v>
      </c>
      <c r="AP39" s="315" t="n">
        <f aca="false">('5'!AP38/'5'!Y30)*1000</f>
        <v>5.76300938619779</v>
      </c>
      <c r="AQ39" s="316" t="s">
        <v>90</v>
      </c>
      <c r="AR39" s="317" t="n">
        <f aca="false">('5'!AR38/'5'!Y30)*1000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SUM('5'!AK38,'5'!AM38)</f>
        <v>0</v>
      </c>
      <c r="AM40" s="185"/>
      <c r="AO40" s="186" t="s">
        <v>94</v>
      </c>
      <c r="AP40" s="186"/>
      <c r="AQ40" s="187" t="n">
        <f aca="false">SUM('5'!AP38,'5'!AR38)</f>
        <v>1589</v>
      </c>
      <c r="AR40" s="187"/>
    </row>
    <row r="41" customFormat="false" ht="16.5" hidden="false" customHeight="true" outlineLevel="0" collapsed="false">
      <c r="A41" s="188" t="n">
        <f aca="false">COUNTA('5'!E7:E18)</f>
        <v>0</v>
      </c>
      <c r="B41" s="189" t="n">
        <f aca="false">COUNTA('5'!I7:I18)</f>
        <v>0</v>
      </c>
      <c r="C41" s="189" t="n">
        <f aca="false">COUNTA('5'!J7:J18)</f>
        <v>12</v>
      </c>
      <c r="D41" s="189" t="n">
        <f aca="false">COUNTA('5'!K7:K18)</f>
        <v>12</v>
      </c>
      <c r="E41" s="189" t="n">
        <f aca="false">COUNTIF('5'!E7:E18,"&gt;15")</f>
        <v>0</v>
      </c>
      <c r="F41" s="189"/>
      <c r="G41" s="189" t="n">
        <f aca="false">COUNTIF('5'!J7:J18,"&gt;1")</f>
        <v>9</v>
      </c>
      <c r="H41" s="189"/>
      <c r="I41" s="190"/>
      <c r="J41" s="189" t="n">
        <f aca="false">'5'!A41-'5'!E41</f>
        <v>0</v>
      </c>
      <c r="K41" s="189"/>
      <c r="L41" s="189" t="n">
        <f aca="false">'5'!C41-'5'!G41</f>
        <v>3</v>
      </c>
      <c r="M41" s="189"/>
      <c r="N41" s="190"/>
      <c r="O41" s="191" t="n">
        <f aca="false">COUNTIF('5'!J7:J18,"&lt;=0,5")</f>
        <v>0</v>
      </c>
      <c r="P41" s="191"/>
      <c r="Q41" s="191"/>
      <c r="R41" s="167"/>
      <c r="S41" s="192" t="n">
        <f aca="false">COUNTIF('5'!J7:J18,"&lt;=1,0")</f>
        <v>3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SUM(('5'!AK38+'5'!AM38)/'5'!Y30)*1000</f>
        <v>0</v>
      </c>
      <c r="AM41" s="194"/>
      <c r="AO41" s="186" t="s">
        <v>95</v>
      </c>
      <c r="AP41" s="186"/>
      <c r="AQ41" s="194" t="n">
        <f aca="false">SUM(('5'!AP38+'5'!AR38)/'5'!Y30)*1000</f>
        <v>5.76300938619779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336" t="n">
        <f aca="false">SUM('5'!Y45,'5'!AA45,'5'!AC45,'5'!AE45)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COUNTIF('5'!I7:I18,"&lt;=5,0")</f>
        <v>0</v>
      </c>
      <c r="I45" s="214"/>
      <c r="J45" s="214"/>
      <c r="K45" s="190"/>
      <c r="L45" s="184" t="n">
        <f aca="false">COUNTA('5'!L37)</f>
        <v>0</v>
      </c>
      <c r="M45" s="184"/>
      <c r="O45" s="215"/>
      <c r="P45" s="216"/>
      <c r="Q45" s="217" t="n">
        <f aca="false">'5'!S41-'5'!O41</f>
        <v>3</v>
      </c>
      <c r="R45" s="217"/>
      <c r="S45" s="217"/>
      <c r="T45" s="218"/>
      <c r="X45" s="219" t="s">
        <v>108</v>
      </c>
      <c r="Y45" s="220" t="n">
        <f aca="false">'5'!Y44*275.3</f>
        <v>0</v>
      </c>
      <c r="Z45" s="219" t="s">
        <v>108</v>
      </c>
      <c r="AA45" s="220" t="n">
        <f aca="false">262.4*'5'!AA44</f>
        <v>0</v>
      </c>
      <c r="AB45" s="219" t="s">
        <v>108</v>
      </c>
      <c r="AC45" s="220" t="n">
        <f aca="false">'5'!AC44*277.7</f>
        <v>0</v>
      </c>
      <c r="AD45" s="219" t="s">
        <v>108</v>
      </c>
      <c r="AE45" s="221"/>
      <c r="AF45" s="211"/>
      <c r="AG45" s="336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'5'!AS6</f>
        <v>1.33</v>
      </c>
      <c r="Z46" s="224" t="s">
        <v>109</v>
      </c>
      <c r="AA46" s="226" t="n">
        <f aca="false">'5'!Y46</f>
        <v>1.33</v>
      </c>
      <c r="AB46" s="224" t="s">
        <v>109</v>
      </c>
      <c r="AC46" s="226" t="n">
        <f aca="false">'5'!Y46</f>
        <v>1.33</v>
      </c>
      <c r="AD46" s="224" t="s">
        <v>109</v>
      </c>
      <c r="AE46" s="227" t="n">
        <f aca="false">'5'!Y46</f>
        <v>1.33</v>
      </c>
      <c r="AF46" s="228" t="s">
        <v>110</v>
      </c>
      <c r="AG46" s="336" t="n">
        <f aca="false">SUM('5'!Y47,'5'!AA47,'5'!AC47,'5'!AE47)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'5'!Y45*'5'!Y46</f>
        <v>0</v>
      </c>
      <c r="Z47" s="219" t="s">
        <v>112</v>
      </c>
      <c r="AA47" s="220" t="n">
        <f aca="false">'5'!AA45*'5'!AA46</f>
        <v>0</v>
      </c>
      <c r="AB47" s="219" t="s">
        <v>112</v>
      </c>
      <c r="AC47" s="220" t="n">
        <f aca="false">'5'!AC45*'5'!AC46</f>
        <v>0</v>
      </c>
      <c r="AD47" s="219" t="s">
        <v>112</v>
      </c>
      <c r="AE47" s="220" t="n">
        <f aca="false">'5'!AE45*'5'!AE46</f>
        <v>0</v>
      </c>
      <c r="AF47" s="228"/>
      <c r="AG47" s="336"/>
      <c r="AI47" s="219" t="s">
        <v>108</v>
      </c>
      <c r="AJ47" s="220" t="n">
        <f aca="false">'5'!AJ46*275.3</f>
        <v>0</v>
      </c>
      <c r="AK47" s="219" t="s">
        <v>108</v>
      </c>
      <c r="AL47" s="220" t="n">
        <f aca="false">262.4*'5'!AL46</f>
        <v>0</v>
      </c>
      <c r="AM47" s="219" t="s">
        <v>108</v>
      </c>
      <c r="AN47" s="220" t="n">
        <f aca="false">'5'!AN46*277.7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'5'!Y46</f>
        <v>1.33</v>
      </c>
      <c r="AK48" s="234" t="s">
        <v>109</v>
      </c>
      <c r="AL48" s="225" t="n">
        <f aca="false">'5'!AJ48</f>
        <v>1.33</v>
      </c>
      <c r="AM48" s="234" t="s">
        <v>109</v>
      </c>
      <c r="AN48" s="225" t="n">
        <f aca="false">'5'!AJ48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'5'!AJ47*'5'!AJ48</f>
        <v>0</v>
      </c>
      <c r="AK49" s="219" t="s">
        <v>112</v>
      </c>
      <c r="AL49" s="220" t="n">
        <f aca="false">'5'!AL47*'5'!AL48</f>
        <v>0</v>
      </c>
      <c r="AM49" s="219" t="s">
        <v>112</v>
      </c>
      <c r="AN49" s="220" t="n">
        <f aca="false">'5'!AN47*'5'!AN48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COUNTA('5'!O7:O18)</f>
        <v>4</v>
      </c>
      <c r="P51" s="184" t="n">
        <f aca="false">COUNTA('5'!W17:W28)</f>
        <v>0</v>
      </c>
      <c r="R51" s="214" t="n">
        <f aca="false">COUNTIF('5'!O7:O18,"&gt;=0,5")</f>
        <v>4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SUM('5'!Y53,'5'!AA53,'5'!AC53,'5'!AE53)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'5'!Y52*275.3</f>
        <v>0</v>
      </c>
      <c r="Z53" s="219" t="s">
        <v>108</v>
      </c>
      <c r="AA53" s="220" t="n">
        <f aca="false">262.4*'5'!AA52</f>
        <v>0</v>
      </c>
      <c r="AB53" s="219" t="s">
        <v>108</v>
      </c>
      <c r="AC53" s="220" t="n">
        <f aca="false">'5'!AC52*277.7</f>
        <v>0</v>
      </c>
      <c r="AD53" s="219" t="s">
        <v>108</v>
      </c>
      <c r="AE53" s="244" t="n">
        <v>0</v>
      </c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'5'!AS7</f>
        <v>1.377</v>
      </c>
      <c r="Z54" s="224" t="s">
        <v>109</v>
      </c>
      <c r="AA54" s="226" t="n">
        <f aca="false">'5'!Y54</f>
        <v>1.377</v>
      </c>
      <c r="AB54" s="224" t="s">
        <v>109</v>
      </c>
      <c r="AC54" s="226" t="n">
        <f aca="false">'5'!Y54</f>
        <v>1.377</v>
      </c>
      <c r="AD54" s="224" t="s">
        <v>109</v>
      </c>
      <c r="AE54" s="227" t="n">
        <f aca="false">'5'!Y54</f>
        <v>1.377</v>
      </c>
      <c r="AF54" s="228" t="s">
        <v>110</v>
      </c>
      <c r="AG54" s="229" t="n">
        <f aca="false">SUM('5'!Y55,'5'!AA55,'5'!AC55,'5'!AE55)</f>
        <v>0</v>
      </c>
      <c r="AI54" s="219" t="s">
        <v>108</v>
      </c>
      <c r="AJ54" s="220" t="n">
        <f aca="false">'5'!AJ53*275.3</f>
        <v>0</v>
      </c>
      <c r="AK54" s="219" t="s">
        <v>108</v>
      </c>
      <c r="AL54" s="220" t="n">
        <f aca="false">262.4*'5'!AL53</f>
        <v>0</v>
      </c>
      <c r="AM54" s="219" t="s">
        <v>108</v>
      </c>
      <c r="AN54" s="246" t="n">
        <f aca="false">'5'!AN53*277.7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'5'!Y53*'5'!Y54</f>
        <v>0</v>
      </c>
      <c r="Z55" s="219" t="s">
        <v>112</v>
      </c>
      <c r="AA55" s="220" t="n">
        <f aca="false">'5'!AA53*'5'!AA54</f>
        <v>0</v>
      </c>
      <c r="AB55" s="219" t="s">
        <v>112</v>
      </c>
      <c r="AC55" s="220" t="n">
        <f aca="false">'5'!AC53*'5'!AC54</f>
        <v>0</v>
      </c>
      <c r="AD55" s="219" t="s">
        <v>112</v>
      </c>
      <c r="AE55" s="220" t="n">
        <f aca="false">'5'!AE53*'5'!AE54</f>
        <v>0</v>
      </c>
      <c r="AF55" s="228"/>
      <c r="AG55" s="229"/>
      <c r="AI55" s="224" t="s">
        <v>109</v>
      </c>
      <c r="AJ55" s="225" t="n">
        <f aca="false">'5'!Y54</f>
        <v>1.377</v>
      </c>
      <c r="AK55" s="224" t="s">
        <v>109</v>
      </c>
      <c r="AL55" s="225" t="n">
        <f aca="false">'5'!AJ55</f>
        <v>1.377</v>
      </c>
      <c r="AM55" s="224" t="s">
        <v>109</v>
      </c>
      <c r="AN55" s="225" t="n">
        <f aca="false">'5'!AJ55</f>
        <v>1.377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'5'!AJ54*'5'!AJ55</f>
        <v>0</v>
      </c>
      <c r="AK56" s="219" t="s">
        <v>112</v>
      </c>
      <c r="AL56" s="220" t="n">
        <f aca="false">'5'!AL54*'5'!AL55</f>
        <v>0</v>
      </c>
      <c r="AM56" s="219" t="s">
        <v>112</v>
      </c>
      <c r="AN56" s="220" t="n">
        <f aca="false">'5'!AN54*'5'!AN55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COUNTA('5'!N7:N18)</f>
        <v>0</v>
      </c>
      <c r="P57" s="247"/>
      <c r="R57" s="248" t="n">
        <f aca="false">COUNTIF('5'!N7:N18,"&gt;=6")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'5'!AJ56+'5'!AL56+'5'!AN56</f>
        <v>0</v>
      </c>
      <c r="AM61" s="257"/>
      <c r="AN61" s="256" t="s">
        <v>125</v>
      </c>
      <c r="AO61" s="256"/>
      <c r="AP61" s="256"/>
      <c r="AQ61" s="257" t="n">
        <f aca="false">'5'!AJ49+'5'!AL49+'5'!AN49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'5'!AA32</f>
        <v>44688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'5'!AL61-'5'!AL62</f>
        <v>0</v>
      </c>
      <c r="AM63" s="257"/>
      <c r="AN63" s="256" t="s">
        <v>129</v>
      </c>
      <c r="AO63" s="256"/>
      <c r="AP63" s="256"/>
      <c r="AQ63" s="257" t="n">
        <f aca="false">'5'!AQ61-'5'!AQ62</f>
        <v>-44688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e">
        <f aca="false">'4'!$Y$68</f>
        <v>#VALUE!</v>
      </c>
      <c r="Z65" s="259"/>
      <c r="AA65" s="259"/>
      <c r="AB65" s="269" t="s">
        <v>130</v>
      </c>
      <c r="AC65" s="319" t="n">
        <f aca="false">'4'!$AC$68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SUM('5'!AK38,'5'!AP38)</f>
        <v>1589</v>
      </c>
      <c r="Z67" s="259"/>
      <c r="AA67" s="259"/>
      <c r="AB67" s="265" t="s">
        <v>128</v>
      </c>
      <c r="AC67" s="257" t="n">
        <f aca="false">SUM('5'!AM38,'5'!AR38)</f>
        <v>0</v>
      </c>
    </row>
    <row r="68" customFormat="false" ht="15.75" hidden="false" customHeight="true" outlineLevel="0" collapsed="false">
      <c r="X68" s="263" t="s">
        <v>132</v>
      </c>
      <c r="Y68" s="274" t="e">
        <f aca="false">SUM('5'!Y63,'5'!Y65)-'5'!Y67</f>
        <v>#VALUE!</v>
      </c>
      <c r="Z68" s="259"/>
      <c r="AA68" s="259"/>
      <c r="AB68" s="265" t="s">
        <v>132</v>
      </c>
      <c r="AC68" s="275" t="n">
        <f aca="false">SUM('5'!AC63,'5'!AC65)-'5'!AC67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20" colorId="64" zoomScale="120" zoomScaleNormal="120" zoomScalePageLayoutView="100" workbookViewId="0">
      <selection pane="topLeft" activeCell="AD36" activeCellId="0" sqref="AD36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  <col collapsed="false" customWidth="true" hidden="false" outlineLevel="0" max="29" min="29" style="0" width="9.59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3191</v>
      </c>
      <c r="Z6" s="280" t="n">
        <v>1400</v>
      </c>
      <c r="AA6" s="34" t="n">
        <v>1</v>
      </c>
      <c r="AB6" s="82" t="n">
        <f aca="false">IF('6'!AA11=1,(('6'!Z11*'6'!$AS$6*'6'!$AT$6)/('6'!Y11*0.0036)),IF('6'!AA11=2,(('6'!Z11*'6'!$AS$7*'6'!$AT$7)/('6'!Y11*0.0036))))</f>
        <v>80.3889061582565</v>
      </c>
      <c r="AC6" s="82"/>
      <c r="AD6" s="37" t="n">
        <f aca="false">(('6'!AC6*'6'!$Q$10*1000000))/('6'!Y6*3600)</f>
        <v>0</v>
      </c>
      <c r="AE6" s="38"/>
      <c r="AF6" s="282" t="n">
        <f aca="false">('6'!AE6/24)*0.454</f>
        <v>0</v>
      </c>
      <c r="AG6" s="38"/>
      <c r="AH6" s="282" t="n">
        <f aca="false">('6'!AG6/24)*0.454</f>
        <v>0</v>
      </c>
      <c r="AI6" s="38" t="n">
        <v>3500</v>
      </c>
      <c r="AJ6" s="282" t="n">
        <f aca="false">('6'!AI6/24)*0.454</f>
        <v>66.2083333333333</v>
      </c>
      <c r="AK6" s="42"/>
      <c r="AL6" s="283" t="n">
        <f aca="false">('6'!AK6/24)*0.454</f>
        <v>0</v>
      </c>
      <c r="AM6" s="40"/>
      <c r="AN6" s="283" t="n">
        <f aca="false">('6'!AM6/24)*0.454</f>
        <v>0</v>
      </c>
      <c r="AO6" s="42"/>
      <c r="AP6" s="283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249</v>
      </c>
      <c r="C7" s="284" t="n">
        <v>14</v>
      </c>
      <c r="D7" s="284" t="n">
        <v>12</v>
      </c>
      <c r="E7" s="284"/>
      <c r="F7" s="284" t="n">
        <v>65</v>
      </c>
      <c r="G7" s="284" t="n">
        <v>2</v>
      </c>
      <c r="H7" s="284" t="n">
        <v>1.2</v>
      </c>
      <c r="I7" s="284"/>
      <c r="J7" s="284" t="n">
        <v>1.2</v>
      </c>
      <c r="K7" s="284" t="n">
        <v>6.8</v>
      </c>
      <c r="L7" s="284" t="n">
        <v>6.2</v>
      </c>
      <c r="M7" s="284" t="n">
        <v>6.2</v>
      </c>
      <c r="N7" s="284"/>
      <c r="O7" s="284"/>
      <c r="P7" s="284"/>
      <c r="Q7" s="287"/>
      <c r="R7" s="56" t="n">
        <f aca="false">'5'!$Z$29</f>
        <v>1400</v>
      </c>
      <c r="S7" s="285" t="n">
        <f aca="false">'5'!$AB$29</f>
        <v>81.1710957661994</v>
      </c>
      <c r="T7" s="56" t="n">
        <f aca="false">'5'!$Y$29</f>
        <v>3186</v>
      </c>
      <c r="U7" s="51" t="str">
        <f aca="false">IF('6'!AA6=1,'6'!AR6,'6'!AR7)</f>
        <v>S.A.L</v>
      </c>
      <c r="V7" s="286" t="n">
        <f aca="false">ESCALA!$B$7</f>
        <v>0</v>
      </c>
      <c r="W7" s="286"/>
      <c r="X7" s="32" t="n">
        <v>0.0833333333333333</v>
      </c>
      <c r="Y7" s="58" t="n">
        <v>3191</v>
      </c>
      <c r="Z7" s="280" t="n">
        <v>1400</v>
      </c>
      <c r="AA7" s="34" t="n">
        <v>1</v>
      </c>
      <c r="AB7" s="82" t="n">
        <f aca="false">IF('6'!AA12=1,(('6'!Z12*'6'!$AS$6*'6'!$AT$6)/('6'!Y12*0.0036)),IF('6'!AA12=2,(('6'!Z12*'6'!$AS$7*'6'!$AT$7)/('6'!Y12*0.0036))))</f>
        <v>80.8665137933431</v>
      </c>
      <c r="AC7" s="82"/>
      <c r="AD7" s="37" t="n">
        <f aca="false">(('6'!AC7*'6'!$Q$10*1000000))/('6'!Y7*3600)</f>
        <v>0</v>
      </c>
      <c r="AE7" s="38"/>
      <c r="AF7" s="282" t="n">
        <f aca="false">('6'!AE7/24)*0.454</f>
        <v>0</v>
      </c>
      <c r="AG7" s="38"/>
      <c r="AH7" s="282" t="n">
        <f aca="false">('6'!AG7/24)*0.454</f>
        <v>0</v>
      </c>
      <c r="AI7" s="38" t="n">
        <v>3500</v>
      </c>
      <c r="AJ7" s="282" t="n">
        <f aca="false">('6'!AI7/24)*0.454</f>
        <v>66.2083333333333</v>
      </c>
      <c r="AK7" s="42"/>
      <c r="AL7" s="283" t="n">
        <f aca="false">('6'!AK7/24)*0.454</f>
        <v>0</v>
      </c>
      <c r="AM7" s="40"/>
      <c r="AN7" s="283" t="n">
        <f aca="false">('6'!AM7/24)*0.454</f>
        <v>0</v>
      </c>
      <c r="AO7" s="42"/>
      <c r="AP7" s="283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247</v>
      </c>
      <c r="C8" s="284" t="n">
        <v>14</v>
      </c>
      <c r="D8" s="284" t="n">
        <v>13</v>
      </c>
      <c r="E8" s="284"/>
      <c r="F8" s="284" t="n">
        <v>63</v>
      </c>
      <c r="G8" s="284" t="n">
        <v>1.9</v>
      </c>
      <c r="H8" s="284" t="n">
        <v>1.2</v>
      </c>
      <c r="I8" s="284"/>
      <c r="J8" s="284" t="n">
        <v>1.2</v>
      </c>
      <c r="K8" s="284" t="n">
        <v>6.8</v>
      </c>
      <c r="L8" s="284" t="n">
        <v>6.2</v>
      </c>
      <c r="M8" s="284" t="n">
        <v>6.2</v>
      </c>
      <c r="N8" s="284"/>
      <c r="O8" s="284"/>
      <c r="P8" s="284"/>
      <c r="Q8" s="287"/>
      <c r="R8" s="54" t="n">
        <f aca="false">'6'!Z7</f>
        <v>1400</v>
      </c>
      <c r="S8" s="55" t="n">
        <f aca="false">'6'!AB7</f>
        <v>80.8665137933431</v>
      </c>
      <c r="T8" s="56" t="n">
        <f aca="false">'6'!Y7</f>
        <v>3191</v>
      </c>
      <c r="U8" s="51" t="str">
        <f aca="false">IF('6'!AA7=1,'6'!AR6,'6'!AR7)</f>
        <v>S.A.L</v>
      </c>
      <c r="V8" s="286"/>
      <c r="W8" s="286"/>
      <c r="X8" s="32" t="n">
        <v>0.125</v>
      </c>
      <c r="Y8" s="58" t="n">
        <v>3195</v>
      </c>
      <c r="Z8" s="280" t="n">
        <v>1400</v>
      </c>
      <c r="AA8" s="34" t="n">
        <v>1</v>
      </c>
      <c r="AB8" s="82" t="n">
        <f aca="false">IF('6'!AA13=1,(('6'!Z13*'6'!$AS$6*'6'!$AT$6)/('6'!Y13*0.0036)),IF('6'!AA13=2,(('6'!Z13*'6'!$AS$7*'6'!$AT$7)/('6'!Y13*0.0036))))</f>
        <v>81.0693138279345</v>
      </c>
      <c r="AC8" s="82"/>
      <c r="AD8" s="37" t="n">
        <f aca="false">(('6'!AC8*'6'!$Q$10*1000000))/('6'!Y8*3600)</f>
        <v>0</v>
      </c>
      <c r="AE8" s="38"/>
      <c r="AF8" s="282" t="n">
        <f aca="false">('6'!AE8/24)*0.454</f>
        <v>0</v>
      </c>
      <c r="AG8" s="38"/>
      <c r="AH8" s="282" t="n">
        <f aca="false">('6'!AG8/24)*0.454</f>
        <v>0</v>
      </c>
      <c r="AI8" s="38" t="n">
        <v>3500</v>
      </c>
      <c r="AJ8" s="282" t="n">
        <f aca="false">('6'!AI8/24)*0.454</f>
        <v>66.2083333333333</v>
      </c>
      <c r="AK8" s="42"/>
      <c r="AL8" s="283" t="n">
        <f aca="false">('6'!AK8/24)*0.454</f>
        <v>0</v>
      </c>
      <c r="AM8" s="40"/>
      <c r="AN8" s="283" t="n">
        <f aca="false">('6'!AM8/24)*0.454</f>
        <v>0</v>
      </c>
      <c r="AO8" s="42"/>
      <c r="AP8" s="283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244</v>
      </c>
      <c r="C9" s="284" t="n">
        <v>14</v>
      </c>
      <c r="D9" s="284" t="n">
        <v>13</v>
      </c>
      <c r="E9" s="284"/>
      <c r="F9" s="284" t="n">
        <v>61</v>
      </c>
      <c r="G9" s="284" t="n">
        <v>1.8</v>
      </c>
      <c r="H9" s="284" t="n">
        <v>1.2</v>
      </c>
      <c r="I9" s="284"/>
      <c r="J9" s="284" t="n">
        <v>1.2</v>
      </c>
      <c r="K9" s="284" t="n">
        <v>6.8</v>
      </c>
      <c r="L9" s="284" t="n">
        <v>6.2</v>
      </c>
      <c r="M9" s="284" t="n">
        <v>6.2</v>
      </c>
      <c r="N9" s="284"/>
      <c r="O9" s="284"/>
      <c r="P9" s="284"/>
      <c r="Q9" s="287"/>
      <c r="R9" s="56" t="n">
        <f aca="false">'6'!Z9</f>
        <v>1400</v>
      </c>
      <c r="S9" s="55" t="n">
        <f aca="false">'6'!AB9</f>
        <v>83.9646464646465</v>
      </c>
      <c r="T9" s="56" t="n">
        <f aca="false">'6'!Y9</f>
        <v>3186</v>
      </c>
      <c r="U9" s="51" t="str">
        <f aca="false">IF('6'!AA9=1,'6'!AR6,'6'!AR7)</f>
        <v>S.A.L</v>
      </c>
      <c r="V9" s="286"/>
      <c r="W9" s="286"/>
      <c r="X9" s="32" t="n">
        <v>0.166666666666667</v>
      </c>
      <c r="Y9" s="58" t="n">
        <v>3186</v>
      </c>
      <c r="Z9" s="280" t="n">
        <v>1400</v>
      </c>
      <c r="AA9" s="34" t="n">
        <v>1</v>
      </c>
      <c r="AB9" s="82" t="n">
        <f aca="false">IF('6'!AA14=1,(('6'!Z14*'6'!$AS$6*'6'!$AT$6)/('6'!Y14*0.0036)),IF('6'!AA14=2,(('6'!Z14*'6'!$AS$7*'6'!$AT$7)/('6'!Y14*0.0036))))</f>
        <v>83.9646464646465</v>
      </c>
      <c r="AC9" s="82"/>
      <c r="AD9" s="37" t="n">
        <f aca="false">(('6'!AC9*'6'!$Q$10*1000000))/('6'!Y9*3600)</f>
        <v>0</v>
      </c>
      <c r="AE9" s="38"/>
      <c r="AF9" s="282" t="n">
        <f aca="false">('6'!AE9/24)*0.454</f>
        <v>0</v>
      </c>
      <c r="AG9" s="38"/>
      <c r="AH9" s="282" t="n">
        <f aca="false">('6'!AG9/24)*0.454</f>
        <v>0</v>
      </c>
      <c r="AI9" s="38" t="n">
        <v>3500</v>
      </c>
      <c r="AJ9" s="282" t="n">
        <f aca="false">('6'!AI9/24)*0.454</f>
        <v>66.2083333333333</v>
      </c>
      <c r="AK9" s="42"/>
      <c r="AL9" s="283" t="n">
        <f aca="false">('6'!AK9/24)*0.454</f>
        <v>0</v>
      </c>
      <c r="AM9" s="40"/>
      <c r="AN9" s="283" t="n">
        <f aca="false">('6'!AM9/24)*0.454</f>
        <v>0</v>
      </c>
      <c r="AO9" s="42"/>
      <c r="AP9" s="283" t="n">
        <f aca="false">('6'!AO9/24)*0.454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0" t="n">
        <v>240</v>
      </c>
      <c r="C10" s="284" t="n">
        <v>14</v>
      </c>
      <c r="D10" s="284" t="n">
        <v>14</v>
      </c>
      <c r="E10" s="284"/>
      <c r="F10" s="284" t="n">
        <v>62</v>
      </c>
      <c r="G10" s="284" t="n">
        <v>1.7</v>
      </c>
      <c r="H10" s="284" t="n">
        <v>1.2</v>
      </c>
      <c r="I10" s="284"/>
      <c r="J10" s="284" t="n">
        <v>1.2</v>
      </c>
      <c r="K10" s="284" t="n">
        <v>6.8</v>
      </c>
      <c r="L10" s="284" t="n">
        <v>6.2</v>
      </c>
      <c r="M10" s="284" t="n">
        <v>6.2</v>
      </c>
      <c r="N10" s="284"/>
      <c r="O10" s="284"/>
      <c r="P10" s="284"/>
      <c r="Q10" s="287"/>
      <c r="R10" s="56" t="n">
        <f aca="false">'6'!Z11</f>
        <v>1400</v>
      </c>
      <c r="S10" s="55" t="n">
        <f aca="false">'6'!AB11</f>
        <v>80.3889061582565</v>
      </c>
      <c r="T10" s="56" t="n">
        <f aca="false">'6'!Y11</f>
        <v>3217</v>
      </c>
      <c r="U10" s="51" t="str">
        <f aca="false">IF('6'!AA11=1,'6'!AR6,'6'!AR7)</f>
        <v>S.A.L</v>
      </c>
      <c r="V10" s="286"/>
      <c r="W10" s="286"/>
      <c r="X10" s="32" t="n">
        <v>0.208333333333333</v>
      </c>
      <c r="Y10" s="58" t="n">
        <v>3207</v>
      </c>
      <c r="Z10" s="280" t="n">
        <v>1400</v>
      </c>
      <c r="AA10" s="34" t="n">
        <v>1</v>
      </c>
      <c r="AB10" s="82" t="n">
        <f aca="false">IF('6'!AA15=1,(('6'!Z15*'6'!$AS$6*'6'!$AT$6)/('6'!Y15*0.0036)),IF('6'!AA15=2,(('6'!Z15*'6'!$AS$7*'6'!$AT$7)/('6'!Y15*0.0036))))</f>
        <v>76.5993265993266</v>
      </c>
      <c r="AC10" s="82"/>
      <c r="AD10" s="37" t="n">
        <f aca="false">(('6'!AC10*'6'!$Q$10*1000000))/('6'!Y10*3600)</f>
        <v>0</v>
      </c>
      <c r="AE10" s="38"/>
      <c r="AF10" s="282" t="n">
        <f aca="false">('6'!AE10/24)*0.454</f>
        <v>0</v>
      </c>
      <c r="AG10" s="38"/>
      <c r="AH10" s="282" t="n">
        <f aca="false">('6'!AG10/24)*0.454</f>
        <v>0</v>
      </c>
      <c r="AI10" s="38" t="n">
        <v>3500</v>
      </c>
      <c r="AJ10" s="282" t="n">
        <f aca="false">('6'!AI10/24)*0.454</f>
        <v>66.2083333333333</v>
      </c>
      <c r="AK10" s="42"/>
      <c r="AL10" s="283" t="n">
        <f aca="false">('6'!AK10/24)*0.454</f>
        <v>0</v>
      </c>
      <c r="AM10" s="40"/>
      <c r="AN10" s="283" t="n">
        <f aca="false">('6'!AM10/24)*0.454</f>
        <v>0</v>
      </c>
      <c r="AO10" s="42"/>
      <c r="AP10" s="283" t="n">
        <f aca="false">('6'!AO10/24)*0.454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222</v>
      </c>
      <c r="C11" s="284" t="n">
        <v>14</v>
      </c>
      <c r="D11" s="284" t="n">
        <v>14</v>
      </c>
      <c r="E11" s="284"/>
      <c r="F11" s="284" t="n">
        <v>55</v>
      </c>
      <c r="G11" s="284" t="n">
        <v>2.1</v>
      </c>
      <c r="H11" s="284" t="n">
        <v>1.3</v>
      </c>
      <c r="I11" s="284"/>
      <c r="J11" s="284" t="n">
        <v>1</v>
      </c>
      <c r="K11" s="284" t="n">
        <v>6.9</v>
      </c>
      <c r="L11" s="284" t="n">
        <v>6.3</v>
      </c>
      <c r="M11" s="284" t="n">
        <v>6.4</v>
      </c>
      <c r="N11" s="284"/>
      <c r="O11" s="284"/>
      <c r="P11" s="284"/>
      <c r="Q11" s="287"/>
      <c r="R11" s="56" t="n">
        <f aca="false">'6'!Z13</f>
        <v>1400</v>
      </c>
      <c r="S11" s="55" t="n">
        <f aca="false">'6'!AB13</f>
        <v>81.0693138279345</v>
      </c>
      <c r="T11" s="56" t="n">
        <f aca="false">'6'!Y13</f>
        <v>3190</v>
      </c>
      <c r="U11" s="51" t="str">
        <f aca="false">IF('6'!AA13=1,'6'!AR6,'6'!AR7)</f>
        <v>S.A.L</v>
      </c>
      <c r="V11" s="286"/>
      <c r="W11" s="286"/>
      <c r="X11" s="32" t="n">
        <v>0.25</v>
      </c>
      <c r="Y11" s="58" t="n">
        <v>3217</v>
      </c>
      <c r="Z11" s="280" t="n">
        <v>1400</v>
      </c>
      <c r="AA11" s="34" t="n">
        <v>1</v>
      </c>
      <c r="AB11" s="82" t="n">
        <f aca="false">IF('6'!AA11=1,(('6'!Z11*'6'!$AS$6*'6'!$AT$6)/('6'!Y11*0.0036)),IF('6'!AA11=2,(('6'!Z11*'6'!$AS$7*'6'!$AT$7)/('6'!Y11*0.0036))))</f>
        <v>80.3889061582565</v>
      </c>
      <c r="AC11" s="82"/>
      <c r="AD11" s="37" t="n">
        <f aca="false">(('6'!AC11*'6'!$Q$10*1000000))/('6'!Y11*3600)</f>
        <v>0</v>
      </c>
      <c r="AE11" s="38"/>
      <c r="AF11" s="282" t="n">
        <f aca="false">('6'!AE11/24)*0.454</f>
        <v>0</v>
      </c>
      <c r="AG11" s="38"/>
      <c r="AH11" s="282" t="n">
        <f aca="false">('6'!AG11/24)*0.454</f>
        <v>0</v>
      </c>
      <c r="AI11" s="38" t="n">
        <v>3500</v>
      </c>
      <c r="AJ11" s="282" t="n">
        <f aca="false">('6'!AI11/24)*0.454</f>
        <v>66.2083333333333</v>
      </c>
      <c r="AK11" s="42"/>
      <c r="AL11" s="283" t="n">
        <f aca="false">('6'!AK11/24)*0.454</f>
        <v>0</v>
      </c>
      <c r="AM11" s="40"/>
      <c r="AN11" s="283" t="n">
        <f aca="false">('6'!AM11/24)*0.454</f>
        <v>0</v>
      </c>
      <c r="AO11" s="42"/>
      <c r="AP11" s="283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221</v>
      </c>
      <c r="C12" s="284" t="n">
        <v>14</v>
      </c>
      <c r="D12" s="284" t="n">
        <v>14</v>
      </c>
      <c r="E12" s="284"/>
      <c r="F12" s="284" t="n">
        <v>55</v>
      </c>
      <c r="G12" s="284" t="n">
        <v>1.6</v>
      </c>
      <c r="H12" s="284" t="n">
        <v>1.2</v>
      </c>
      <c r="I12" s="284"/>
      <c r="J12" s="284" t="n">
        <v>0.9</v>
      </c>
      <c r="K12" s="284" t="n">
        <v>6.9</v>
      </c>
      <c r="L12" s="284" t="n">
        <v>6.3</v>
      </c>
      <c r="M12" s="284" t="n">
        <v>6.4</v>
      </c>
      <c r="N12" s="284"/>
      <c r="O12" s="284"/>
      <c r="P12" s="284"/>
      <c r="Q12" s="287"/>
      <c r="R12" s="56" t="n">
        <f aca="false">'6'!Z15</f>
        <v>1300</v>
      </c>
      <c r="S12" s="55" t="n">
        <f aca="false">'6'!AB15</f>
        <v>76.5993265993266</v>
      </c>
      <c r="T12" s="56" t="n">
        <f aca="false">'6'!Y15</f>
        <v>3135</v>
      </c>
      <c r="U12" s="51" t="str">
        <f aca="false">IF('6'!AA15=1,'6'!AR6,'6'!AR7)</f>
        <v>S.A.L</v>
      </c>
      <c r="V12" s="66" t="n">
        <f aca="false">ESCALA!$B$8</f>
        <v>0</v>
      </c>
      <c r="W12" s="66"/>
      <c r="X12" s="32" t="n">
        <v>0.291666666666667</v>
      </c>
      <c r="Y12" s="58" t="n">
        <v>3198</v>
      </c>
      <c r="Z12" s="280" t="n">
        <v>1400</v>
      </c>
      <c r="AA12" s="34" t="n">
        <v>1</v>
      </c>
      <c r="AB12" s="82" t="n">
        <f aca="false">IF('6'!AA12=1,(('6'!Z12*'6'!$AS$6*'6'!$AT$6)/('6'!Y12*0.0036)),IF('6'!AA12=2,(('6'!Z12*'6'!$AS$7*'6'!$AT$7)/('6'!Y12*0.0036))))</f>
        <v>80.8665137933431</v>
      </c>
      <c r="AD12" s="37" t="n">
        <f aca="false">(('6'!AC15*'6'!$Q$10*1000000))/('6'!Y12*3600)</f>
        <v>0</v>
      </c>
      <c r="AE12" s="38"/>
      <c r="AF12" s="282" t="n">
        <f aca="false">('6'!AE12/24)*0.454</f>
        <v>0</v>
      </c>
      <c r="AG12" s="38"/>
      <c r="AH12" s="282" t="n">
        <f aca="false">('6'!AG12/24)*0.454</f>
        <v>0</v>
      </c>
      <c r="AI12" s="38" t="n">
        <v>3500</v>
      </c>
      <c r="AJ12" s="282" t="n">
        <f aca="false">('6'!AI12/24)*0.454</f>
        <v>66.2083333333333</v>
      </c>
      <c r="AK12" s="42"/>
      <c r="AL12" s="283" t="n">
        <f aca="false">('6'!AK12/24)*0.454</f>
        <v>0</v>
      </c>
      <c r="AM12" s="40"/>
      <c r="AN12" s="283" t="n">
        <f aca="false">('6'!AM12/24)*0.454</f>
        <v>0</v>
      </c>
      <c r="AO12" s="42"/>
      <c r="AP12" s="283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220</v>
      </c>
      <c r="C13" s="284" t="n">
        <v>14</v>
      </c>
      <c r="D13" s="284" t="n">
        <v>14</v>
      </c>
      <c r="E13" s="284"/>
      <c r="F13" s="284" t="n">
        <v>54</v>
      </c>
      <c r="G13" s="284" t="n">
        <v>1.5</v>
      </c>
      <c r="H13" s="284" t="n">
        <v>1.2</v>
      </c>
      <c r="I13" s="284"/>
      <c r="J13" s="284" t="n">
        <v>0.9</v>
      </c>
      <c r="K13" s="284" t="n">
        <v>6.9</v>
      </c>
      <c r="L13" s="284" t="n">
        <v>6.3</v>
      </c>
      <c r="M13" s="284" t="n">
        <v>6.4</v>
      </c>
      <c r="N13" s="284"/>
      <c r="O13" s="284"/>
      <c r="P13" s="284"/>
      <c r="Q13" s="287"/>
      <c r="R13" s="56" t="n">
        <f aca="false">'6'!Z17</f>
        <v>1340</v>
      </c>
      <c r="S13" s="55" t="n">
        <f aca="false">'6'!AB17</f>
        <v>77.2317559369041</v>
      </c>
      <c r="T13" s="56" t="n">
        <f aca="false">'6'!Y17</f>
        <v>3205</v>
      </c>
      <c r="U13" s="51" t="str">
        <f aca="false">IF('6'!AA17=1,'6'!AR6,'6'!AR7)</f>
        <v>S.A.L</v>
      </c>
      <c r="V13" s="66"/>
      <c r="W13" s="66"/>
      <c r="X13" s="32" t="n">
        <v>0.333333333333333</v>
      </c>
      <c r="Y13" s="58" t="n">
        <v>3190</v>
      </c>
      <c r="Z13" s="280" t="n">
        <v>1400</v>
      </c>
      <c r="AA13" s="34" t="n">
        <v>1</v>
      </c>
      <c r="AB13" s="82" t="n">
        <f aca="false">IF('6'!AA13=1,(('6'!Z13*'6'!$AS$6*'6'!$AT$6)/('6'!Y13*0.0036)),IF('6'!AA13=2,(('6'!Z13*'6'!$AS$7*'6'!$AT$7)/('6'!Y13*0.0036))))</f>
        <v>81.0693138279345</v>
      </c>
      <c r="AD13" s="37" t="n">
        <f aca="false">(('6'!AC16*'6'!$Q$10*1000000))/('6'!Y13*3600)</f>
        <v>0</v>
      </c>
      <c r="AE13" s="38"/>
      <c r="AF13" s="282" t="n">
        <f aca="false">('6'!AE13/24)*0.454</f>
        <v>0</v>
      </c>
      <c r="AG13" s="38"/>
      <c r="AH13" s="282" t="n">
        <f aca="false">('6'!AG13/24)*0.454</f>
        <v>0</v>
      </c>
      <c r="AI13" s="38" t="n">
        <v>3500</v>
      </c>
      <c r="AJ13" s="282" t="n">
        <f aca="false">('6'!AI13/24)*0.454</f>
        <v>66.2083333333333</v>
      </c>
      <c r="AK13" s="42"/>
      <c r="AL13" s="283" t="n">
        <f aca="false">('6'!AK13/24)*0.454</f>
        <v>0</v>
      </c>
      <c r="AM13" s="40"/>
      <c r="AN13" s="283" t="n">
        <f aca="false">('6'!AM13/24)*0.454</f>
        <v>0</v>
      </c>
      <c r="AO13" s="42"/>
      <c r="AP13" s="283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217</v>
      </c>
      <c r="C14" s="284" t="n">
        <v>15</v>
      </c>
      <c r="D14" s="284" t="n">
        <v>15</v>
      </c>
      <c r="E14" s="284"/>
      <c r="F14" s="284" t="n">
        <v>53</v>
      </c>
      <c r="G14" s="284" t="n">
        <v>1.6</v>
      </c>
      <c r="H14" s="284" t="n">
        <v>1.3</v>
      </c>
      <c r="I14" s="284"/>
      <c r="J14" s="284" t="n">
        <v>1</v>
      </c>
      <c r="K14" s="284" t="n">
        <v>6.9</v>
      </c>
      <c r="L14" s="284" t="n">
        <v>6.3</v>
      </c>
      <c r="M14" s="284" t="n">
        <v>6.4</v>
      </c>
      <c r="N14" s="284"/>
      <c r="O14" s="284"/>
      <c r="P14" s="284"/>
      <c r="Q14" s="287"/>
      <c r="R14" s="56" t="n">
        <f aca="false">'6'!Z19</f>
        <v>1380</v>
      </c>
      <c r="S14" s="55" t="n">
        <f aca="false">'6'!AB19</f>
        <v>79.5868456655219</v>
      </c>
      <c r="T14" s="56" t="n">
        <f aca="false">'6'!Y19</f>
        <v>3203</v>
      </c>
      <c r="U14" s="51" t="str">
        <f aca="false">IF('6'!AA19=1,'6'!AR6,'6'!AR7)</f>
        <v>S.A.L</v>
      </c>
      <c r="V14" s="66"/>
      <c r="W14" s="66"/>
      <c r="X14" s="32" t="n">
        <v>0.375</v>
      </c>
      <c r="Y14" s="58" t="n">
        <v>2860</v>
      </c>
      <c r="Z14" s="280" t="n">
        <v>1300</v>
      </c>
      <c r="AA14" s="34" t="n">
        <v>1</v>
      </c>
      <c r="AB14" s="82" t="n">
        <f aca="false">IF('6'!AA14=1,(('6'!Z14*'6'!$AS$6*'6'!$AT$6)/('6'!Y14*0.0036)),IF('6'!AA14=2,(('6'!Z14*'6'!$AS$7*'6'!$AT$7)/('6'!Y14*0.0036))))</f>
        <v>83.9646464646465</v>
      </c>
      <c r="AC14" s="82"/>
      <c r="AD14" s="37" t="n">
        <f aca="false">(('6'!AC14*'6'!$Q$10*1000000))/('6'!Y14*3600)</f>
        <v>0</v>
      </c>
      <c r="AE14" s="38"/>
      <c r="AF14" s="282" t="n">
        <f aca="false">('6'!AE14/24)*0.454</f>
        <v>0</v>
      </c>
      <c r="AG14" s="38"/>
      <c r="AH14" s="282" t="n">
        <f aca="false">('6'!AG14/24)*0.454</f>
        <v>0</v>
      </c>
      <c r="AI14" s="38" t="n">
        <v>3500</v>
      </c>
      <c r="AJ14" s="282" t="n">
        <f aca="false">('6'!AI14/24)*0.454</f>
        <v>66.2083333333333</v>
      </c>
      <c r="AK14" s="42"/>
      <c r="AL14" s="283" t="n">
        <f aca="false">('6'!AK14/24)*0.454</f>
        <v>0</v>
      </c>
      <c r="AM14" s="40"/>
      <c r="AN14" s="283" t="n">
        <f aca="false">('6'!AM14/24)*0.454</f>
        <v>0</v>
      </c>
      <c r="AO14" s="42"/>
      <c r="AP14" s="283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217</v>
      </c>
      <c r="C15" s="284" t="n">
        <v>15</v>
      </c>
      <c r="D15" s="284" t="n">
        <v>15</v>
      </c>
      <c r="E15" s="284"/>
      <c r="F15" s="284" t="n">
        <v>53</v>
      </c>
      <c r="G15" s="284" t="n">
        <v>1.6</v>
      </c>
      <c r="H15" s="284" t="n">
        <v>1.3</v>
      </c>
      <c r="I15" s="284"/>
      <c r="J15" s="284" t="n">
        <v>1.1</v>
      </c>
      <c r="K15" s="284" t="n">
        <v>6.9</v>
      </c>
      <c r="L15" s="284" t="n">
        <v>6.4</v>
      </c>
      <c r="M15" s="284" t="n">
        <v>6.4</v>
      </c>
      <c r="N15" s="284"/>
      <c r="O15" s="284"/>
      <c r="P15" s="284"/>
      <c r="Q15" s="287"/>
      <c r="R15" s="56" t="n">
        <f aca="false">'6'!Z21</f>
        <v>1340</v>
      </c>
      <c r="S15" s="55" t="n">
        <f aca="false">'6'!AB21</f>
        <v>81.8544238683128</v>
      </c>
      <c r="T15" s="56" t="n">
        <f aca="false">'6'!Y21</f>
        <v>3024</v>
      </c>
      <c r="U15" s="51" t="str">
        <f aca="false">IF('6'!AA21=1,'6'!AR6,'6'!AR7)</f>
        <v>S.A.L</v>
      </c>
      <c r="V15" s="66"/>
      <c r="W15" s="66"/>
      <c r="X15" s="32" t="n">
        <v>0.416666666666667</v>
      </c>
      <c r="Y15" s="58" t="n">
        <v>3135</v>
      </c>
      <c r="Z15" s="280" t="n">
        <v>1300</v>
      </c>
      <c r="AA15" s="34" t="n">
        <v>1</v>
      </c>
      <c r="AB15" s="82" t="n">
        <f aca="false">IF('6'!AA15=1,(('6'!Z15*'6'!$AS$6*'6'!$AT$6)/('6'!Y15*0.0036)),IF('6'!AA15=2,(('6'!Z15*'6'!$AS$7*'6'!$AT$7)/('6'!Y15*0.0036))))</f>
        <v>76.5993265993266</v>
      </c>
      <c r="AC15" s="82"/>
      <c r="AD15" s="37" t="n">
        <f aca="false">(('6'!AC15*'6'!$Q$10*1000000))/('6'!Y15*3600)</f>
        <v>0</v>
      </c>
      <c r="AE15" s="38"/>
      <c r="AF15" s="282" t="n">
        <f aca="false">('6'!AE15/24)*0.454</f>
        <v>0</v>
      </c>
      <c r="AG15" s="38"/>
      <c r="AH15" s="282" t="n">
        <f aca="false">('6'!AG15/24)*0.454</f>
        <v>0</v>
      </c>
      <c r="AI15" s="38" t="n">
        <v>3500</v>
      </c>
      <c r="AJ15" s="282" t="n">
        <f aca="false">('6'!AI15/24)*0.454</f>
        <v>66.2083333333333</v>
      </c>
      <c r="AK15" s="42"/>
      <c r="AL15" s="283" t="n">
        <f aca="false">('6'!AK15/24)*0.454</f>
        <v>0</v>
      </c>
      <c r="AM15" s="40"/>
      <c r="AN15" s="283" t="n">
        <f aca="false">('6'!AM15/24)*0.454</f>
        <v>0</v>
      </c>
      <c r="AO15" s="42"/>
      <c r="AP15" s="283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235</v>
      </c>
      <c r="C16" s="284" t="n">
        <v>16</v>
      </c>
      <c r="D16" s="284" t="n">
        <v>16</v>
      </c>
      <c r="E16" s="284"/>
      <c r="F16" s="284" t="n">
        <v>57</v>
      </c>
      <c r="G16" s="284" t="n">
        <v>2</v>
      </c>
      <c r="H16" s="284" t="n">
        <v>1.4</v>
      </c>
      <c r="I16" s="284"/>
      <c r="J16" s="284" t="n">
        <v>0.9</v>
      </c>
      <c r="K16" s="284" t="n">
        <v>6.9</v>
      </c>
      <c r="L16" s="284" t="n">
        <v>6.4</v>
      </c>
      <c r="M16" s="284" t="n">
        <v>6.4</v>
      </c>
      <c r="N16" s="284"/>
      <c r="O16" s="284"/>
      <c r="P16" s="284"/>
      <c r="Q16" s="287"/>
      <c r="R16" s="56" t="n">
        <f aca="false">'6'!Z23</f>
        <v>1400</v>
      </c>
      <c r="S16" s="55" t="n">
        <f aca="false">'6'!AB23</f>
        <v>80.9424447922101</v>
      </c>
      <c r="T16" s="56" t="n">
        <f aca="false">'6'!Y23</f>
        <v>3195</v>
      </c>
      <c r="U16" s="51" t="str">
        <f aca="false">IF('6'!AA23=1,'6'!AR6,'6'!AR7)</f>
        <v>S.A.L</v>
      </c>
      <c r="V16" s="66"/>
      <c r="W16" s="66"/>
      <c r="X16" s="32" t="n">
        <v>0.458333333333333</v>
      </c>
      <c r="Y16" s="58" t="n">
        <v>3194</v>
      </c>
      <c r="Z16" s="280" t="n">
        <v>1340</v>
      </c>
      <c r="AA16" s="34" t="n">
        <v>1</v>
      </c>
      <c r="AB16" s="82" t="n">
        <f aca="false">IF('6'!AA16=1,(('6'!Z16*'6'!$AS$6*'6'!$AT$6)/('6'!Y16*0.0036)),IF('6'!AA16=2,(('6'!Z16*'6'!$AS$7*'6'!$AT$7)/('6'!Y16*0.0036))))</f>
        <v>77.4977388158352</v>
      </c>
      <c r="AC16" s="82"/>
      <c r="AD16" s="37" t="n">
        <f aca="false">(('6'!AC16*'6'!$Q$10*1000000))/('6'!Y16*3600)</f>
        <v>0</v>
      </c>
      <c r="AE16" s="38"/>
      <c r="AF16" s="282" t="n">
        <f aca="false">('6'!AE16/24)*0.454</f>
        <v>0</v>
      </c>
      <c r="AG16" s="38"/>
      <c r="AH16" s="282" t="n">
        <f aca="false">('6'!AG16/24)*0.454</f>
        <v>0</v>
      </c>
      <c r="AI16" s="38" t="n">
        <v>3500</v>
      </c>
      <c r="AJ16" s="282" t="n">
        <f aca="false">('6'!AI16/24)*0.454</f>
        <v>66.2083333333333</v>
      </c>
      <c r="AK16" s="42"/>
      <c r="AL16" s="283" t="n">
        <f aca="false">('6'!AK16/24)*0.454</f>
        <v>0</v>
      </c>
      <c r="AM16" s="40"/>
      <c r="AN16" s="283" t="n">
        <f aca="false">('6'!AM16/24)*0.454</f>
        <v>0</v>
      </c>
      <c r="AO16" s="42"/>
      <c r="AP16" s="283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246</v>
      </c>
      <c r="C17" s="284" t="n">
        <v>17</v>
      </c>
      <c r="D17" s="284" t="n">
        <v>16</v>
      </c>
      <c r="E17" s="284"/>
      <c r="F17" s="284" t="n">
        <v>63</v>
      </c>
      <c r="G17" s="284" t="n">
        <v>2.5</v>
      </c>
      <c r="H17" s="284" t="n">
        <v>1.4</v>
      </c>
      <c r="I17" s="284"/>
      <c r="J17" s="284" t="n">
        <v>0.8</v>
      </c>
      <c r="K17" s="284" t="n">
        <v>6.9</v>
      </c>
      <c r="L17" s="284" t="n">
        <v>6.4</v>
      </c>
      <c r="M17" s="284" t="n">
        <v>6.4</v>
      </c>
      <c r="N17" s="284"/>
      <c r="O17" s="284"/>
      <c r="P17" s="284"/>
      <c r="Q17" s="287"/>
      <c r="R17" s="56" t="n">
        <f aca="false">'6'!Z25</f>
        <v>1400</v>
      </c>
      <c r="S17" s="55" t="n">
        <f aca="false">'6'!AB25</f>
        <v>81.1456263291845</v>
      </c>
      <c r="T17" s="56" t="n">
        <f aca="false">'6'!Y25</f>
        <v>3187</v>
      </c>
      <c r="U17" s="51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58" t="n">
        <v>3205</v>
      </c>
      <c r="Z17" s="280" t="n">
        <v>1340</v>
      </c>
      <c r="AA17" s="34" t="n">
        <v>1</v>
      </c>
      <c r="AB17" s="82" t="n">
        <f aca="false">IF('6'!AA17=1,(('6'!Z17*'6'!$AS$6*'6'!$AT$6)/('6'!Y17*0.0036)),IF('6'!AA17=2,(('6'!Z17*'6'!$AS$7*'6'!$AT$7)/('6'!Y17*0.0036))))</f>
        <v>77.2317559369041</v>
      </c>
      <c r="AC17" s="82"/>
      <c r="AD17" s="37" t="n">
        <f aca="false">(('6'!AC17*'6'!$Q$10*1000000))/('6'!Y17*3600)</f>
        <v>0</v>
      </c>
      <c r="AE17" s="38"/>
      <c r="AF17" s="282" t="n">
        <f aca="false">('6'!AE17/24)*0.454</f>
        <v>0</v>
      </c>
      <c r="AG17" s="38"/>
      <c r="AH17" s="282" t="n">
        <f aca="false">('6'!AG17/24)*0.454</f>
        <v>0</v>
      </c>
      <c r="AI17" s="38" t="n">
        <v>3500</v>
      </c>
      <c r="AJ17" s="282" t="n">
        <f aca="false">('6'!AI17/24)*0.454</f>
        <v>66.2083333333333</v>
      </c>
      <c r="AK17" s="42"/>
      <c r="AL17" s="283" t="n">
        <f aca="false">('6'!AK17/24)*0.454</f>
        <v>0</v>
      </c>
      <c r="AM17" s="40"/>
      <c r="AN17" s="283" t="n">
        <f aca="false">('6'!AM17/24)*0.454</f>
        <v>0</v>
      </c>
      <c r="AO17" s="42"/>
      <c r="AP17" s="283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243</v>
      </c>
      <c r="C18" s="284" t="n">
        <v>17</v>
      </c>
      <c r="D18" s="284" t="n">
        <v>16</v>
      </c>
      <c r="E18" s="284"/>
      <c r="F18" s="284" t="n">
        <v>58</v>
      </c>
      <c r="G18" s="284" t="n">
        <v>2.3</v>
      </c>
      <c r="H18" s="284" t="n">
        <v>1.5</v>
      </c>
      <c r="I18" s="284"/>
      <c r="J18" s="284" t="n">
        <v>0.8</v>
      </c>
      <c r="K18" s="284" t="n">
        <v>6.9</v>
      </c>
      <c r="L18" s="284" t="n">
        <v>6.4</v>
      </c>
      <c r="M18" s="284" t="n">
        <v>6.4</v>
      </c>
      <c r="N18" s="284"/>
      <c r="O18" s="284"/>
      <c r="P18" s="284"/>
      <c r="Q18" s="287"/>
      <c r="R18" s="56" t="n">
        <f aca="false">'6'!Z27</f>
        <v>1400</v>
      </c>
      <c r="S18" s="55" t="n">
        <f aca="false">'6'!AB27</f>
        <v>82.8085530294944</v>
      </c>
      <c r="T18" s="56" t="n">
        <f aca="false">'6'!Y27</f>
        <v>3123</v>
      </c>
      <c r="U18" s="51" t="str">
        <f aca="false">IF('6'!AA27=1,'6'!AR6,'6'!AR7)</f>
        <v>S.A.L</v>
      </c>
      <c r="V18" s="67"/>
      <c r="W18" s="67"/>
      <c r="X18" s="32" t="n">
        <v>0.541666666666667</v>
      </c>
      <c r="Y18" s="58" t="n">
        <v>3185</v>
      </c>
      <c r="Z18" s="280" t="n">
        <v>1340</v>
      </c>
      <c r="AA18" s="34" t="n">
        <v>1</v>
      </c>
      <c r="AB18" s="82" t="n">
        <f aca="false">IF('6'!AA18=1,(('6'!Z18*'6'!$AS$6*'6'!$AT$6)/('6'!Y18*0.0036)),IF('6'!AA18=2,(('6'!Z18*'6'!$AS$7*'6'!$AT$7)/('6'!Y18*0.0036))))</f>
        <v>77.7167277167277</v>
      </c>
      <c r="AC18" s="82"/>
      <c r="AD18" s="37" t="n">
        <f aca="false">(('6'!AC18*'6'!$Q$10*1000000))/('6'!Y17*3600)</f>
        <v>0</v>
      </c>
      <c r="AE18" s="38"/>
      <c r="AF18" s="282" t="n">
        <f aca="false">('6'!AE18/24)*0.454</f>
        <v>0</v>
      </c>
      <c r="AG18" s="38"/>
      <c r="AH18" s="282" t="n">
        <f aca="false">('6'!AG18/24)*0.454</f>
        <v>0</v>
      </c>
      <c r="AI18" s="38" t="n">
        <v>3500</v>
      </c>
      <c r="AJ18" s="282" t="n">
        <f aca="false">('6'!AI18/24)*0.454</f>
        <v>66.2083333333333</v>
      </c>
      <c r="AK18" s="42"/>
      <c r="AL18" s="283" t="n">
        <f aca="false">('6'!AK18/24)*0.454</f>
        <v>0</v>
      </c>
      <c r="AM18" s="40"/>
      <c r="AN18" s="283" t="n">
        <f aca="false">('6'!AM18/24)*0.454</f>
        <v>0</v>
      </c>
      <c r="AO18" s="42"/>
      <c r="AP18" s="283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 t="array" ref="B19:B19">IF('6'!B7:B18&gt;0.01,AVERAGE('6'!B7:B18),"")</f>
        <v>233.416666666667</v>
      </c>
      <c r="C19" s="288" t="n">
        <f aca="false" t="array" ref="C19:C19">IF('6'!C7:C18&gt;0.01,AVERAGE('6'!C7:C18),"")</f>
        <v>14.8333333333333</v>
      </c>
      <c r="D19" s="288" t="n">
        <f aca="false" t="array" ref="D19:D19">IF('6'!D7:D18&gt;0.01,AVERAGE('6'!D7:D18),"")</f>
        <v>14.3333333333333</v>
      </c>
      <c r="E19" s="96" t="str">
        <f aca="false" t="array" ref="E19:E19">IF('6'!E7:E18&gt;0.01,AVERAGE('6'!E7:E18),"")</f>
        <v/>
      </c>
      <c r="F19" s="96" t="n">
        <f aca="false" t="array" ref="F19:F19">IF('6'!F7:F18&gt;0.01,AVERAGE('6'!F7:F18),"")</f>
        <v>58.25</v>
      </c>
      <c r="G19" s="96" t="n">
        <f aca="false" t="array" ref="G19:G19">IF('6'!G7:G18&gt;0.01,AVERAGE('6'!G7:G18),"")</f>
        <v>1.88333333333333</v>
      </c>
      <c r="H19" s="96" t="n">
        <f aca="false" t="array" ref="H19:H19">IF('6'!H7:H18&gt;0.01,AVERAGE('6'!H7:H18),"")</f>
        <v>1.28333333333333</v>
      </c>
      <c r="I19" s="96" t="str">
        <f aca="false" t="array" ref="I19:I19">IF('6'!I7:I18&gt;0.01,AVERAGE('6'!I7:I18),"")</f>
        <v/>
      </c>
      <c r="J19" s="96" t="n">
        <f aca="false" t="array" ref="J19:J19">IF('6'!J7:J18&gt;0.01,AVERAGE('6'!J7:J18),"")</f>
        <v>1.01666666666667</v>
      </c>
      <c r="K19" s="96" t="n">
        <f aca="false" t="array" ref="K19:K19">IF('6'!K7:K18&gt;0.01,AVERAGE('6'!K7:K18),"")</f>
        <v>6.86666666666667</v>
      </c>
      <c r="L19" s="96" t="n">
        <f aca="false" t="array" ref="L19:L19">IF('6'!L7:L18&gt;0.01,AVERAGE('6'!L7:L18),"")</f>
        <v>6.3</v>
      </c>
      <c r="M19" s="96" t="n">
        <f aca="false" t="array" ref="M19:M19">IF('6'!M7:M18&gt;0.01,AVERAGE('6'!M7:M18),"")</f>
        <v>6.33333333333333</v>
      </c>
      <c r="N19" s="96" t="str">
        <f aca="false" t="array" ref="N19:N19">IF('6'!N7:N18&gt;0.01,AVERAGE('6'!N7:N18),"")</f>
        <v/>
      </c>
      <c r="O19" s="96" t="str">
        <f aca="false" t="array" ref="O19:O19">IF('6'!O7:O18&gt;0.01,AVERAGE('6'!O7:O18),"")</f>
        <v/>
      </c>
      <c r="P19" s="289" t="str">
        <f aca="false" t="array" ref="P19:P19">IF('6'!P7:P18&gt;0.01,AVERAGE('6'!P7:P18),"")</f>
        <v/>
      </c>
      <c r="Q19" s="290" t="str">
        <f aca="false" t="array" ref="Q19:Q19">IF('6'!Q7:Q18&gt;0.01,AVERAGE('6'!Q7:Q18),"")</f>
        <v/>
      </c>
      <c r="R19" s="290" t="n">
        <f aca="false" t="array" ref="R19:R19">IF('6'!R7:R18&gt;0.01,AVERAGE('6'!R7:R18),"")</f>
        <v>1380</v>
      </c>
      <c r="S19" s="290" t="n">
        <f aca="false" t="array" ref="S19:S19">IF('6'!S7:S18&gt;0.01,AVERAGE('6'!S7:S18),"")</f>
        <v>80.6357876859445</v>
      </c>
      <c r="T19" s="72"/>
      <c r="U19" s="72"/>
      <c r="V19" s="73"/>
      <c r="W19" s="74"/>
      <c r="X19" s="32" t="n">
        <v>0.583333333333333</v>
      </c>
      <c r="Y19" s="58" t="n">
        <v>3203</v>
      </c>
      <c r="Z19" s="280" t="n">
        <v>1380</v>
      </c>
      <c r="AA19" s="34" t="n">
        <v>1</v>
      </c>
      <c r="AB19" s="82" t="n">
        <f aca="false">IF('6'!AA19=1,(('6'!Z19*'6'!$AS$6*'6'!$AT$6)/('6'!Y19*0.0036)),IF('6'!AA19=2,(('6'!Z19*'6'!$AS$7*'6'!$AT$7)/('6'!Y19*0.0036))))</f>
        <v>79.5868456655219</v>
      </c>
      <c r="AC19" s="82"/>
      <c r="AD19" s="37" t="n">
        <f aca="false">(('6'!AC19*'6'!$Q$10*1000000))/('6'!Y19*3600)</f>
        <v>0</v>
      </c>
      <c r="AE19" s="38"/>
      <c r="AF19" s="282" t="n">
        <f aca="false">('6'!AE19/24)*0.454</f>
        <v>0</v>
      </c>
      <c r="AG19" s="38"/>
      <c r="AH19" s="282" t="n">
        <f aca="false">('6'!AG19/24)*0.454</f>
        <v>0</v>
      </c>
      <c r="AI19" s="38" t="n">
        <v>3500</v>
      </c>
      <c r="AJ19" s="282" t="n">
        <f aca="false">('6'!AI19/24)*0.454</f>
        <v>66.2083333333333</v>
      </c>
      <c r="AK19" s="42"/>
      <c r="AL19" s="283" t="n">
        <f aca="false">('6'!AK19/24)*0.454</f>
        <v>0</v>
      </c>
      <c r="AM19" s="40"/>
      <c r="AN19" s="283" t="n">
        <f aca="false">('6'!AM19/24)*0.454</f>
        <v>0</v>
      </c>
      <c r="AO19" s="42"/>
      <c r="AP19" s="283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MAX('6'!B7:B18)</f>
        <v>249</v>
      </c>
      <c r="C20" s="288" t="n">
        <f aca="false">MAX('6'!C7:C18)</f>
        <v>17</v>
      </c>
      <c r="D20" s="96" t="n">
        <f aca="false">MAX('6'!D7:D18)</f>
        <v>16</v>
      </c>
      <c r="E20" s="96" t="n">
        <f aca="false">MAX('6'!E7:E18)</f>
        <v>0</v>
      </c>
      <c r="F20" s="96" t="n">
        <f aca="false">MAX('6'!F7:F18)</f>
        <v>65</v>
      </c>
      <c r="G20" s="96" t="n">
        <f aca="false">MAX('6'!G7:G18)</f>
        <v>2.5</v>
      </c>
      <c r="H20" s="96" t="n">
        <f aca="false">MAX('6'!H7:H18)</f>
        <v>1.5</v>
      </c>
      <c r="I20" s="96" t="n">
        <f aca="false">MAX('6'!I7:I18)</f>
        <v>0</v>
      </c>
      <c r="J20" s="96" t="n">
        <f aca="false">MAX('6'!J7:J18)</f>
        <v>1.2</v>
      </c>
      <c r="K20" s="96" t="n">
        <f aca="false">MAX('6'!K7:K18)</f>
        <v>6.9</v>
      </c>
      <c r="L20" s="96" t="n">
        <f aca="false">MAX('6'!L7:L18)</f>
        <v>6.4</v>
      </c>
      <c r="M20" s="96" t="n">
        <f aca="false">MAX('6'!M7:M18)</f>
        <v>6.4</v>
      </c>
      <c r="N20" s="96" t="n">
        <f aca="false">MAX('6'!N7:N18)</f>
        <v>0</v>
      </c>
      <c r="O20" s="97" t="n">
        <f aca="false">MAX('6'!O7:O18)</f>
        <v>0</v>
      </c>
      <c r="P20" s="97" t="n">
        <f aca="false">MAX('6'!P7:P18)</f>
        <v>0</v>
      </c>
      <c r="Q20" s="97" t="n">
        <f aca="false">MAX('6'!Q7:Q18)</f>
        <v>0</v>
      </c>
      <c r="R20" s="97" t="n">
        <f aca="false">MAX('6'!R7:R18)</f>
        <v>1400</v>
      </c>
      <c r="S20" s="97" t="n">
        <f aca="false">MAX('6'!S7:S18)</f>
        <v>83.9646464646465</v>
      </c>
      <c r="T20" s="72"/>
      <c r="U20" s="72"/>
      <c r="X20" s="32" t="n">
        <v>0.625</v>
      </c>
      <c r="Y20" s="58" t="n">
        <v>3225</v>
      </c>
      <c r="Z20" s="280" t="n">
        <v>1380</v>
      </c>
      <c r="AA20" s="34" t="n">
        <v>1</v>
      </c>
      <c r="AB20" s="82" t="n">
        <f aca="false">IF('6'!AA20=1,(('6'!Z20*'6'!$AS$6*'6'!$AT$6)/('6'!Y20*0.0036)),IF('6'!AA20=2,(('6'!Z20*'6'!$AS$7*'6'!$AT$7)/('6'!Y20*0.0036))))</f>
        <v>79.0439276485788</v>
      </c>
      <c r="AC20" s="82"/>
      <c r="AD20" s="37" t="n">
        <f aca="false">(('6'!AC20*'6'!$Q$10*1000000))/('6'!Y20*3600)</f>
        <v>0</v>
      </c>
      <c r="AE20" s="38"/>
      <c r="AF20" s="282" t="n">
        <f aca="false">('6'!AE20/24)*0.454</f>
        <v>0</v>
      </c>
      <c r="AG20" s="38"/>
      <c r="AH20" s="282" t="n">
        <f aca="false">('6'!AG20/24)*0.454</f>
        <v>0</v>
      </c>
      <c r="AI20" s="38" t="n">
        <v>3500</v>
      </c>
      <c r="AJ20" s="282" t="n">
        <f aca="false">('6'!AI20/24)*0.454</f>
        <v>66.2083333333333</v>
      </c>
      <c r="AK20" s="42"/>
      <c r="AL20" s="283" t="n">
        <f aca="false">('6'!AK20/24)*0.454</f>
        <v>0</v>
      </c>
      <c r="AM20" s="40"/>
      <c r="AN20" s="283" t="n">
        <f aca="false">('6'!AM20/24)*0.454</f>
        <v>0</v>
      </c>
      <c r="AO20" s="42"/>
      <c r="AP20" s="283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MIN('6'!B7:B18)</f>
        <v>217</v>
      </c>
      <c r="C21" s="96" t="n">
        <f aca="false">MIN('6'!C7:C18)</f>
        <v>14</v>
      </c>
      <c r="D21" s="96" t="n">
        <f aca="false">MIN('6'!D7:D18)</f>
        <v>12</v>
      </c>
      <c r="E21" s="96" t="n">
        <f aca="false">MIN('6'!E7:E18)</f>
        <v>0</v>
      </c>
      <c r="F21" s="96" t="n">
        <f aca="false">MIN('6'!F7:F18)</f>
        <v>53</v>
      </c>
      <c r="G21" s="291" t="n">
        <f aca="false">MIN('6'!G7:G18)</f>
        <v>1.5</v>
      </c>
      <c r="H21" s="291" t="n">
        <f aca="false">MIN('6'!H7:H18)</f>
        <v>1.2</v>
      </c>
      <c r="I21" s="291" t="n">
        <f aca="false">MIN('6'!I7:I18)</f>
        <v>0</v>
      </c>
      <c r="J21" s="291" t="n">
        <f aca="false">MIN('6'!J7:J18)</f>
        <v>0.8</v>
      </c>
      <c r="K21" s="291" t="n">
        <f aca="false">MIN('6'!K7:K18)</f>
        <v>6.8</v>
      </c>
      <c r="L21" s="291" t="n">
        <f aca="false">MIN('6'!L7:L18)</f>
        <v>6.2</v>
      </c>
      <c r="M21" s="291" t="n">
        <f aca="false">MIN('6'!M7:M18)</f>
        <v>6.2</v>
      </c>
      <c r="N21" s="291" t="n">
        <f aca="false">MIN('6'!N7:N18)</f>
        <v>0</v>
      </c>
      <c r="O21" s="292" t="n">
        <f aca="false">MIN('6'!O7:O18)</f>
        <v>0</v>
      </c>
      <c r="P21" s="292" t="n">
        <f aca="false">MIN('6'!P7:P18)</f>
        <v>0</v>
      </c>
      <c r="Q21" s="292" t="n">
        <f aca="false">MIN('6'!Q7:Q18)</f>
        <v>0</v>
      </c>
      <c r="R21" s="292" t="n">
        <f aca="false">MIN('6'!R7:R18)</f>
        <v>1300</v>
      </c>
      <c r="S21" s="292" t="n">
        <f aca="false">MIN('6'!S7:S18)</f>
        <v>76.5993265993266</v>
      </c>
      <c r="T21" s="72"/>
      <c r="U21" s="72"/>
      <c r="X21" s="32" t="n">
        <v>0.666666666666667</v>
      </c>
      <c r="Y21" s="58" t="n">
        <v>3024</v>
      </c>
      <c r="Z21" s="280" t="n">
        <v>1340</v>
      </c>
      <c r="AA21" s="34" t="n">
        <v>1</v>
      </c>
      <c r="AB21" s="82" t="n">
        <f aca="false">IF('6'!AA21=1,(('6'!Z21*'6'!$AS$6*'6'!$AT$6)/('6'!Y21*0.0036)),IF('6'!AA21=2,(('6'!Z21*'6'!$AS$7*'6'!$AT$7)/('6'!Y21*0.0036))))</f>
        <v>81.8544238683128</v>
      </c>
      <c r="AC21" s="82"/>
      <c r="AD21" s="37" t="n">
        <f aca="false">(('6'!AC21*'6'!$Q$10*1000000))/('6'!Y21*3600)</f>
        <v>0</v>
      </c>
      <c r="AE21" s="38"/>
      <c r="AF21" s="282" t="n">
        <f aca="false">('6'!AE21/24)*0.454</f>
        <v>0</v>
      </c>
      <c r="AG21" s="38"/>
      <c r="AH21" s="282" t="n">
        <f aca="false">('6'!AG21/24)*0.454</f>
        <v>0</v>
      </c>
      <c r="AI21" s="38" t="n">
        <v>3500</v>
      </c>
      <c r="AJ21" s="282" t="n">
        <f aca="false">('6'!AI21/24)*0.454</f>
        <v>66.2083333333333</v>
      </c>
      <c r="AK21" s="42"/>
      <c r="AL21" s="283" t="n">
        <f aca="false">('6'!AK21/24)*0.454</f>
        <v>0</v>
      </c>
      <c r="AM21" s="40"/>
      <c r="AN21" s="283" t="n">
        <f aca="false">('6'!AM21/24)*0.454</f>
        <v>0</v>
      </c>
      <c r="AO21" s="42"/>
      <c r="AP21" s="283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3163</v>
      </c>
      <c r="Z22" s="280" t="n">
        <v>1380</v>
      </c>
      <c r="AA22" s="34" t="n">
        <v>1</v>
      </c>
      <c r="AB22" s="82" t="n">
        <f aca="false">IF('6'!AA22=1,(('6'!Z22*'6'!$AS$6*'6'!$AT$6)/('6'!Y22*0.0036)),IF('6'!AA22=2,(('6'!Z22*'6'!$AS$7*'6'!$AT$7)/('6'!Y22*0.0036))))</f>
        <v>80.5933185794077</v>
      </c>
      <c r="AC22" s="82"/>
      <c r="AD22" s="37" t="n">
        <f aca="false">(('6'!AC22*'6'!$Q$10*1000000))/('6'!Y22*3600)</f>
        <v>0</v>
      </c>
      <c r="AE22" s="38"/>
      <c r="AF22" s="282" t="n">
        <f aca="false">('6'!AE22/24)*0.454</f>
        <v>0</v>
      </c>
      <c r="AG22" s="38"/>
      <c r="AH22" s="282" t="n">
        <f aca="false">('6'!AG22/24)*0.454</f>
        <v>0</v>
      </c>
      <c r="AI22" s="38" t="n">
        <v>3500</v>
      </c>
      <c r="AJ22" s="282" t="n">
        <f aca="false">('6'!AI22/24)*0.454</f>
        <v>66.2083333333333</v>
      </c>
      <c r="AK22" s="42"/>
      <c r="AL22" s="283" t="n">
        <f aca="false">('6'!AK22/24)*0.454</f>
        <v>0</v>
      </c>
      <c r="AM22" s="40"/>
      <c r="AN22" s="283" t="n">
        <f aca="false">('6'!AM22/24)*0.454</f>
        <v>0</v>
      </c>
      <c r="AO22" s="42"/>
      <c r="AP22" s="283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3195</v>
      </c>
      <c r="Z23" s="280" t="n">
        <v>1400</v>
      </c>
      <c r="AA23" s="34" t="n">
        <v>1</v>
      </c>
      <c r="AB23" s="82" t="n">
        <f aca="false">IF('6'!AA23=1,(('6'!Z23*'6'!$AS$6*'6'!$AT$6)/('6'!Y23*0.0036)),IF('6'!AA23=2,(('6'!Z23*'6'!$AS$7*'6'!$AT$7)/('6'!Y23*0.0036))))</f>
        <v>80.9424447922101</v>
      </c>
      <c r="AC23" s="82"/>
      <c r="AD23" s="37" t="n">
        <f aca="false">(('6'!AC23*'6'!$Q$10*1000000))/('6'!Y23*3600)</f>
        <v>0</v>
      </c>
      <c r="AE23" s="38"/>
      <c r="AF23" s="282" t="n">
        <f aca="false">('6'!AE23/24)*0.454</f>
        <v>0</v>
      </c>
      <c r="AG23" s="38"/>
      <c r="AH23" s="282" t="n">
        <f aca="false">('6'!AG23/24)*0.454</f>
        <v>0</v>
      </c>
      <c r="AI23" s="38" t="n">
        <v>3500</v>
      </c>
      <c r="AJ23" s="282" t="n">
        <f aca="false">('6'!AI23/24)*0.454</f>
        <v>66.2083333333333</v>
      </c>
      <c r="AK23" s="42"/>
      <c r="AL23" s="283" t="n">
        <f aca="false">('6'!AK23/24)*0.454</f>
        <v>0</v>
      </c>
      <c r="AM23" s="40"/>
      <c r="AN23" s="283" t="n">
        <f aca="false">('6'!AM23/24)*0.454</f>
        <v>0</v>
      </c>
      <c r="AO23" s="42"/>
      <c r="AP23" s="283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3206</v>
      </c>
      <c r="Z24" s="280" t="n">
        <v>1400</v>
      </c>
      <c r="AA24" s="34" t="n">
        <v>1</v>
      </c>
      <c r="AB24" s="82" t="n">
        <f aca="false">IF('6'!AA24=1,(('6'!Z24*'6'!$AS$6*'6'!$AT$6)/('6'!Y24*0.0036)),IF('6'!AA24=2,(('6'!Z24*'6'!$AS$7*'6'!$AT$7)/('6'!Y24*0.0036))))</f>
        <v>80.6647258612324</v>
      </c>
      <c r="AC24" s="82"/>
      <c r="AD24" s="37" t="n">
        <f aca="false">(('6'!AC24*'6'!$Q$10*1000000))/('6'!Y24*3600)</f>
        <v>0</v>
      </c>
      <c r="AE24" s="38"/>
      <c r="AF24" s="282" t="n">
        <f aca="false">('6'!AE24/24)*0.454</f>
        <v>0</v>
      </c>
      <c r="AG24" s="38"/>
      <c r="AH24" s="282" t="n">
        <f aca="false">('6'!AG24/24)*0.454</f>
        <v>0</v>
      </c>
      <c r="AI24" s="38" t="n">
        <v>3500</v>
      </c>
      <c r="AJ24" s="282" t="n">
        <f aca="false">('6'!AI24/24)*0.454</f>
        <v>66.2083333333333</v>
      </c>
      <c r="AK24" s="42"/>
      <c r="AL24" s="295" t="n">
        <f aca="false">('6'!AK24/24)*0.454</f>
        <v>0</v>
      </c>
      <c r="AM24" s="296"/>
      <c r="AN24" s="295" t="n">
        <f aca="false">('6'!AM24/24)*0.454</f>
        <v>0</v>
      </c>
      <c r="AO24" s="42"/>
      <c r="AP24" s="295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89" t="e">
        <f aca="false">#DIV/0!</f>
        <v>#DIV/0!</v>
      </c>
      <c r="S25" s="90"/>
      <c r="T25" s="298" t="s">
        <v>0</v>
      </c>
      <c r="U25" s="358" t="n">
        <f aca="false">ESCALA!$A$8</f>
        <v>43927</v>
      </c>
      <c r="X25" s="32" t="n">
        <v>0.833333333333333</v>
      </c>
      <c r="Y25" s="58" t="n">
        <v>3187</v>
      </c>
      <c r="Z25" s="280" t="n">
        <v>1400</v>
      </c>
      <c r="AA25" s="34" t="n">
        <v>1</v>
      </c>
      <c r="AB25" s="82" t="n">
        <f aca="false">IF('6'!AA25=1,(('6'!Z25*'6'!$AS$6*'6'!$AT$6)/('6'!Y25*0.0036)),IF('6'!AA25=2,(('6'!Z25*'6'!$AS$7*'6'!$AT$7)/('6'!Y25*0.0036))))</f>
        <v>81.1456263291845</v>
      </c>
      <c r="AC25" s="82"/>
      <c r="AD25" s="37" t="n">
        <f aca="false">(('6'!AC25*'6'!$Q$10*1000000))/('6'!Y25*3600)</f>
        <v>0</v>
      </c>
      <c r="AE25" s="38"/>
      <c r="AF25" s="282" t="n">
        <f aca="false">('6'!AE25/24)*0.454</f>
        <v>0</v>
      </c>
      <c r="AG25" s="38"/>
      <c r="AH25" s="282" t="n">
        <f aca="false">('6'!AG25/24)*0.454</f>
        <v>0</v>
      </c>
      <c r="AI25" s="38" t="n">
        <v>3500</v>
      </c>
      <c r="AJ25" s="282" t="n">
        <f aca="false">('6'!AI25/24)*0.454</f>
        <v>66.2083333333333</v>
      </c>
      <c r="AK25" s="42"/>
      <c r="AL25" s="283" t="n">
        <f aca="false">('6'!AK25/24)*0.454</f>
        <v>0</v>
      </c>
      <c r="AM25" s="40"/>
      <c r="AN25" s="283" t="n">
        <f aca="false">('6'!AM25/24)*0.454</f>
        <v>0</v>
      </c>
      <c r="AO25" s="42"/>
      <c r="AP25" s="283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89" t="e">
        <f aca="false">#DIV/0!</f>
        <v>#DIV/0!</v>
      </c>
      <c r="S26" s="93"/>
      <c r="T26" s="298"/>
      <c r="U26" s="358"/>
      <c r="X26" s="32" t="n">
        <v>0.875</v>
      </c>
      <c r="Y26" s="58" t="n">
        <v>2924</v>
      </c>
      <c r="Z26" s="280" t="n">
        <v>1330</v>
      </c>
      <c r="AA26" s="34" t="n">
        <v>1</v>
      </c>
      <c r="AB26" s="82" t="n">
        <f aca="false">IF('6'!AA26=1,(('6'!Z26*'6'!$AS$6*'6'!$AT$6)/('6'!Y26*0.0036)),IF('6'!AA26=2,(('6'!Z26*'6'!$AS$7*'6'!$AT$7)/('6'!Y26*0.0036))))</f>
        <v>84.0220778233774</v>
      </c>
      <c r="AC26" s="82"/>
      <c r="AD26" s="37" t="n">
        <f aca="false">(('6'!AC26*'6'!$Q$10*1000000))/('6'!Y26*3600)</f>
        <v>0</v>
      </c>
      <c r="AE26" s="38"/>
      <c r="AF26" s="282" t="n">
        <f aca="false">('6'!AE26/24)*0.454</f>
        <v>0</v>
      </c>
      <c r="AG26" s="38"/>
      <c r="AH26" s="282" t="n">
        <f aca="false">('6'!AG26/24)*0.454</f>
        <v>0</v>
      </c>
      <c r="AI26" s="38" t="n">
        <v>3500</v>
      </c>
      <c r="AJ26" s="282" t="n">
        <f aca="false">('6'!AI26/24)*0.454</f>
        <v>66.2083333333333</v>
      </c>
      <c r="AK26" s="42"/>
      <c r="AL26" s="283" t="n">
        <f aca="false">('6'!AK26/24)*0.454</f>
        <v>0</v>
      </c>
      <c r="AM26" s="40"/>
      <c r="AN26" s="283" t="n">
        <f aca="false">('6'!AM26/24)*0.454</f>
        <v>0</v>
      </c>
      <c r="AO26" s="42"/>
      <c r="AP26" s="283" t="n">
        <f aca="false">('6'!AO26/24)*0.454</f>
        <v>0</v>
      </c>
    </row>
    <row r="27" customFormat="false" ht="19.5" hidden="false" customHeight="true" outlineLevel="0" collapsed="false">
      <c r="A27" s="94" t="s">
        <v>52</v>
      </c>
      <c r="B27" s="95"/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3123</v>
      </c>
      <c r="Z27" s="280" t="n">
        <v>1400</v>
      </c>
      <c r="AA27" s="34" t="n">
        <v>1</v>
      </c>
      <c r="AB27" s="82" t="n">
        <f aca="false">IF('6'!AA27=1,(('6'!Z27*'6'!$AS$6*'6'!$AT$6)/('6'!Y27*0.0036)),IF('6'!AA27=2,(('6'!Z27*'6'!$AS$7*'6'!$AT$7)/('6'!Y27*0.0036))))</f>
        <v>82.8085530294944</v>
      </c>
      <c r="AC27" s="82"/>
      <c r="AD27" s="37" t="n">
        <f aca="false">(('6'!AC27*'6'!$Q$10*1000000))/('6'!Y27*3600)</f>
        <v>0</v>
      </c>
      <c r="AE27" s="38"/>
      <c r="AF27" s="282" t="n">
        <f aca="false">('6'!AE27/24)*0.454</f>
        <v>0</v>
      </c>
      <c r="AG27" s="38"/>
      <c r="AH27" s="282" t="n">
        <f aca="false">('6'!AG27/24)*0.454</f>
        <v>0</v>
      </c>
      <c r="AI27" s="38" t="n">
        <v>3500</v>
      </c>
      <c r="AJ27" s="282" t="n">
        <f aca="false">('6'!AI27/24)*0.454</f>
        <v>66.2083333333333</v>
      </c>
      <c r="AK27" s="42"/>
      <c r="AL27" s="283" t="n">
        <f aca="false">('6'!AK27/24)*0.454</f>
        <v>0</v>
      </c>
      <c r="AM27" s="40"/>
      <c r="AN27" s="283" t="n">
        <f aca="false">('6'!AM27/24)*0.454</f>
        <v>0</v>
      </c>
      <c r="AO27" s="42"/>
      <c r="AP27" s="283" t="n">
        <f aca="false">('6'!AO27/24)*0.454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3125</v>
      </c>
      <c r="Z28" s="280" t="n">
        <v>1400</v>
      </c>
      <c r="AA28" s="34" t="n">
        <v>1</v>
      </c>
      <c r="AB28" s="82" t="n">
        <f aca="false">IF('6'!AA28=1,(('6'!Z28*'6'!$AS$6*'6'!$AT$6)/('6'!Y28*0.0036)),IF('6'!AA28=2,(('6'!Z28*'6'!$AS$7*'6'!$AT$7)/('6'!Y28*0.0036))))</f>
        <v>82.7555555555556</v>
      </c>
      <c r="AC28" s="82"/>
      <c r="AD28" s="37" t="n">
        <f aca="false">(('6'!AC28*'6'!$Q$10*1000000))/('6'!Y28*3600)</f>
        <v>0</v>
      </c>
      <c r="AE28" s="38"/>
      <c r="AF28" s="282" t="n">
        <f aca="false">('6'!AE28/24)*0.454</f>
        <v>0</v>
      </c>
      <c r="AG28" s="38"/>
      <c r="AH28" s="282" t="n">
        <f aca="false">('6'!AG28/24)*0.454</f>
        <v>0</v>
      </c>
      <c r="AI28" s="38" t="n">
        <v>3500</v>
      </c>
      <c r="AJ28" s="282" t="n">
        <f aca="false">('6'!AI28/24)*0.454</f>
        <v>66.2083333333333</v>
      </c>
      <c r="AK28" s="42"/>
      <c r="AL28" s="283" t="n">
        <f aca="false">('6'!AK28/24)*0.454</f>
        <v>0</v>
      </c>
      <c r="AM28" s="40"/>
      <c r="AN28" s="283" t="n">
        <f aca="false">('6'!AM28/24)*0.454</f>
        <v>0</v>
      </c>
      <c r="AO28" s="42"/>
      <c r="AP28" s="283" t="n">
        <f aca="false">('6'!AO28/24)*0.454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3215</v>
      </c>
      <c r="Z29" s="280" t="n">
        <v>1400</v>
      </c>
      <c r="AA29" s="34" t="n">
        <v>1</v>
      </c>
      <c r="AB29" s="82" t="n">
        <f aca="false">IF('6'!AA29=1,(('6'!Z29*'6'!$AS$6*'6'!$AT$6)/('6'!Y29*0.0036)),IF('6'!AA29=2,(('6'!Z29*'6'!$AS$7*'6'!$AT$7)/('6'!Y29*0.0036))))</f>
        <v>80.4389148090548</v>
      </c>
      <c r="AC29" s="82"/>
      <c r="AD29" s="37" t="n">
        <f aca="false">(('6'!AC29*'6'!$Q$10*1000000))/('6'!Y29*3600)</f>
        <v>0</v>
      </c>
      <c r="AE29" s="38"/>
      <c r="AF29" s="282" t="n">
        <f aca="false">('6'!AE29/24)*0.454</f>
        <v>0</v>
      </c>
      <c r="AG29" s="38"/>
      <c r="AH29" s="282" t="n">
        <f aca="false">('6'!AG29/24)*0.454</f>
        <v>0</v>
      </c>
      <c r="AI29" s="38" t="n">
        <v>3500</v>
      </c>
      <c r="AJ29" s="282" t="n">
        <f aca="false">('6'!AI29/24)*0.454</f>
        <v>66.2083333333333</v>
      </c>
      <c r="AK29" s="42"/>
      <c r="AL29" s="283" t="n">
        <f aca="false">('6'!AK29/24)*0.454</f>
        <v>0</v>
      </c>
      <c r="AM29" s="40"/>
      <c r="AN29" s="283" t="n">
        <f aca="false">('6'!AM29/24)*0.454</f>
        <v>0</v>
      </c>
      <c r="AO29" s="42"/>
      <c r="AP29" s="283" t="n">
        <f aca="false">('6'!AO29/24)*0.454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59" t="n">
        <f aca="false">SUM('6'!Y6:Y29)*3.6</f>
        <v>272678.4</v>
      </c>
      <c r="Z30" s="113" t="n">
        <f aca="false">SUM('6'!Z6:Z29)</f>
        <v>33030</v>
      </c>
      <c r="AA30" s="107"/>
      <c r="AB30" s="108"/>
      <c r="AC30" s="107"/>
      <c r="AD30" s="108"/>
      <c r="AE30" s="53"/>
      <c r="AF30" s="282" t="n">
        <f aca="false">SUM('6'!AF6:AF29)</f>
        <v>0</v>
      </c>
      <c r="AG30" s="53"/>
      <c r="AH30" s="282" t="n">
        <f aca="false">SUM('6'!AH6:AH29)</f>
        <v>0</v>
      </c>
      <c r="AI30" s="53"/>
      <c r="AJ30" s="282" t="n">
        <f aca="false">SUM('6'!AJ6:AJ29)</f>
        <v>1589</v>
      </c>
      <c r="AK30" s="109"/>
      <c r="AL30" s="283" t="n">
        <f aca="false">SUM('6'!AL6:AL29)</f>
        <v>0</v>
      </c>
      <c r="AM30" s="109"/>
      <c r="AN30" s="283" t="n">
        <f aca="false">SUM('6'!AN6:AN29)</f>
        <v>0</v>
      </c>
      <c r="AO30" s="109"/>
      <c r="AP30" s="283" t="n">
        <f aca="false">SUM('6'!AP6:AP29)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SUMIF('6'!AA6:AA29,"=1",'6'!Z6:Z29)</f>
        <v>33030</v>
      </c>
      <c r="AA32" s="113" t="n">
        <f aca="false">'6'!Z32*'6'!AS6</f>
        <v>43929.9</v>
      </c>
      <c r="AB32" s="114" t="n">
        <f aca="false">SUMIF('6'!$AA$6:$AA$29,"=1",'6'!$AB$6:$AB$29)/COUNTIF('6'!$AA$6:$AA$29,"=1")</f>
        <v>80.5033354216005</v>
      </c>
      <c r="AC32" s="115" t="n">
        <f aca="false">SUMIF('6'!AA6:AA29,"=1",'6'!AC6:AC29)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SUMIF('6'!AA6:AA29,"=2",'6'!Z6:Z29)</f>
        <v>0</v>
      </c>
      <c r="AA33" s="113" t="n">
        <f aca="false">'6'!Z33*'6'!AS7</f>
        <v>0</v>
      </c>
      <c r="AB33" s="114" t="e">
        <f aca="false">SUMIF('6'!$AA$6:$AA$29,"=2",'6'!$AB$6:$AB$29)/COUNTIF('6'!$AA$6:$AA$29,"=2")</f>
        <v>#DIV/0!</v>
      </c>
      <c r="AC33" s="120" t="n">
        <f aca="false">SUMIF('6'!AA6:AA29,"=2",'6'!AC6:AC29)</f>
        <v>0</v>
      </c>
      <c r="AD33" s="120"/>
      <c r="AE33" s="121"/>
      <c r="AF33" s="122"/>
      <c r="AG33" s="121"/>
      <c r="AH33" s="122"/>
      <c r="AI33" s="121"/>
      <c r="AJ33" s="360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AVERAGE('6'!Y6:Y29)</f>
        <v>3156</v>
      </c>
      <c r="Z34" s="127" t="n">
        <f aca="false">AVERAGE('6'!Z6:Z29)</f>
        <v>1376.25</v>
      </c>
      <c r="AA34" s="128"/>
      <c r="AB34" s="128"/>
      <c r="AC34" s="129" t="n">
        <f aca="false">SUM('6'!AC6:AC29)/COUNTIF('6'!AC6:AC29,"&lt;&gt;0")</f>
        <v>0</v>
      </c>
      <c r="AD34" s="130" t="e">
        <f aca="false">SUM('6'!AD6:AD29)/COUNTIF('6'!AD6:AD29,"&lt;&gt;0")</f>
        <v>#DIV/0!</v>
      </c>
      <c r="AE34" s="107"/>
      <c r="AF34" s="129" t="n">
        <f aca="false">AVERAGE('6'!AF6:AF29)</f>
        <v>0</v>
      </c>
      <c r="AG34" s="129"/>
      <c r="AH34" s="129" t="n">
        <f aca="false">AVERAGE('6'!AH6:AH29)</f>
        <v>0</v>
      </c>
      <c r="AI34" s="129"/>
      <c r="AJ34" s="129" t="n">
        <f aca="false">'6'!AJ30/24</f>
        <v>66.2083333333333</v>
      </c>
      <c r="AK34" s="129"/>
      <c r="AL34" s="129" t="n">
        <f aca="false">AVERAGE('6'!AL6:AL29)</f>
        <v>0</v>
      </c>
      <c r="AM34" s="129"/>
      <c r="AN34" s="129" t="n">
        <f aca="false">AVERAGE('6'!AN6:AN29)</f>
        <v>0</v>
      </c>
      <c r="AO34" s="129"/>
      <c r="AP34" s="129" t="n">
        <f aca="false">AVERAGE('6'!AP6:AP29)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0</v>
      </c>
      <c r="Z36" s="141"/>
      <c r="AA36" s="142" t="s">
        <v>75</v>
      </c>
      <c r="AB36" s="140" t="n">
        <v>6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46.1</v>
      </c>
      <c r="D37" s="284" t="n">
        <v>18</v>
      </c>
      <c r="E37" s="284"/>
      <c r="F37" s="284" t="n">
        <v>1.4</v>
      </c>
      <c r="G37" s="284" t="n">
        <v>0.2</v>
      </c>
      <c r="H37" s="284"/>
      <c r="I37" s="281" t="n">
        <v>0.2</v>
      </c>
      <c r="J37" s="281" t="n">
        <v>0.15</v>
      </c>
      <c r="K37" s="281"/>
      <c r="L37" s="305"/>
      <c r="M37" s="305"/>
      <c r="N37" s="305"/>
      <c r="O37" s="29"/>
      <c r="P37" s="29"/>
      <c r="Q37" s="29"/>
      <c r="R37" s="29"/>
      <c r="S37" s="29"/>
      <c r="T37" s="29"/>
      <c r="U37" s="362" t="n">
        <f aca="false">'6'!V12</f>
        <v>0</v>
      </c>
      <c r="X37" s="147" t="s">
        <v>77</v>
      </c>
      <c r="Y37" s="147"/>
      <c r="Z37" s="148" t="n">
        <f aca="false">COUNTA('6'!Z6:Z29)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363"/>
      <c r="X38" s="154"/>
      <c r="Y38" s="154"/>
      <c r="Z38" s="155"/>
      <c r="AA38" s="364"/>
      <c r="AB38" s="149"/>
      <c r="AJ38" s="311" t="s">
        <v>82</v>
      </c>
      <c r="AK38" s="312" t="n">
        <f aca="false">SUM('6'!AF30+'6'!AH30)</f>
        <v>0</v>
      </c>
      <c r="AL38" s="311" t="s">
        <v>82</v>
      </c>
      <c r="AM38" s="313" t="n">
        <f aca="false">SUM('6'!AL30+'6'!AN30)</f>
        <v>0</v>
      </c>
      <c r="AO38" s="311" t="s">
        <v>82</v>
      </c>
      <c r="AP38" s="312" t="n">
        <f aca="false">'6'!AJ30</f>
        <v>1589</v>
      </c>
      <c r="AQ38" s="311" t="s">
        <v>82</v>
      </c>
      <c r="AR38" s="313" t="n">
        <f aca="false">'6'!AP30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('6'!AK38/'6'!Y30)*1000</f>
        <v>0</v>
      </c>
      <c r="AL39" s="316" t="s">
        <v>90</v>
      </c>
      <c r="AM39" s="317" t="n">
        <f aca="false">('6'!AM38/'6'!Y30)*1000</f>
        <v>0</v>
      </c>
      <c r="AO39" s="314" t="s">
        <v>90</v>
      </c>
      <c r="AP39" s="315" t="n">
        <f aca="false">('6'!AP38/'6'!Y30)*1000</f>
        <v>5.82737759939915</v>
      </c>
      <c r="AQ39" s="316" t="s">
        <v>90</v>
      </c>
      <c r="AR39" s="317" t="n">
        <f aca="false">('6'!AR38/'6'!Y30)*1000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SUM('6'!AK38,'6'!AM38)</f>
        <v>0</v>
      </c>
      <c r="AM40" s="185"/>
      <c r="AO40" s="186" t="s">
        <v>94</v>
      </c>
      <c r="AP40" s="186"/>
      <c r="AQ40" s="187" t="n">
        <f aca="false">SUM('6'!AP38,'6'!AR38)</f>
        <v>1589</v>
      </c>
      <c r="AR40" s="187"/>
    </row>
    <row r="41" customFormat="false" ht="16.5" hidden="false" customHeight="true" outlineLevel="0" collapsed="false">
      <c r="A41" s="188" t="n">
        <f aca="false">COUNTA('6'!E7:E18)</f>
        <v>0</v>
      </c>
      <c r="B41" s="189" t="n">
        <f aca="false">COUNTA('6'!I7:I18)</f>
        <v>0</v>
      </c>
      <c r="C41" s="189" t="n">
        <f aca="false">COUNTA('6'!J7:J18)</f>
        <v>12</v>
      </c>
      <c r="D41" s="189" t="n">
        <f aca="false">COUNTA('6'!K7:K18)</f>
        <v>12</v>
      </c>
      <c r="E41" s="189" t="n">
        <f aca="false">COUNTIF('6'!E7:E18,"&gt;15")</f>
        <v>0</v>
      </c>
      <c r="F41" s="189"/>
      <c r="G41" s="189" t="n">
        <f aca="false">COUNTIF('6'!J7:J18,"&gt;1")</f>
        <v>5</v>
      </c>
      <c r="H41" s="189"/>
      <c r="I41" s="190"/>
      <c r="J41" s="189" t="n">
        <f aca="false">'6'!A41-'6'!E41</f>
        <v>0</v>
      </c>
      <c r="K41" s="189"/>
      <c r="L41" s="189" t="n">
        <f aca="false">'6'!C41-'6'!G41</f>
        <v>7</v>
      </c>
      <c r="M41" s="189"/>
      <c r="N41" s="190"/>
      <c r="O41" s="191" t="n">
        <f aca="false">COUNTIF('6'!J7:J18,"&lt;=0,5")</f>
        <v>0</v>
      </c>
      <c r="P41" s="191"/>
      <c r="Q41" s="191"/>
      <c r="R41" s="167"/>
      <c r="S41" s="192" t="n">
        <f aca="false">COUNTIF('6'!J7:J18,"&lt;=1,0")</f>
        <v>7</v>
      </c>
      <c r="T41" s="192"/>
      <c r="U41" s="193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SUM(('6'!AK38+'6'!AM38)/'6'!Y30)*1000</f>
        <v>0</v>
      </c>
      <c r="AM41" s="194"/>
      <c r="AO41" s="186" t="s">
        <v>95</v>
      </c>
      <c r="AP41" s="186"/>
      <c r="AQ41" s="194" t="n">
        <f aca="false">SUM(('6'!AP38+'6'!AR38)/'6'!Y30)*1000</f>
        <v>5.82737759939915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63</v>
      </c>
      <c r="Z44" s="208" t="s">
        <v>105</v>
      </c>
      <c r="AA44" s="209" t="n">
        <v>0</v>
      </c>
      <c r="AB44" s="208" t="s">
        <v>105</v>
      </c>
      <c r="AC44" s="209" t="n">
        <v>155</v>
      </c>
      <c r="AD44" s="210"/>
      <c r="AE44" s="210"/>
      <c r="AF44" s="211" t="s">
        <v>106</v>
      </c>
      <c r="AG44" s="212" t="n">
        <f aca="false">SUM('6'!Y45,'6'!AA45,'6'!AC45,'6'!AE45)</f>
        <v>216087.4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COUNTIF('6'!I7:I18,"&lt;=5,0")</f>
        <v>0</v>
      </c>
      <c r="I45" s="214"/>
      <c r="J45" s="214"/>
      <c r="K45" s="190"/>
      <c r="L45" s="184" t="n">
        <f aca="false">COUNTA('6'!L37)</f>
        <v>0</v>
      </c>
      <c r="M45" s="184"/>
      <c r="O45" s="215"/>
      <c r="P45" s="216"/>
      <c r="Q45" s="217" t="n">
        <f aca="false">'6'!S41-'6'!O41</f>
        <v>7</v>
      </c>
      <c r="R45" s="217"/>
      <c r="S45" s="217"/>
      <c r="T45" s="218"/>
      <c r="X45" s="219" t="s">
        <v>108</v>
      </c>
      <c r="Y45" s="220" t="n">
        <f aca="false">'6'!Y44*275.3</f>
        <v>17343.9</v>
      </c>
      <c r="Z45" s="219" t="s">
        <v>108</v>
      </c>
      <c r="AA45" s="220" t="n">
        <f aca="false">262.4*'6'!AA44</f>
        <v>0</v>
      </c>
      <c r="AB45" s="219" t="s">
        <v>108</v>
      </c>
      <c r="AC45" s="220" t="n">
        <f aca="false">'6'!AC44*277.7</f>
        <v>43043.5</v>
      </c>
      <c r="AD45" s="219" t="s">
        <v>108</v>
      </c>
      <c r="AE45" s="221" t="n">
        <v>155700</v>
      </c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'6'!AS6</f>
        <v>1.33</v>
      </c>
      <c r="Z46" s="224" t="s">
        <v>109</v>
      </c>
      <c r="AA46" s="226" t="n">
        <f aca="false">'6'!Y46</f>
        <v>1.33</v>
      </c>
      <c r="AB46" s="224" t="s">
        <v>109</v>
      </c>
      <c r="AC46" s="226" t="n">
        <f aca="false">'6'!Y46</f>
        <v>1.33</v>
      </c>
      <c r="AD46" s="224" t="s">
        <v>109</v>
      </c>
      <c r="AE46" s="227" t="n">
        <f aca="false">'6'!Y46</f>
        <v>1.33</v>
      </c>
      <c r="AF46" s="228" t="s">
        <v>110</v>
      </c>
      <c r="AG46" s="229" t="n">
        <f aca="false">SUM('6'!Y47,'6'!AA47,'6'!AC47,'6'!AE47)</f>
        <v>287396.242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'6'!Y45*'6'!Y46</f>
        <v>23067.387</v>
      </c>
      <c r="Z47" s="219" t="s">
        <v>112</v>
      </c>
      <c r="AA47" s="220" t="n">
        <f aca="false">'6'!AA45*'6'!AA46</f>
        <v>0</v>
      </c>
      <c r="AB47" s="219" t="s">
        <v>112</v>
      </c>
      <c r="AC47" s="220" t="n">
        <f aca="false">'6'!AC45*'6'!AC46</f>
        <v>57247.855</v>
      </c>
      <c r="AD47" s="219" t="s">
        <v>112</v>
      </c>
      <c r="AE47" s="220" t="n">
        <f aca="false">'6'!AE45*'6'!AE46</f>
        <v>207081</v>
      </c>
      <c r="AF47" s="228"/>
      <c r="AG47" s="229"/>
      <c r="AI47" s="219" t="s">
        <v>108</v>
      </c>
      <c r="AJ47" s="220" t="n">
        <f aca="false">'6'!AJ46*275.3</f>
        <v>0</v>
      </c>
      <c r="AK47" s="219" t="s">
        <v>108</v>
      </c>
      <c r="AL47" s="220" t="n">
        <f aca="false">262.4*'6'!AL46</f>
        <v>0</v>
      </c>
      <c r="AM47" s="219" t="s">
        <v>108</v>
      </c>
      <c r="AN47" s="220" t="n">
        <f aca="false">'6'!AN46*277.7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'6'!Y46</f>
        <v>1.33</v>
      </c>
      <c r="AK48" s="234" t="s">
        <v>109</v>
      </c>
      <c r="AL48" s="225" t="n">
        <f aca="false">'6'!AJ48</f>
        <v>1.33</v>
      </c>
      <c r="AM48" s="234" t="s">
        <v>109</v>
      </c>
      <c r="AN48" s="225" t="n">
        <f aca="false">'6'!AJ48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'6'!AJ47*'6'!AJ48</f>
        <v>0</v>
      </c>
      <c r="AK49" s="219" t="s">
        <v>112</v>
      </c>
      <c r="AL49" s="220" t="n">
        <f aca="false">'6'!AL47*'6'!AL48</f>
        <v>0</v>
      </c>
      <c r="AM49" s="219" t="s">
        <v>112</v>
      </c>
      <c r="AN49" s="220" t="n">
        <f aca="false">'6'!AN47*'6'!AN48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COUNTA('6'!O7:O18)</f>
        <v>0</v>
      </c>
      <c r="P51" s="184" t="n">
        <f aca="false">COUNTA('6'!W17:W28)</f>
        <v>0</v>
      </c>
      <c r="R51" s="214" t="n">
        <f aca="false">COUNTIF('6'!O7:O18,"&gt;=0,5")</f>
        <v>0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SUM('6'!Y53,'6'!AA53,'6'!AC53,'6'!AE53)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'6'!Y52*275.3</f>
        <v>0</v>
      </c>
      <c r="Z53" s="219" t="s">
        <v>108</v>
      </c>
      <c r="AA53" s="220" t="n">
        <f aca="false">262.4*'6'!AA52</f>
        <v>0</v>
      </c>
      <c r="AB53" s="219" t="s">
        <v>108</v>
      </c>
      <c r="AC53" s="220" t="n">
        <f aca="false">'6'!AC52*277.7</f>
        <v>0</v>
      </c>
      <c r="AD53" s="219" t="s">
        <v>108</v>
      </c>
      <c r="AE53" s="365" t="n">
        <v>0</v>
      </c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'6'!AS7</f>
        <v>1.377</v>
      </c>
      <c r="Z54" s="224" t="s">
        <v>109</v>
      </c>
      <c r="AA54" s="226" t="n">
        <f aca="false">'6'!Y54</f>
        <v>1.377</v>
      </c>
      <c r="AB54" s="224" t="s">
        <v>109</v>
      </c>
      <c r="AC54" s="226" t="n">
        <f aca="false">'6'!Y54</f>
        <v>1.377</v>
      </c>
      <c r="AD54" s="224" t="s">
        <v>109</v>
      </c>
      <c r="AE54" s="227" t="n">
        <f aca="false">'6'!Y54</f>
        <v>1.377</v>
      </c>
      <c r="AF54" s="228" t="s">
        <v>110</v>
      </c>
      <c r="AG54" s="229" t="n">
        <f aca="false">SUM('6'!Y55,'6'!AA55,'6'!AC55,'6'!AE55)</f>
        <v>0</v>
      </c>
      <c r="AI54" s="219" t="s">
        <v>108</v>
      </c>
      <c r="AJ54" s="220" t="n">
        <f aca="false">'6'!AJ53*275.3</f>
        <v>0</v>
      </c>
      <c r="AK54" s="219" t="s">
        <v>108</v>
      </c>
      <c r="AL54" s="220" t="n">
        <f aca="false">262.4*'6'!AL53</f>
        <v>0</v>
      </c>
      <c r="AM54" s="219" t="s">
        <v>108</v>
      </c>
      <c r="AN54" s="246" t="n">
        <f aca="false">'6'!AN53*277.7</f>
        <v>0</v>
      </c>
      <c r="AO54" s="222"/>
      <c r="AP54" s="222"/>
      <c r="AQ54" s="222"/>
      <c r="AR54" s="222"/>
    </row>
    <row r="55" customFormat="false" ht="18.7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'6'!Y53*'6'!Y54</f>
        <v>0</v>
      </c>
      <c r="Z55" s="219" t="s">
        <v>112</v>
      </c>
      <c r="AA55" s="220" t="n">
        <f aca="false">'6'!AA53*'6'!AA54</f>
        <v>0</v>
      </c>
      <c r="AB55" s="219" t="s">
        <v>112</v>
      </c>
      <c r="AC55" s="220" t="n">
        <f aca="false">'6'!AC53*'6'!AC54</f>
        <v>0</v>
      </c>
      <c r="AD55" s="219" t="s">
        <v>112</v>
      </c>
      <c r="AE55" s="220" t="n">
        <f aca="false">'6'!AE53*'6'!AE54</f>
        <v>0</v>
      </c>
      <c r="AF55" s="228"/>
      <c r="AG55" s="229"/>
      <c r="AI55" s="224" t="s">
        <v>109</v>
      </c>
      <c r="AJ55" s="225" t="n">
        <f aca="false">'6'!Y54</f>
        <v>1.377</v>
      </c>
      <c r="AK55" s="224" t="s">
        <v>109</v>
      </c>
      <c r="AL55" s="225" t="n">
        <f aca="false">'6'!AJ55</f>
        <v>1.377</v>
      </c>
      <c r="AM55" s="224" t="s">
        <v>109</v>
      </c>
      <c r="AN55" s="225" t="n">
        <f aca="false">'6'!AJ55</f>
        <v>1.377</v>
      </c>
      <c r="AO55" s="222"/>
      <c r="AP55" s="222"/>
      <c r="AQ55" s="222"/>
      <c r="AR55" s="222"/>
    </row>
    <row r="56" customFormat="false" ht="16.5" hidden="false" customHeight="tru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'6'!AJ54*'6'!AJ55</f>
        <v>0</v>
      </c>
      <c r="AK56" s="219" t="s">
        <v>112</v>
      </c>
      <c r="AL56" s="220" t="n">
        <f aca="false">'6'!AL54*'6'!AL55</f>
        <v>0</v>
      </c>
      <c r="AM56" s="219" t="s">
        <v>112</v>
      </c>
      <c r="AN56" s="220" t="n">
        <f aca="false">'6'!AN54*'6'!AN55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COUNTA('6'!N7:N18)</f>
        <v>0</v>
      </c>
      <c r="P57" s="247"/>
      <c r="R57" s="248" t="n">
        <f aca="false">COUNTIF('6'!N7:N18,"&gt;=6")</f>
        <v>0</v>
      </c>
      <c r="S57" s="248"/>
      <c r="T57" s="248"/>
      <c r="AE57" s="73"/>
    </row>
    <row r="58" customFormat="false" ht="16.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6.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6.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'6'!AJ56+'6'!AL56+'6'!AN56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43929.9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'6'!AL61-'6'!AL62</f>
        <v>0</v>
      </c>
      <c r="AM63" s="257"/>
      <c r="AN63" s="256" t="s">
        <v>129</v>
      </c>
      <c r="AO63" s="256"/>
      <c r="AP63" s="256"/>
      <c r="AQ63" s="257" t="n">
        <f aca="false">AQ61-AQ62</f>
        <v>-43929.9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366"/>
      <c r="AC64" s="266" t="n">
        <v>0</v>
      </c>
    </row>
    <row r="65" customFormat="false" ht="39" hidden="false" customHeight="true" outlineLevel="0" collapsed="false">
      <c r="X65" s="267" t="s">
        <v>130</v>
      </c>
      <c r="Y65" s="318" t="e">
        <f aca="false">'5'!$Y$68</f>
        <v>#VALUE!</v>
      </c>
      <c r="Z65" s="259"/>
      <c r="AA65" s="259"/>
      <c r="AB65" s="269" t="s">
        <v>130</v>
      </c>
      <c r="AC65" s="367" t="n">
        <f aca="false">'5'!$AC$68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SUM('6'!AK38,'6'!AP38)</f>
        <v>1589</v>
      </c>
      <c r="Z67" s="259"/>
      <c r="AA67" s="259"/>
      <c r="AB67" s="265" t="s">
        <v>128</v>
      </c>
      <c r="AC67" s="257" t="n">
        <f aca="false">SUM('6'!AM38,'6'!AR38)</f>
        <v>0</v>
      </c>
    </row>
    <row r="68" customFormat="false" ht="15.75" hidden="false" customHeight="true" outlineLevel="0" collapsed="false">
      <c r="X68" s="263" t="s">
        <v>132</v>
      </c>
      <c r="Y68" s="274" t="e">
        <f aca="false">SUM('6'!Y63,'6'!Y65)-'6'!Y67</f>
        <v>#VALUE!</v>
      </c>
      <c r="Z68" s="259"/>
      <c r="AA68" s="259"/>
      <c r="AB68" s="265" t="s">
        <v>132</v>
      </c>
      <c r="AC68" s="275" t="n">
        <f aca="false">SUM('6'!AC63,'6'!AC65)-'6'!AC67-'6'!AC64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N13" colorId="64" zoomScale="120" zoomScaleNormal="120" zoomScalePageLayoutView="100" workbookViewId="0">
      <selection pane="topLeft" activeCell="AC44" activeCellId="0" sqref="AC44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  <col collapsed="false" customWidth="true" hidden="false" outlineLevel="0" max="29" min="29" style="0" width="9.59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8" t="s">
        <v>5</v>
      </c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9" t="s">
        <v>13</v>
      </c>
      <c r="U4" s="322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9"/>
      <c r="U5" s="32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2"/>
      <c r="V6" s="18"/>
      <c r="W6" s="18"/>
      <c r="X6" s="32" t="n">
        <v>0.0416666666666667</v>
      </c>
      <c r="Y6" s="58" t="n">
        <v>3171</v>
      </c>
      <c r="Z6" s="280" t="n">
        <v>1400</v>
      </c>
      <c r="AA6" s="34" t="n">
        <v>1</v>
      </c>
      <c r="AB6" s="82" t="n">
        <f aca="false">IF('6'!AA11=1,(('6'!Z11*'6'!$AS$6*'6'!$AT$6)/('6'!Y11*0.0036)),IF('6'!AA11=2,(('6'!Z11*'6'!$AS$7*'6'!$AT$7)/('6'!Y11*0.0036))))</f>
        <v>80.3889061582565</v>
      </c>
      <c r="AC6" s="82"/>
      <c r="AD6" s="37"/>
      <c r="AE6" s="281"/>
      <c r="AF6" s="282" t="n">
        <f aca="false">('7'!AE6/24)*0.454</f>
        <v>0</v>
      </c>
      <c r="AG6" s="38"/>
      <c r="AH6" s="282" t="n">
        <f aca="false">('7'!AG6/24)*0.454</f>
        <v>0</v>
      </c>
      <c r="AI6" s="38" t="n">
        <v>3500</v>
      </c>
      <c r="AJ6" s="282" t="n">
        <f aca="false">('7'!AI6/24)*0.454</f>
        <v>66.2083333333333</v>
      </c>
      <c r="AK6" s="40"/>
      <c r="AL6" s="283" t="n">
        <f aca="false">('7'!AK6/24)*0.454</f>
        <v>0</v>
      </c>
      <c r="AM6" s="40"/>
      <c r="AN6" s="283" t="n">
        <f aca="false">('7'!AM6/24)*0.454</f>
        <v>0</v>
      </c>
      <c r="AO6" s="40"/>
      <c r="AP6" s="283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4" t="n">
        <v>235</v>
      </c>
      <c r="C7" s="284" t="n">
        <v>16</v>
      </c>
      <c r="D7" s="284" t="n">
        <v>15</v>
      </c>
      <c r="E7" s="284"/>
      <c r="F7" s="284" t="n">
        <v>55</v>
      </c>
      <c r="G7" s="284" t="n">
        <v>2.2</v>
      </c>
      <c r="H7" s="284" t="n">
        <v>1.5</v>
      </c>
      <c r="I7" s="284"/>
      <c r="J7" s="284" t="n">
        <v>0.9</v>
      </c>
      <c r="K7" s="284" t="n">
        <v>6.9</v>
      </c>
      <c r="L7" s="284" t="n">
        <v>6.4</v>
      </c>
      <c r="M7" s="284" t="n">
        <v>6.4</v>
      </c>
      <c r="N7" s="284"/>
      <c r="O7" s="284"/>
      <c r="P7" s="284"/>
      <c r="Q7" s="287"/>
      <c r="R7" s="56" t="n">
        <f aca="false">'6'!$Z$29</f>
        <v>1400</v>
      </c>
      <c r="S7" s="285" t="n">
        <f aca="false">'6'!$AB$29</f>
        <v>80.4389148090548</v>
      </c>
      <c r="T7" s="56" t="n">
        <f aca="false">'6'!$Y$29</f>
        <v>3215</v>
      </c>
      <c r="U7" s="51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58" t="n">
        <v>3196</v>
      </c>
      <c r="Z7" s="280" t="n">
        <v>1400</v>
      </c>
      <c r="AA7" s="34" t="n">
        <v>1</v>
      </c>
      <c r="AB7" s="82" t="n">
        <f aca="false">IF('6'!AA12=1,(('6'!Z12*'6'!$AS$6*'6'!$AT$6)/('6'!Y12*0.0036)),IF('6'!AA12=2,(('6'!Z12*'6'!$AS$7*'6'!$AT$7)/('6'!Y12*0.0036))))</f>
        <v>80.8665137933431</v>
      </c>
      <c r="AC7" s="82"/>
      <c r="AD7" s="37"/>
      <c r="AE7" s="281"/>
      <c r="AF7" s="282" t="n">
        <f aca="false">('7'!AE7/24)*0.454</f>
        <v>0</v>
      </c>
      <c r="AG7" s="38"/>
      <c r="AH7" s="282" t="n">
        <f aca="false">('7'!AG7/24)*0.454</f>
        <v>0</v>
      </c>
      <c r="AI7" s="38" t="n">
        <v>3500</v>
      </c>
      <c r="AJ7" s="282" t="n">
        <f aca="false">('7'!AI7/24)*0.454</f>
        <v>66.2083333333333</v>
      </c>
      <c r="AK7" s="40"/>
      <c r="AL7" s="283" t="n">
        <f aca="false">('7'!AK7/24)*0.454</f>
        <v>0</v>
      </c>
      <c r="AM7" s="40"/>
      <c r="AN7" s="283" t="n">
        <f aca="false">('7'!AM7/24)*0.454</f>
        <v>0</v>
      </c>
      <c r="AO7" s="40"/>
      <c r="AP7" s="283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4" t="n">
        <v>223</v>
      </c>
      <c r="C8" s="284" t="n">
        <v>16</v>
      </c>
      <c r="D8" s="284" t="n">
        <v>15</v>
      </c>
      <c r="E8" s="284"/>
      <c r="F8" s="284" t="n">
        <v>53</v>
      </c>
      <c r="G8" s="284" t="n">
        <v>2</v>
      </c>
      <c r="H8" s="284" t="n">
        <v>1.5</v>
      </c>
      <c r="I8" s="284"/>
      <c r="J8" s="284" t="n">
        <v>0.9</v>
      </c>
      <c r="K8" s="284" t="n">
        <v>6.9</v>
      </c>
      <c r="L8" s="284" t="n">
        <v>6.4</v>
      </c>
      <c r="M8" s="284" t="n">
        <v>6.4</v>
      </c>
      <c r="N8" s="284"/>
      <c r="O8" s="284"/>
      <c r="P8" s="284"/>
      <c r="Q8" s="287"/>
      <c r="R8" s="54" t="n">
        <f aca="false">Z7</f>
        <v>1400</v>
      </c>
      <c r="S8" s="55" t="n">
        <f aca="false">AB7</f>
        <v>80.8665137933431</v>
      </c>
      <c r="T8" s="56" t="n">
        <f aca="false">Y7</f>
        <v>3196</v>
      </c>
      <c r="U8" s="51" t="str">
        <f aca="false">IF('7'!AA7=1,'7'!AR6,'7'!AR7)</f>
        <v>S.A.L</v>
      </c>
      <c r="V8" s="67"/>
      <c r="W8" s="67"/>
      <c r="X8" s="32" t="n">
        <v>0.125</v>
      </c>
      <c r="Y8" s="58" t="n">
        <v>3165</v>
      </c>
      <c r="Z8" s="280" t="n">
        <v>1400</v>
      </c>
      <c r="AA8" s="34" t="n">
        <v>1</v>
      </c>
      <c r="AB8" s="82" t="n">
        <f aca="false">IF('6'!AA13=1,(('6'!Z13*'6'!$AS$6*'6'!$AT$6)/('6'!Y13*0.0036)),IF('6'!AA13=2,(('6'!Z13*'6'!$AS$7*'6'!$AT$7)/('6'!Y13*0.0036))))</f>
        <v>81.0693138279345</v>
      </c>
      <c r="AC8" s="82"/>
      <c r="AD8" s="37"/>
      <c r="AE8" s="281"/>
      <c r="AF8" s="282" t="n">
        <f aca="false">('7'!AE8/24)*0.454</f>
        <v>0</v>
      </c>
      <c r="AG8" s="38"/>
      <c r="AH8" s="282" t="n">
        <f aca="false">('7'!AG8/24)*0.454</f>
        <v>0</v>
      </c>
      <c r="AI8" s="38" t="n">
        <v>3500</v>
      </c>
      <c r="AJ8" s="282" t="n">
        <f aca="false">('7'!AI8/24)*0.454</f>
        <v>66.2083333333333</v>
      </c>
      <c r="AK8" s="40"/>
      <c r="AL8" s="283" t="n">
        <f aca="false">('7'!AK8/24)*0.454</f>
        <v>0</v>
      </c>
      <c r="AM8" s="40"/>
      <c r="AN8" s="283" t="n">
        <f aca="false">('7'!AM8/24)*0.454</f>
        <v>0</v>
      </c>
      <c r="AO8" s="40"/>
      <c r="AP8" s="283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215</v>
      </c>
      <c r="C9" s="284" t="n">
        <v>16</v>
      </c>
      <c r="D9" s="284" t="n">
        <v>15</v>
      </c>
      <c r="E9" s="284"/>
      <c r="F9" s="284" t="n">
        <v>52</v>
      </c>
      <c r="G9" s="284" t="n">
        <v>1.9</v>
      </c>
      <c r="H9" s="284" t="n">
        <v>1.5</v>
      </c>
      <c r="I9" s="284"/>
      <c r="J9" s="284" t="n">
        <v>0.9</v>
      </c>
      <c r="K9" s="284" t="n">
        <v>6.9</v>
      </c>
      <c r="L9" s="284" t="n">
        <v>6.4</v>
      </c>
      <c r="M9" s="284" t="n">
        <v>6.4</v>
      </c>
      <c r="N9" s="284"/>
      <c r="O9" s="284"/>
      <c r="P9" s="284"/>
      <c r="Q9" s="287"/>
      <c r="R9" s="56" t="n">
        <f aca="false">Z9</f>
        <v>1400</v>
      </c>
      <c r="S9" s="55" t="n">
        <f aca="false">AB9</f>
        <v>83.9646464646465</v>
      </c>
      <c r="T9" s="56" t="n">
        <f aca="false">Y9</f>
        <v>3191</v>
      </c>
      <c r="U9" s="51" t="str">
        <f aca="false">IF('7'!AA9=1,'7'!AR6,'7'!AR7)</f>
        <v>S.A.L</v>
      </c>
      <c r="V9" s="67"/>
      <c r="W9" s="67"/>
      <c r="X9" s="32" t="n">
        <v>0.166666666666667</v>
      </c>
      <c r="Y9" s="58" t="n">
        <v>3191</v>
      </c>
      <c r="Z9" s="280" t="n">
        <v>1400</v>
      </c>
      <c r="AA9" s="34" t="n">
        <v>1</v>
      </c>
      <c r="AB9" s="82" t="n">
        <f aca="false">IF('6'!AA14=1,(('6'!Z14*'6'!$AS$6*'6'!$AT$6)/('6'!Y14*0.0036)),IF('6'!AA14=2,(('6'!Z14*'6'!$AS$7*'6'!$AT$7)/('6'!Y14*0.0036))))</f>
        <v>83.9646464646465</v>
      </c>
      <c r="AC9" s="82"/>
      <c r="AD9" s="37"/>
      <c r="AE9" s="281"/>
      <c r="AF9" s="282" t="n">
        <f aca="false">('7'!AE9/24)*0.454</f>
        <v>0</v>
      </c>
      <c r="AG9" s="38"/>
      <c r="AH9" s="282" t="n">
        <f aca="false">('7'!AG9/24)*0.454</f>
        <v>0</v>
      </c>
      <c r="AI9" s="38" t="n">
        <v>3500</v>
      </c>
      <c r="AJ9" s="282" t="n">
        <f aca="false">('7'!AI9/24)*0.454</f>
        <v>66.2083333333333</v>
      </c>
      <c r="AK9" s="40"/>
      <c r="AL9" s="283" t="n">
        <f aca="false">('7'!AK9/24)*0.454</f>
        <v>0</v>
      </c>
      <c r="AM9" s="40"/>
      <c r="AN9" s="283" t="n">
        <f aca="false">('7'!AM9/24)*0.454</f>
        <v>0</v>
      </c>
      <c r="AO9" s="40"/>
      <c r="AP9" s="283" t="n">
        <f aca="false">('7'!AO9/24)*0.454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284" t="n">
        <v>211</v>
      </c>
      <c r="C10" s="284" t="n">
        <v>16</v>
      </c>
      <c r="D10" s="284" t="n">
        <v>15</v>
      </c>
      <c r="E10" s="284"/>
      <c r="F10" s="284" t="n">
        <v>51</v>
      </c>
      <c r="G10" s="284" t="n">
        <v>1.8</v>
      </c>
      <c r="H10" s="284" t="n">
        <v>1.5</v>
      </c>
      <c r="I10" s="284"/>
      <c r="J10" s="284" t="n">
        <v>1</v>
      </c>
      <c r="K10" s="284" t="n">
        <v>6.9</v>
      </c>
      <c r="L10" s="284" t="n">
        <v>6.4</v>
      </c>
      <c r="M10" s="284" t="n">
        <v>6.4</v>
      </c>
      <c r="N10" s="284"/>
      <c r="O10" s="284"/>
      <c r="P10" s="284"/>
      <c r="Q10" s="287"/>
      <c r="R10" s="56" t="n">
        <f aca="false">Z11</f>
        <v>1400</v>
      </c>
      <c r="S10" s="55" t="n">
        <f aca="false">AB11</f>
        <v>80.3889061582565</v>
      </c>
      <c r="T10" s="56" t="n">
        <f aca="false">Y11</f>
        <v>3210</v>
      </c>
      <c r="U10" s="51" t="str">
        <f aca="false">IF('7'!AA11=1,'7'!AR6,'7'!AR7)</f>
        <v>S.A.L</v>
      </c>
      <c r="V10" s="67"/>
      <c r="W10" s="67"/>
      <c r="X10" s="32" t="n">
        <v>0.208333333333333</v>
      </c>
      <c r="Y10" s="58" t="n">
        <v>3173</v>
      </c>
      <c r="Z10" s="280" t="n">
        <v>1400</v>
      </c>
      <c r="AA10" s="34" t="n">
        <v>1</v>
      </c>
      <c r="AB10" s="82" t="n">
        <f aca="false">IF('6'!AA15=1,(('6'!Z15*'6'!$AS$6*'6'!$AT$6)/('6'!Y15*0.0036)),IF('6'!AA15=2,(('6'!Z15*'6'!$AS$7*'6'!$AT$7)/('6'!Y15*0.0036))))</f>
        <v>76.5993265993266</v>
      </c>
      <c r="AC10" s="82"/>
      <c r="AD10" s="37"/>
      <c r="AE10" s="281"/>
      <c r="AF10" s="282" t="n">
        <f aca="false">('7'!AE10/24)*0.454</f>
        <v>0</v>
      </c>
      <c r="AG10" s="38"/>
      <c r="AH10" s="282" t="n">
        <f aca="false">('7'!AG10/24)*0.454</f>
        <v>0</v>
      </c>
      <c r="AI10" s="38" t="n">
        <v>3500</v>
      </c>
      <c r="AJ10" s="282" t="n">
        <f aca="false">('7'!AI10/24)*0.454</f>
        <v>66.2083333333333</v>
      </c>
      <c r="AK10" s="40"/>
      <c r="AL10" s="283" t="n">
        <f aca="false">('7'!AK10/24)*0.454</f>
        <v>0</v>
      </c>
      <c r="AM10" s="40"/>
      <c r="AN10" s="283" t="n">
        <f aca="false">('7'!AM10/24)*0.454</f>
        <v>0</v>
      </c>
      <c r="AO10" s="40"/>
      <c r="AP10" s="283" t="n">
        <f aca="false">('7'!AO10/24)*0.454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284" t="n">
        <v>210</v>
      </c>
      <c r="C11" s="284" t="n">
        <v>19</v>
      </c>
      <c r="D11" s="284" t="n">
        <v>19</v>
      </c>
      <c r="E11" s="284"/>
      <c r="F11" s="284" t="n">
        <v>51</v>
      </c>
      <c r="G11" s="284" t="n">
        <v>2.4</v>
      </c>
      <c r="H11" s="284" t="n">
        <v>1.9</v>
      </c>
      <c r="I11" s="284"/>
      <c r="J11" s="284" t="n">
        <v>0.8</v>
      </c>
      <c r="K11" s="284" t="n">
        <v>6.9</v>
      </c>
      <c r="L11" s="284" t="n">
        <v>6.5</v>
      </c>
      <c r="M11" s="284" t="n">
        <v>6.5</v>
      </c>
      <c r="N11" s="284"/>
      <c r="O11" s="284"/>
      <c r="P11" s="284"/>
      <c r="Q11" s="287"/>
      <c r="R11" s="56" t="n">
        <f aca="false">Z13</f>
        <v>1400</v>
      </c>
      <c r="S11" s="55" t="n">
        <f aca="false">AB13</f>
        <v>81.0693138279345</v>
      </c>
      <c r="T11" s="56" t="n">
        <f aca="false">Y13</f>
        <v>3170</v>
      </c>
      <c r="U11" s="51" t="str">
        <f aca="false">IF('7'!AA13=1,'7'!AR6,'7'!AR7)</f>
        <v>S.A.L</v>
      </c>
      <c r="V11" s="67"/>
      <c r="W11" s="67"/>
      <c r="X11" s="32" t="n">
        <v>0.25</v>
      </c>
      <c r="Y11" s="58" t="n">
        <v>3210</v>
      </c>
      <c r="Z11" s="280" t="n">
        <v>1400</v>
      </c>
      <c r="AA11" s="34" t="n">
        <v>1</v>
      </c>
      <c r="AB11" s="82" t="n">
        <f aca="false">IF('6'!AA11=1,(('6'!Z11*'6'!$AS$6*'6'!$AT$6)/('6'!Y11*0.0036)),IF('6'!AA11=2,(('6'!Z11*'6'!$AS$7*'6'!$AT$7)/('6'!Y11*0.0036))))</f>
        <v>80.3889061582565</v>
      </c>
      <c r="AC11" s="82"/>
      <c r="AD11" s="37"/>
      <c r="AE11" s="281"/>
      <c r="AF11" s="282" t="n">
        <f aca="false">('7'!AE11/24)*0.454</f>
        <v>0</v>
      </c>
      <c r="AG11" s="38"/>
      <c r="AH11" s="282" t="n">
        <f aca="false">('7'!AG11/24)*0.454</f>
        <v>0</v>
      </c>
      <c r="AI11" s="38" t="n">
        <v>3500</v>
      </c>
      <c r="AJ11" s="282" t="n">
        <f aca="false">('7'!AI11/24)*0.454</f>
        <v>66.2083333333333</v>
      </c>
      <c r="AK11" s="40"/>
      <c r="AL11" s="283" t="n">
        <f aca="false">('7'!AK11/24)*0.454</f>
        <v>0</v>
      </c>
      <c r="AM11" s="40"/>
      <c r="AN11" s="283" t="n">
        <f aca="false">('7'!AM11/24)*0.454</f>
        <v>0</v>
      </c>
      <c r="AO11" s="40"/>
      <c r="AP11" s="283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4" t="n">
        <v>202</v>
      </c>
      <c r="C12" s="284" t="n">
        <v>21</v>
      </c>
      <c r="D12" s="284" t="n">
        <v>17</v>
      </c>
      <c r="E12" s="284"/>
      <c r="F12" s="284" t="n">
        <v>50</v>
      </c>
      <c r="G12" s="284" t="n">
        <v>2.5</v>
      </c>
      <c r="H12" s="284" t="n">
        <v>1.7</v>
      </c>
      <c r="I12" s="284"/>
      <c r="J12" s="284" t="n">
        <v>0.8</v>
      </c>
      <c r="K12" s="284" t="n">
        <v>6.9</v>
      </c>
      <c r="L12" s="284" t="n">
        <v>6.4</v>
      </c>
      <c r="M12" s="284" t="n">
        <v>6.4</v>
      </c>
      <c r="N12" s="284"/>
      <c r="O12" s="284"/>
      <c r="P12" s="284"/>
      <c r="Q12" s="287"/>
      <c r="R12" s="56" t="n">
        <f aca="false">Z15</f>
        <v>1400</v>
      </c>
      <c r="S12" s="55" t="n">
        <f aca="false">AB15</f>
        <v>76.5993265993266</v>
      </c>
      <c r="T12" s="56" t="n">
        <f aca="false">Y15</f>
        <v>0</v>
      </c>
      <c r="U12" s="51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58" t="n">
        <v>3174</v>
      </c>
      <c r="Z12" s="280" t="n">
        <v>1400</v>
      </c>
      <c r="AA12" s="34" t="n">
        <v>1</v>
      </c>
      <c r="AB12" s="82" t="n">
        <f aca="false">IF('6'!AA12=1,(('6'!Z12*'6'!$AS$6*'6'!$AT$6)/('6'!Y12*0.0036)),IF('6'!AA12=2,(('6'!Z12*'6'!$AS$7*'6'!$AT$7)/('6'!Y12*0.0036))))</f>
        <v>80.8665137933431</v>
      </c>
      <c r="AC12" s="82"/>
      <c r="AD12" s="37"/>
      <c r="AE12" s="281"/>
      <c r="AF12" s="282" t="n">
        <f aca="false">('7'!AE12/24)*0.454</f>
        <v>0</v>
      </c>
      <c r="AG12" s="38"/>
      <c r="AH12" s="282" t="n">
        <f aca="false">('7'!AG12/24)*0.454</f>
        <v>0</v>
      </c>
      <c r="AI12" s="38" t="n">
        <v>3500</v>
      </c>
      <c r="AJ12" s="282" t="n">
        <f aca="false">('7'!AI12/24)*0.454</f>
        <v>66.2083333333333</v>
      </c>
      <c r="AK12" s="40"/>
      <c r="AL12" s="283" t="n">
        <f aca="false">('7'!AK12/24)*0.454</f>
        <v>0</v>
      </c>
      <c r="AM12" s="40"/>
      <c r="AN12" s="283" t="n">
        <f aca="false">('7'!AM12/24)*0.454</f>
        <v>0</v>
      </c>
      <c r="AO12" s="40"/>
      <c r="AP12" s="283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4" t="n">
        <v>201</v>
      </c>
      <c r="C13" s="284" t="n">
        <v>20</v>
      </c>
      <c r="D13" s="284" t="n">
        <v>17</v>
      </c>
      <c r="E13" s="284"/>
      <c r="F13" s="284" t="n">
        <v>51</v>
      </c>
      <c r="G13" s="284" t="n">
        <v>2.3</v>
      </c>
      <c r="H13" s="284" t="n">
        <v>1.7</v>
      </c>
      <c r="I13" s="284"/>
      <c r="J13" s="284" t="n">
        <v>0.8</v>
      </c>
      <c r="K13" s="284" t="n">
        <v>6.9</v>
      </c>
      <c r="L13" s="284" t="n">
        <v>6.4</v>
      </c>
      <c r="M13" s="284" t="n">
        <v>6.4</v>
      </c>
      <c r="N13" s="284"/>
      <c r="O13" s="284"/>
      <c r="P13" s="284"/>
      <c r="Q13" s="287"/>
      <c r="R13" s="56" t="n">
        <f aca="false">Z17</f>
        <v>1400</v>
      </c>
      <c r="S13" s="55" t="n">
        <f aca="false">AB17</f>
        <v>77.2317559369041</v>
      </c>
      <c r="T13" s="56" t="n">
        <f aca="false">Y17</f>
        <v>3171</v>
      </c>
      <c r="U13" s="51" t="str">
        <f aca="false">IF('7'!AA17=1,'7'!AR6,'7'!AR7)</f>
        <v>S.A.L</v>
      </c>
      <c r="V13" s="67"/>
      <c r="W13" s="67"/>
      <c r="X13" s="32" t="n">
        <v>0.333333333333333</v>
      </c>
      <c r="Y13" s="58" t="n">
        <v>3170</v>
      </c>
      <c r="Z13" s="280" t="n">
        <v>1400</v>
      </c>
      <c r="AA13" s="34" t="n">
        <v>1</v>
      </c>
      <c r="AB13" s="82" t="n">
        <f aca="false">IF('6'!AA13=1,(('6'!Z13*'6'!$AS$6*'6'!$AT$6)/('6'!Y13*0.0036)),IF('6'!AA13=2,(('6'!Z13*'6'!$AS$7*'6'!$AT$7)/('6'!Y13*0.0036))))</f>
        <v>81.0693138279345</v>
      </c>
      <c r="AC13" s="82"/>
      <c r="AD13" s="37"/>
      <c r="AE13" s="281"/>
      <c r="AF13" s="282" t="n">
        <f aca="false">('7'!AE13/24)*0.454</f>
        <v>0</v>
      </c>
      <c r="AG13" s="38"/>
      <c r="AH13" s="282" t="n">
        <f aca="false">('7'!AG13/24)*0.454</f>
        <v>0</v>
      </c>
      <c r="AI13" s="38" t="n">
        <v>3500</v>
      </c>
      <c r="AJ13" s="282" t="n">
        <f aca="false">('7'!AI13/24)*0.454</f>
        <v>66.2083333333333</v>
      </c>
      <c r="AK13" s="40"/>
      <c r="AL13" s="283" t="n">
        <f aca="false">('7'!AK13/24)*0.454</f>
        <v>0</v>
      </c>
      <c r="AM13" s="40"/>
      <c r="AN13" s="283" t="n">
        <f aca="false">('7'!AM13/24)*0.454</f>
        <v>0</v>
      </c>
      <c r="AO13" s="40"/>
      <c r="AP13" s="283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4" t="n">
        <v>206</v>
      </c>
      <c r="C14" s="284" t="n">
        <v>21</v>
      </c>
      <c r="D14" s="284" t="n">
        <v>15</v>
      </c>
      <c r="E14" s="284"/>
      <c r="F14" s="284" t="n">
        <v>50</v>
      </c>
      <c r="G14" s="284" t="n">
        <v>1.9</v>
      </c>
      <c r="H14" s="284" t="n">
        <v>1.2</v>
      </c>
      <c r="I14" s="284"/>
      <c r="J14" s="284" t="n">
        <v>0.9</v>
      </c>
      <c r="K14" s="284" t="n">
        <v>6.9</v>
      </c>
      <c r="L14" s="284" t="n">
        <v>6.4</v>
      </c>
      <c r="M14" s="284" t="n">
        <v>6.4</v>
      </c>
      <c r="N14" s="284"/>
      <c r="O14" s="284"/>
      <c r="P14" s="284"/>
      <c r="Q14" s="287"/>
      <c r="R14" s="56" t="n">
        <f aca="false">Z19</f>
        <v>1400</v>
      </c>
      <c r="S14" s="55" t="n">
        <f aca="false">AB19</f>
        <v>79.5868456655219</v>
      </c>
      <c r="T14" s="56" t="n">
        <f aca="false">Y19</f>
        <v>3192</v>
      </c>
      <c r="U14" s="51" t="str">
        <f aca="false">IF('7'!AA19=1,'7'!AR6,'7'!AR7)</f>
        <v>S.A.L</v>
      </c>
      <c r="V14" s="67"/>
      <c r="W14" s="67"/>
      <c r="X14" s="32" t="n">
        <v>0.375</v>
      </c>
      <c r="Y14" s="281"/>
      <c r="Z14" s="280" t="n">
        <v>1400</v>
      </c>
      <c r="AA14" s="34" t="n">
        <v>1</v>
      </c>
      <c r="AB14" s="82" t="n">
        <f aca="false">IF('6'!AA14=1,(('6'!Z14*'6'!$AS$6*'6'!$AT$6)/('6'!Y14*0.0036)),IF('6'!AA14=2,(('6'!Z14*'6'!$AS$7*'6'!$AT$7)/('6'!Y14*0.0036))))</f>
        <v>83.9646464646465</v>
      </c>
      <c r="AC14" s="82"/>
      <c r="AD14" s="37"/>
      <c r="AE14" s="281"/>
      <c r="AF14" s="282" t="n">
        <f aca="false">('7'!AE14/24)*0.454</f>
        <v>0</v>
      </c>
      <c r="AG14" s="38"/>
      <c r="AH14" s="282" t="n">
        <f aca="false">('7'!AG14/24)*0.454</f>
        <v>0</v>
      </c>
      <c r="AI14" s="38" t="n">
        <v>3500</v>
      </c>
      <c r="AJ14" s="282" t="n">
        <f aca="false">('7'!AI14/24)*0.454</f>
        <v>66.2083333333333</v>
      </c>
      <c r="AK14" s="40"/>
      <c r="AL14" s="283" t="n">
        <f aca="false">('7'!AK14/24)*0.454</f>
        <v>0</v>
      </c>
      <c r="AM14" s="40"/>
      <c r="AN14" s="283" t="n">
        <f aca="false">('7'!AM14/24)*0.454</f>
        <v>0</v>
      </c>
      <c r="AO14" s="40"/>
      <c r="AP14" s="283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4" t="n">
        <v>214</v>
      </c>
      <c r="C15" s="284" t="n">
        <v>21</v>
      </c>
      <c r="D15" s="284" t="n">
        <v>18</v>
      </c>
      <c r="E15" s="284"/>
      <c r="F15" s="284" t="n">
        <v>52</v>
      </c>
      <c r="G15" s="284" t="n">
        <v>2.4</v>
      </c>
      <c r="H15" s="284" t="n">
        <v>1.5</v>
      </c>
      <c r="I15" s="284"/>
      <c r="J15" s="284" t="n">
        <v>0.9</v>
      </c>
      <c r="K15" s="284" t="n">
        <v>6.9</v>
      </c>
      <c r="L15" s="284" t="n">
        <v>6.5</v>
      </c>
      <c r="M15" s="284" t="n">
        <v>6.4</v>
      </c>
      <c r="N15" s="284"/>
      <c r="O15" s="284"/>
      <c r="P15" s="284"/>
      <c r="Q15" s="287"/>
      <c r="R15" s="56" t="n">
        <f aca="false">Z21</f>
        <v>1400</v>
      </c>
      <c r="S15" s="55" t="n">
        <f aca="false">AB21</f>
        <v>81.8544238683128</v>
      </c>
      <c r="T15" s="56" t="n">
        <f aca="false">Y21</f>
        <v>3177</v>
      </c>
      <c r="U15" s="51" t="str">
        <f aca="false">IF('7'!AA21=1,'7'!AR6,'7'!AR7)</f>
        <v>S.A.L</v>
      </c>
      <c r="V15" s="67"/>
      <c r="W15" s="67"/>
      <c r="X15" s="32" t="n">
        <v>0.416666666666667</v>
      </c>
      <c r="Y15" s="58"/>
      <c r="Z15" s="280" t="n">
        <v>1400</v>
      </c>
      <c r="AA15" s="34" t="n">
        <v>1</v>
      </c>
      <c r="AB15" s="82" t="n">
        <f aca="false">IF('6'!AA15=1,(('6'!Z15*'6'!$AS$6*'6'!$AT$6)/('6'!Y15*0.0036)),IF('6'!AA15=2,(('6'!Z15*'6'!$AS$7*'6'!$AT$7)/('6'!Y15*0.0036))))</f>
        <v>76.5993265993266</v>
      </c>
      <c r="AC15" s="82"/>
      <c r="AD15" s="37"/>
      <c r="AE15" s="281"/>
      <c r="AF15" s="282" t="n">
        <f aca="false">('7'!AE15/24)*0.454</f>
        <v>0</v>
      </c>
      <c r="AG15" s="38"/>
      <c r="AH15" s="282" t="n">
        <f aca="false">('7'!AG15/24)*0.454</f>
        <v>0</v>
      </c>
      <c r="AI15" s="38" t="n">
        <v>3500</v>
      </c>
      <c r="AJ15" s="282" t="n">
        <f aca="false">('7'!AI15/24)*0.454</f>
        <v>66.2083333333333</v>
      </c>
      <c r="AK15" s="40"/>
      <c r="AL15" s="283" t="n">
        <f aca="false">('7'!AK15/24)*0.454</f>
        <v>0</v>
      </c>
      <c r="AM15" s="40"/>
      <c r="AN15" s="283" t="n">
        <f aca="false">('7'!AM15/24)*0.454</f>
        <v>0</v>
      </c>
      <c r="AO15" s="40"/>
      <c r="AP15" s="283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4" t="n">
        <v>228</v>
      </c>
      <c r="C16" s="284" t="n">
        <v>21</v>
      </c>
      <c r="D16" s="284" t="n">
        <v>18</v>
      </c>
      <c r="E16" s="284"/>
      <c r="F16" s="284" t="n">
        <v>57</v>
      </c>
      <c r="G16" s="284" t="n">
        <v>2.2</v>
      </c>
      <c r="H16" s="284" t="n">
        <v>1.3</v>
      </c>
      <c r="I16" s="284"/>
      <c r="J16" s="284" t="n">
        <v>1</v>
      </c>
      <c r="K16" s="284" t="n">
        <v>6.9</v>
      </c>
      <c r="L16" s="284" t="n">
        <v>6.5</v>
      </c>
      <c r="M16" s="284" t="n">
        <v>6.4</v>
      </c>
      <c r="N16" s="284"/>
      <c r="O16" s="284"/>
      <c r="P16" s="284"/>
      <c r="Q16" s="287"/>
      <c r="R16" s="56" t="n">
        <f aca="false">Z23</f>
        <v>1400</v>
      </c>
      <c r="S16" s="55" t="n">
        <f aca="false">AB23</f>
        <v>80.9424447922101</v>
      </c>
      <c r="T16" s="56" t="n">
        <f aca="false">Y23</f>
        <v>3156</v>
      </c>
      <c r="U16" s="51" t="str">
        <f aca="false">IF('7'!AA23=1,'7'!AR6,'7'!AR7)</f>
        <v>S.A.L</v>
      </c>
      <c r="V16" s="67"/>
      <c r="W16" s="67"/>
      <c r="X16" s="32" t="n">
        <v>0.458333333333333</v>
      </c>
      <c r="Y16" s="58"/>
      <c r="Z16" s="280" t="n">
        <v>1400</v>
      </c>
      <c r="AA16" s="34" t="n">
        <v>1</v>
      </c>
      <c r="AB16" s="82" t="n">
        <f aca="false">IF('6'!AA16=1,(('6'!Z16*'6'!$AS$6*'6'!$AT$6)/('6'!Y16*0.0036)),IF('6'!AA16=2,(('6'!Z16*'6'!$AS$7*'6'!$AT$7)/('6'!Y16*0.0036))))</f>
        <v>77.4977388158352</v>
      </c>
      <c r="AC16" s="82"/>
      <c r="AD16" s="37"/>
      <c r="AE16" s="281"/>
      <c r="AF16" s="282" t="n">
        <f aca="false">('7'!AE16/24)*0.454</f>
        <v>0</v>
      </c>
      <c r="AG16" s="38"/>
      <c r="AH16" s="282" t="n">
        <f aca="false">('7'!AG16/24)*0.454</f>
        <v>0</v>
      </c>
      <c r="AI16" s="38" t="n">
        <v>3500</v>
      </c>
      <c r="AJ16" s="282" t="n">
        <f aca="false">('7'!AI16/24)*0.454</f>
        <v>66.2083333333333</v>
      </c>
      <c r="AK16" s="40"/>
      <c r="AL16" s="283" t="n">
        <f aca="false">('7'!AK16/24)*0.454</f>
        <v>0</v>
      </c>
      <c r="AM16" s="40"/>
      <c r="AN16" s="283" t="n">
        <f aca="false">('7'!AM16/24)*0.454</f>
        <v>0</v>
      </c>
      <c r="AO16" s="40"/>
      <c r="AP16" s="283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4" t="n">
        <v>241</v>
      </c>
      <c r="C17" s="284" t="n">
        <v>15</v>
      </c>
      <c r="D17" s="284" t="n">
        <v>13</v>
      </c>
      <c r="E17" s="284"/>
      <c r="F17" s="284" t="n">
        <v>58</v>
      </c>
      <c r="G17" s="284" t="n">
        <v>1.6</v>
      </c>
      <c r="H17" s="284" t="n">
        <v>0.9</v>
      </c>
      <c r="I17" s="284"/>
      <c r="J17" s="284" t="n">
        <v>0.9</v>
      </c>
      <c r="K17" s="284" t="n">
        <v>6.9</v>
      </c>
      <c r="L17" s="284" t="n">
        <v>6.5</v>
      </c>
      <c r="M17" s="284" t="n">
        <v>6.4</v>
      </c>
      <c r="N17" s="284"/>
      <c r="O17" s="284"/>
      <c r="P17" s="284"/>
      <c r="Q17" s="287"/>
      <c r="R17" s="56" t="n">
        <f aca="false">Z25</f>
        <v>1400</v>
      </c>
      <c r="S17" s="55" t="n">
        <f aca="false">AB25</f>
        <v>81.1456263291845</v>
      </c>
      <c r="T17" s="56" t="n">
        <f aca="false">Y25</f>
        <v>3173</v>
      </c>
      <c r="U17" s="51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58" t="n">
        <v>3171</v>
      </c>
      <c r="Z17" s="280" t="n">
        <v>1400</v>
      </c>
      <c r="AA17" s="34" t="n">
        <v>1</v>
      </c>
      <c r="AB17" s="82" t="n">
        <f aca="false">IF('6'!AA17=1,(('6'!Z17*'6'!$AS$6*'6'!$AT$6)/('6'!Y17*0.0036)),IF('6'!AA17=2,(('6'!Z17*'6'!$AS$7*'6'!$AT$7)/('6'!Y17*0.0036))))</f>
        <v>77.2317559369041</v>
      </c>
      <c r="AC17" s="82"/>
      <c r="AD17" s="37"/>
      <c r="AE17" s="281"/>
      <c r="AF17" s="282" t="n">
        <f aca="false">('7'!AE17/24)*0.454</f>
        <v>0</v>
      </c>
      <c r="AG17" s="38"/>
      <c r="AH17" s="282" t="n">
        <f aca="false">('7'!AG17/24)*0.454</f>
        <v>0</v>
      </c>
      <c r="AI17" s="38" t="n">
        <v>3500</v>
      </c>
      <c r="AJ17" s="282" t="n">
        <f aca="false">('7'!AI17/24)*0.454</f>
        <v>66.2083333333333</v>
      </c>
      <c r="AK17" s="40"/>
      <c r="AL17" s="283" t="n">
        <f aca="false">('7'!AK17/24)*0.454</f>
        <v>0</v>
      </c>
      <c r="AM17" s="40"/>
      <c r="AN17" s="283" t="n">
        <f aca="false">('7'!AM17/24)*0.454</f>
        <v>0</v>
      </c>
      <c r="AO17" s="40"/>
      <c r="AP17" s="283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4" t="n">
        <v>238</v>
      </c>
      <c r="C18" s="284" t="n">
        <v>22</v>
      </c>
      <c r="D18" s="284" t="n">
        <v>18</v>
      </c>
      <c r="E18" s="284"/>
      <c r="F18" s="284" t="n">
        <v>60</v>
      </c>
      <c r="G18" s="284" t="n">
        <v>2</v>
      </c>
      <c r="H18" s="284" t="n">
        <v>1.3</v>
      </c>
      <c r="I18" s="284"/>
      <c r="J18" s="284" t="n">
        <v>0.9</v>
      </c>
      <c r="K18" s="284" t="n">
        <v>6.9</v>
      </c>
      <c r="L18" s="284" t="n">
        <v>6.5</v>
      </c>
      <c r="M18" s="284" t="n">
        <v>6.4</v>
      </c>
      <c r="N18" s="284"/>
      <c r="O18" s="284"/>
      <c r="P18" s="284"/>
      <c r="Q18" s="287"/>
      <c r="R18" s="56" t="n">
        <f aca="false">Z27</f>
        <v>1400</v>
      </c>
      <c r="S18" s="55" t="n">
        <f aca="false">AB27</f>
        <v>82.8085530294944</v>
      </c>
      <c r="T18" s="56" t="n">
        <f aca="false">Y27</f>
        <v>3136</v>
      </c>
      <c r="U18" s="51" t="str">
        <f aca="false">IF('7'!AA27=1,'7'!AR6,'7'!AR7)</f>
        <v>S.A.L</v>
      </c>
      <c r="V18" s="67"/>
      <c r="W18" s="67"/>
      <c r="X18" s="32" t="n">
        <v>0.541666666666667</v>
      </c>
      <c r="Y18" s="58" t="n">
        <v>3205</v>
      </c>
      <c r="Z18" s="280" t="n">
        <v>1400</v>
      </c>
      <c r="AA18" s="34" t="n">
        <v>1</v>
      </c>
      <c r="AB18" s="82" t="n">
        <f aca="false">IF('6'!AA18=1,(('6'!Z18*'6'!$AS$6*'6'!$AT$6)/('6'!Y18*0.0036)),IF('6'!AA18=2,(('6'!Z18*'6'!$AS$7*'6'!$AT$7)/('6'!Y18*0.0036))))</f>
        <v>77.7167277167277</v>
      </c>
      <c r="AC18" s="82"/>
      <c r="AD18" s="37"/>
      <c r="AE18" s="281"/>
      <c r="AF18" s="282" t="n">
        <f aca="false">('7'!AE18/24)*0.454</f>
        <v>0</v>
      </c>
      <c r="AG18" s="38"/>
      <c r="AH18" s="282" t="n">
        <f aca="false">('7'!AG18/24)*0.454</f>
        <v>0</v>
      </c>
      <c r="AI18" s="38" t="n">
        <v>3500</v>
      </c>
      <c r="AJ18" s="282" t="n">
        <f aca="false">('7'!AI18/24)*0.454</f>
        <v>66.2083333333333</v>
      </c>
      <c r="AK18" s="40"/>
      <c r="AL18" s="283" t="n">
        <f aca="false">('7'!AK18/24)*0.454</f>
        <v>0</v>
      </c>
      <c r="AM18" s="40"/>
      <c r="AN18" s="283" t="n">
        <f aca="false">('7'!AM18/24)*0.454</f>
        <v>0</v>
      </c>
      <c r="AO18" s="40"/>
      <c r="AP18" s="283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6" t="n">
        <f aca="false" t="array" ref="B19:B19">IF('7'!B7:B18&gt;0.01,AVERAGE('7'!B7:B18),"")</f>
        <v>218.666666666667</v>
      </c>
      <c r="C19" s="96" t="n">
        <f aca="false" t="array" ref="C19:C19">IF('7'!C7:C18&gt;0.01,AVERAGE('7'!C7:C18),"")</f>
        <v>18.6666666666667</v>
      </c>
      <c r="D19" s="96" t="n">
        <f aca="false" t="array" ref="D19:D19">IF('7'!D7:D18&gt;0.01,AVERAGE('7'!D7:D18),"")</f>
        <v>16.25</v>
      </c>
      <c r="E19" s="96" t="str">
        <f aca="false" t="array" ref="E19:E19">IF('7'!E7:E18&gt;0.01,AVERAGE('7'!E7:E18),"")</f>
        <v/>
      </c>
      <c r="F19" s="96" t="n">
        <f aca="false" t="array" ref="F19:F19">IF('7'!F7:F18&gt;0.01,AVERAGE('7'!F7:F18),"")</f>
        <v>53.3333333333333</v>
      </c>
      <c r="G19" s="96" t="n">
        <f aca="false" t="array" ref="G19:G19">IF('7'!G7:G18&gt;0.01,AVERAGE('7'!G7:G18),"")</f>
        <v>2.1</v>
      </c>
      <c r="H19" s="96" t="n">
        <f aca="false" t="array" ref="H19:H19">IF('7'!H7:H18&gt;0.01,AVERAGE('7'!H7:H18),"")</f>
        <v>1.45833333333333</v>
      </c>
      <c r="I19" s="96" t="str">
        <f aca="false" t="array" ref="I19:I19">IF('7'!I7:I18&gt;0.01,AVERAGE('7'!I7:I18),"")</f>
        <v/>
      </c>
      <c r="J19" s="96" t="n">
        <f aca="false" t="array" ref="J19:J19">IF('7'!J7:J18&gt;0.01,AVERAGE('7'!J7:J18),"")</f>
        <v>0.891666666666667</v>
      </c>
      <c r="K19" s="96" t="n">
        <f aca="false" t="array" ref="K19:K19">IF('7'!K7:K18&gt;0.01,AVERAGE('7'!K7:K18),"")</f>
        <v>6.9</v>
      </c>
      <c r="L19" s="96" t="n">
        <f aca="false" t="array" ref="L19:L19">IF('7'!L7:L18&gt;0.01,AVERAGE('7'!L7:L18),"")</f>
        <v>6.44166666666667</v>
      </c>
      <c r="M19" s="96" t="n">
        <f aca="false" t="array" ref="M19:M19">IF('7'!M7:M18&gt;0.01,AVERAGE('7'!M7:M18),"")</f>
        <v>6.40833333333333</v>
      </c>
      <c r="N19" s="96" t="str">
        <f aca="false" t="array" ref="N19:N19">IF('7'!N7:N18&gt;0.01,AVERAGE('7'!N7:N18),"")</f>
        <v/>
      </c>
      <c r="O19" s="96" t="str">
        <f aca="false" t="array" ref="O19:O19">IF('7'!O7:O18&gt;0.01,AVERAGE('7'!O7:O18),"")</f>
        <v/>
      </c>
      <c r="P19" s="96" t="str">
        <f aca="false" t="array" ref="P19:P19">IF('7'!P7:P18&gt;0.01,AVERAGE('7'!P7:P18),"")</f>
        <v/>
      </c>
      <c r="Q19" s="96" t="str">
        <f aca="false" t="array" ref="Q19:Q19">IF('7'!Q7:Q18&gt;0.01,AVERAGE('7'!Q7:Q18),"")</f>
        <v/>
      </c>
      <c r="R19" s="96" t="n">
        <f aca="false" t="array" ref="R19:R19">IF('7'!R7:R18&gt;0.01,AVERAGE('7'!R7:R18),"")</f>
        <v>1400</v>
      </c>
      <c r="S19" s="96" t="n">
        <f aca="false" t="array" ref="S19:S19">IF('7'!S7:S18&gt;0.01,AVERAGE('7'!S7:S18),"")</f>
        <v>80.5747726061825</v>
      </c>
      <c r="T19" s="72"/>
      <c r="U19" s="72"/>
      <c r="V19" s="73"/>
      <c r="W19" s="74"/>
      <c r="X19" s="32" t="n">
        <v>0.583333333333333</v>
      </c>
      <c r="Y19" s="58" t="n">
        <v>3192</v>
      </c>
      <c r="Z19" s="280" t="n">
        <v>1400</v>
      </c>
      <c r="AA19" s="34" t="n">
        <v>1</v>
      </c>
      <c r="AB19" s="82" t="n">
        <f aca="false">IF('6'!AA19=1,(('6'!Z19*'6'!$AS$6*'6'!$AT$6)/('6'!Y19*0.0036)),IF('6'!AA19=2,(('6'!Z19*'6'!$AS$7*'6'!$AT$7)/('6'!Y19*0.0036))))</f>
        <v>79.5868456655219</v>
      </c>
      <c r="AC19" s="82"/>
      <c r="AD19" s="37"/>
      <c r="AE19" s="281"/>
      <c r="AF19" s="282" t="n">
        <f aca="false">('7'!AE19/24)*0.454</f>
        <v>0</v>
      </c>
      <c r="AG19" s="38"/>
      <c r="AH19" s="282" t="n">
        <f aca="false">('7'!AG19/24)*0.454</f>
        <v>0</v>
      </c>
      <c r="AI19" s="38" t="n">
        <v>3500</v>
      </c>
      <c r="AJ19" s="282" t="n">
        <f aca="false">('7'!AI19/24)*0.454</f>
        <v>66.2083333333333</v>
      </c>
      <c r="AK19" s="40"/>
      <c r="AL19" s="283" t="n">
        <f aca="false">('7'!AK19/24)*0.454</f>
        <v>0</v>
      </c>
      <c r="AM19" s="40"/>
      <c r="AN19" s="283" t="n">
        <f aca="false">('7'!AM19/24)*0.454</f>
        <v>0</v>
      </c>
      <c r="AO19" s="40"/>
      <c r="AP19" s="283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8" t="n">
        <f aca="false">MAX('7'!B7:B18)</f>
        <v>241</v>
      </c>
      <c r="C20" s="96" t="n">
        <f aca="false">MAX('7'!C7:C18)</f>
        <v>22</v>
      </c>
      <c r="D20" s="96" t="n">
        <f aca="false">MAX('7'!D7:D18)</f>
        <v>19</v>
      </c>
      <c r="E20" s="96" t="n">
        <f aca="false">MAX('7'!E7:E18)</f>
        <v>0</v>
      </c>
      <c r="F20" s="96" t="n">
        <f aca="false">MAX('7'!F7:F18)</f>
        <v>60</v>
      </c>
      <c r="G20" s="96" t="n">
        <f aca="false">MAX('7'!G7:G18)</f>
        <v>2.5</v>
      </c>
      <c r="H20" s="96" t="n">
        <f aca="false">MAX('7'!H7:H18)</f>
        <v>1.9</v>
      </c>
      <c r="I20" s="96" t="n">
        <f aca="false">MAX('7'!I7:I18)</f>
        <v>0</v>
      </c>
      <c r="J20" s="96" t="n">
        <f aca="false">MAX('7'!J7:J18)</f>
        <v>1</v>
      </c>
      <c r="K20" s="96" t="n">
        <f aca="false">MAX('7'!K7:K18)</f>
        <v>6.9</v>
      </c>
      <c r="L20" s="96" t="n">
        <f aca="false">MAX('7'!L7:L18)</f>
        <v>6.5</v>
      </c>
      <c r="M20" s="96" t="n">
        <f aca="false">MAX('7'!M7:M18)</f>
        <v>6.5</v>
      </c>
      <c r="N20" s="96" t="n">
        <f aca="false">MAX('7'!N7:N18)</f>
        <v>0</v>
      </c>
      <c r="O20" s="97" t="n">
        <f aca="false">MAX('7'!O7:O18)</f>
        <v>0</v>
      </c>
      <c r="P20" s="97" t="n">
        <f aca="false">MAX('7'!P7:P18)</f>
        <v>0</v>
      </c>
      <c r="Q20" s="97" t="n">
        <f aca="false">MAX('7'!Q7:Q18)</f>
        <v>0</v>
      </c>
      <c r="R20" s="97" t="n">
        <f aca="false">MAX('7'!R7:R18)</f>
        <v>1400</v>
      </c>
      <c r="S20" s="97" t="n">
        <f aca="false">MAX('7'!S7:S18)</f>
        <v>83.9646464646465</v>
      </c>
      <c r="T20" s="72"/>
      <c r="U20" s="72"/>
      <c r="X20" s="32" t="n">
        <v>0.625</v>
      </c>
      <c r="Y20" s="58" t="n">
        <v>3187</v>
      </c>
      <c r="Z20" s="280" t="n">
        <v>1400</v>
      </c>
      <c r="AA20" s="34" t="n">
        <v>1</v>
      </c>
      <c r="AB20" s="82" t="n">
        <f aca="false">IF('6'!AA20=1,(('6'!Z20*'6'!$AS$6*'6'!$AT$6)/('6'!Y20*0.0036)),IF('6'!AA20=2,(('6'!Z20*'6'!$AS$7*'6'!$AT$7)/('6'!Y20*0.0036))))</f>
        <v>79.0439276485788</v>
      </c>
      <c r="AC20" s="82"/>
      <c r="AD20" s="37"/>
      <c r="AE20" s="281"/>
      <c r="AF20" s="282" t="n">
        <f aca="false">('7'!AE20/24)*0.454</f>
        <v>0</v>
      </c>
      <c r="AG20" s="38"/>
      <c r="AH20" s="282" t="n">
        <f aca="false">('7'!AG20/24)*0.454</f>
        <v>0</v>
      </c>
      <c r="AI20" s="38" t="n">
        <v>3500</v>
      </c>
      <c r="AJ20" s="282" t="n">
        <f aca="false">('7'!AI20/24)*0.454</f>
        <v>66.2083333333333</v>
      </c>
      <c r="AK20" s="40"/>
      <c r="AL20" s="283" t="n">
        <f aca="false">('7'!AK20/24)*0.454</f>
        <v>0</v>
      </c>
      <c r="AM20" s="40"/>
      <c r="AN20" s="283" t="n">
        <f aca="false">('7'!AM20/24)*0.454</f>
        <v>0</v>
      </c>
      <c r="AO20" s="40"/>
      <c r="AP20" s="283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8" t="n">
        <f aca="false">MIN('7'!B7:B18)</f>
        <v>201</v>
      </c>
      <c r="C21" s="96" t="n">
        <f aca="false">MIN('7'!C7:C18)</f>
        <v>15</v>
      </c>
      <c r="D21" s="96" t="n">
        <f aca="false">MIN('7'!D7:D18)</f>
        <v>13</v>
      </c>
      <c r="E21" s="96" t="n">
        <f aca="false">MIN('7'!E7:E18)</f>
        <v>0</v>
      </c>
      <c r="F21" s="96" t="n">
        <f aca="false">MIN('7'!F7:F18)</f>
        <v>50</v>
      </c>
      <c r="G21" s="291" t="n">
        <f aca="false">MIN('7'!G7:G18)</f>
        <v>1.6</v>
      </c>
      <c r="H21" s="291" t="n">
        <f aca="false">MIN('7'!H7:H18)</f>
        <v>0.9</v>
      </c>
      <c r="I21" s="291" t="n">
        <f aca="false">MIN('7'!I7:I18)</f>
        <v>0</v>
      </c>
      <c r="J21" s="291" t="n">
        <f aca="false">MIN('7'!J7:J18)</f>
        <v>0.8</v>
      </c>
      <c r="K21" s="291" t="n">
        <f aca="false">MIN('7'!K7:K18)</f>
        <v>6.9</v>
      </c>
      <c r="L21" s="291" t="n">
        <f aca="false">MIN('7'!L7:L18)</f>
        <v>6.4</v>
      </c>
      <c r="M21" s="291" t="n">
        <f aca="false">MIN('7'!M7:M18)</f>
        <v>6.4</v>
      </c>
      <c r="N21" s="291" t="n">
        <f aca="false">MIN('7'!N7:N18)</f>
        <v>0</v>
      </c>
      <c r="O21" s="292" t="n">
        <f aca="false">MIN('7'!O7:O18)</f>
        <v>0</v>
      </c>
      <c r="P21" s="292" t="n">
        <f aca="false">MIN('7'!P7:P18)</f>
        <v>0</v>
      </c>
      <c r="Q21" s="292" t="n">
        <f aca="false">MIN('7'!Q7:Q18)</f>
        <v>0</v>
      </c>
      <c r="R21" s="292" t="n">
        <f aca="false">MIN('7'!R7:R18)</f>
        <v>1400</v>
      </c>
      <c r="S21" s="292" t="n">
        <f aca="false">MIN('7'!S7:S18)</f>
        <v>76.5993265993266</v>
      </c>
      <c r="T21" s="72"/>
      <c r="U21" s="72"/>
      <c r="X21" s="32" t="n">
        <v>0.666666666666667</v>
      </c>
      <c r="Y21" s="58" t="n">
        <v>3177</v>
      </c>
      <c r="Z21" s="280" t="n">
        <v>1400</v>
      </c>
      <c r="AA21" s="34" t="n">
        <v>1</v>
      </c>
      <c r="AB21" s="82" t="n">
        <f aca="false">IF('6'!AA21=1,(('6'!Z21*'6'!$AS$6*'6'!$AT$6)/('6'!Y21*0.0036)),IF('6'!AA21=2,(('6'!Z21*'6'!$AS$7*'6'!$AT$7)/('6'!Y21*0.0036))))</f>
        <v>81.8544238683128</v>
      </c>
      <c r="AC21" s="82"/>
      <c r="AD21" s="37"/>
      <c r="AE21" s="281"/>
      <c r="AF21" s="282" t="n">
        <f aca="false">('7'!AE21/24)*0.454</f>
        <v>0</v>
      </c>
      <c r="AG21" s="38"/>
      <c r="AH21" s="282" t="n">
        <f aca="false">('7'!AG21/24)*0.454</f>
        <v>0</v>
      </c>
      <c r="AI21" s="38" t="n">
        <v>3500</v>
      </c>
      <c r="AJ21" s="282" t="n">
        <f aca="false">('7'!AI21/24)*0.454</f>
        <v>66.2083333333333</v>
      </c>
      <c r="AK21" s="40"/>
      <c r="AL21" s="283" t="n">
        <f aca="false">('7'!AK21/24)*0.454</f>
        <v>0</v>
      </c>
      <c r="AM21" s="40"/>
      <c r="AN21" s="283" t="n">
        <f aca="false">('7'!AM21/24)*0.454</f>
        <v>0</v>
      </c>
      <c r="AO21" s="40"/>
      <c r="AP21" s="283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3177</v>
      </c>
      <c r="Z22" s="280" t="n">
        <v>1400</v>
      </c>
      <c r="AA22" s="34" t="n">
        <v>1</v>
      </c>
      <c r="AB22" s="82" t="n">
        <f aca="false">IF('6'!AA22=1,(('6'!Z22*'6'!$AS$6*'6'!$AT$6)/('6'!Y22*0.0036)),IF('6'!AA22=2,(('6'!Z22*'6'!$AS$7*'6'!$AT$7)/('6'!Y22*0.0036))))</f>
        <v>80.5933185794077</v>
      </c>
      <c r="AC22" s="82"/>
      <c r="AD22" s="37"/>
      <c r="AE22" s="281"/>
      <c r="AF22" s="282" t="n">
        <f aca="false">('7'!AE22/24)*0.454</f>
        <v>0</v>
      </c>
      <c r="AG22" s="38"/>
      <c r="AH22" s="282" t="n">
        <f aca="false">('7'!AG22/24)*0.454</f>
        <v>0</v>
      </c>
      <c r="AI22" s="38" t="n">
        <v>3500</v>
      </c>
      <c r="AJ22" s="282" t="n">
        <f aca="false">('7'!AI22/24)*0.454</f>
        <v>66.2083333333333</v>
      </c>
      <c r="AK22" s="40"/>
      <c r="AL22" s="283" t="n">
        <f aca="false">('7'!AK22/24)*0.454</f>
        <v>0</v>
      </c>
      <c r="AM22" s="40"/>
      <c r="AN22" s="283" t="n">
        <f aca="false">('7'!AM22/24)*0.454</f>
        <v>0</v>
      </c>
      <c r="AO22" s="40"/>
      <c r="AP22" s="283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58" t="n">
        <v>3156</v>
      </c>
      <c r="Z23" s="280" t="n">
        <v>1400</v>
      </c>
      <c r="AA23" s="34" t="n">
        <v>1</v>
      </c>
      <c r="AB23" s="82" t="n">
        <f aca="false">IF('6'!AA23=1,(('6'!Z23*'6'!$AS$6*'6'!$AT$6)/('6'!Y23*0.0036)),IF('6'!AA23=2,(('6'!Z23*'6'!$AS$7*'6'!$AT$7)/('6'!Y23*0.0036))))</f>
        <v>80.9424447922101</v>
      </c>
      <c r="AC23" s="82"/>
      <c r="AD23" s="37"/>
      <c r="AE23" s="281"/>
      <c r="AF23" s="282" t="n">
        <f aca="false">('7'!AE23/24)*0.454</f>
        <v>0</v>
      </c>
      <c r="AG23" s="38"/>
      <c r="AH23" s="282" t="n">
        <f aca="false">('7'!AG23/24)*0.454</f>
        <v>0</v>
      </c>
      <c r="AI23" s="38" t="n">
        <v>3500</v>
      </c>
      <c r="AJ23" s="282" t="n">
        <f aca="false">('7'!AI23/24)*0.454</f>
        <v>66.2083333333333</v>
      </c>
      <c r="AK23" s="40"/>
      <c r="AL23" s="283" t="n">
        <f aca="false">('7'!AK23/24)*0.454</f>
        <v>0</v>
      </c>
      <c r="AM23" s="40"/>
      <c r="AN23" s="283" t="n">
        <f aca="false">('7'!AM23/24)*0.454</f>
        <v>0</v>
      </c>
      <c r="AO23" s="40"/>
      <c r="AP23" s="283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3184</v>
      </c>
      <c r="Z24" s="280" t="n">
        <v>1400</v>
      </c>
      <c r="AA24" s="34" t="n">
        <v>1</v>
      </c>
      <c r="AB24" s="82" t="n">
        <f aca="false">IF('6'!AA24=1,(('6'!Z24*'6'!$AS$6*'6'!$AT$6)/('6'!Y24*0.0036)),IF('6'!AA24=2,(('6'!Z24*'6'!$AS$7*'6'!$AT$7)/('6'!Y24*0.0036))))</f>
        <v>80.6647258612324</v>
      </c>
      <c r="AC24" s="82"/>
      <c r="AD24" s="37"/>
      <c r="AE24" s="281"/>
      <c r="AF24" s="294" t="n">
        <f aca="false">('7'!AE24/24)*0.454</f>
        <v>0</v>
      </c>
      <c r="AG24" s="266"/>
      <c r="AH24" s="294" t="n">
        <f aca="false">('7'!AG24/24)*0.454</f>
        <v>0</v>
      </c>
      <c r="AI24" s="38" t="n">
        <v>3500</v>
      </c>
      <c r="AJ24" s="294" t="n">
        <f aca="false">('7'!AI24/24)*0.454</f>
        <v>66.2083333333333</v>
      </c>
      <c r="AK24" s="40"/>
      <c r="AL24" s="295" t="n">
        <f aca="false">('7'!AK24/24)*0.454</f>
        <v>0</v>
      </c>
      <c r="AM24" s="296"/>
      <c r="AN24" s="295" t="n">
        <f aca="false">('7'!AM24/24)*0.454</f>
        <v>0</v>
      </c>
      <c r="AO24" s="40"/>
      <c r="AP24" s="295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0.5</v>
      </c>
      <c r="C25" s="297" t="n">
        <v>0.4</v>
      </c>
      <c r="D25" s="297" t="n">
        <v>1.1</v>
      </c>
      <c r="E25" s="145" t="n">
        <v>1.4</v>
      </c>
      <c r="F25" s="145" t="n">
        <v>0.9</v>
      </c>
      <c r="G25" s="145" t="n">
        <v>1.1</v>
      </c>
      <c r="H25" s="145" t="n">
        <v>0.6</v>
      </c>
      <c r="I25" s="145" t="n">
        <v>0.4</v>
      </c>
      <c r="J25" s="145" t="n">
        <v>0.9</v>
      </c>
      <c r="K25" s="145" t="n">
        <v>0.8</v>
      </c>
      <c r="L25" s="145" t="n">
        <v>0.6</v>
      </c>
      <c r="M25" s="145" t="n">
        <v>0.3</v>
      </c>
      <c r="N25" s="145" t="n">
        <v>0.8</v>
      </c>
      <c r="O25" s="145" t="n">
        <v>0.5</v>
      </c>
      <c r="P25" s="145" t="n">
        <v>0.9</v>
      </c>
      <c r="Q25" s="145"/>
      <c r="R25" s="89"/>
      <c r="S25" s="90"/>
      <c r="T25" s="298" t="s">
        <v>0</v>
      </c>
      <c r="U25" s="370" t="n">
        <f aca="false">ESCALA!$A$10</f>
        <v>43929</v>
      </c>
      <c r="X25" s="32" t="n">
        <v>0.833333333333333</v>
      </c>
      <c r="Y25" s="58" t="n">
        <v>3173</v>
      </c>
      <c r="Z25" s="280" t="n">
        <v>1400</v>
      </c>
      <c r="AA25" s="34" t="n">
        <v>1</v>
      </c>
      <c r="AB25" s="82" t="n">
        <f aca="false">IF('6'!AA25=1,(('6'!Z25*'6'!$AS$6*'6'!$AT$6)/('6'!Y25*0.0036)),IF('6'!AA25=2,(('6'!Z25*'6'!$AS$7*'6'!$AT$7)/('6'!Y25*0.0036))))</f>
        <v>81.1456263291845</v>
      </c>
      <c r="AC25" s="82"/>
      <c r="AD25" s="37"/>
      <c r="AE25" s="281"/>
      <c r="AF25" s="282" t="n">
        <f aca="false">('7'!AE25/24)*0.454</f>
        <v>0</v>
      </c>
      <c r="AG25" s="38"/>
      <c r="AH25" s="282" t="n">
        <f aca="false">('7'!AG25/24)*0.454</f>
        <v>0</v>
      </c>
      <c r="AI25" s="38" t="n">
        <v>3500</v>
      </c>
      <c r="AJ25" s="282" t="n">
        <f aca="false">('7'!AI25/24)*0.454</f>
        <v>66.2083333333333</v>
      </c>
      <c r="AK25" s="40"/>
      <c r="AL25" s="283" t="n">
        <f aca="false">('7'!AK25/24)*0.454</f>
        <v>0</v>
      </c>
      <c r="AM25" s="40"/>
      <c r="AN25" s="283" t="n">
        <f aca="false">('7'!AM25/24)*0.454</f>
        <v>0</v>
      </c>
      <c r="AO25" s="40"/>
      <c r="AP25" s="283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/>
      <c r="S26" s="93"/>
      <c r="T26" s="298"/>
      <c r="U26" s="370"/>
      <c r="X26" s="32" t="n">
        <v>0.875</v>
      </c>
      <c r="Y26" s="58" t="n">
        <v>3179</v>
      </c>
      <c r="Z26" s="280" t="n">
        <v>1400</v>
      </c>
      <c r="AA26" s="34" t="n">
        <v>1</v>
      </c>
      <c r="AB26" s="82" t="n">
        <f aca="false">IF('6'!AA26=1,(('6'!Z26*'6'!$AS$6*'6'!$AT$6)/('6'!Y26*0.0036)),IF('6'!AA26=2,(('6'!Z26*'6'!$AS$7*'6'!$AT$7)/('6'!Y26*0.0036))))</f>
        <v>84.0220778233774</v>
      </c>
      <c r="AC26" s="82"/>
      <c r="AD26" s="37"/>
      <c r="AE26" s="281"/>
      <c r="AF26" s="282" t="n">
        <f aca="false">('7'!AE26/24)*0.454</f>
        <v>0</v>
      </c>
      <c r="AG26" s="38"/>
      <c r="AH26" s="282" t="n">
        <f aca="false">('7'!AG26/24)*0.454</f>
        <v>0</v>
      </c>
      <c r="AI26" s="38" t="n">
        <v>3500</v>
      </c>
      <c r="AJ26" s="282" t="n">
        <f aca="false">('7'!AI26/24)*0.454</f>
        <v>66.2083333333333</v>
      </c>
      <c r="AK26" s="40"/>
      <c r="AL26" s="283" t="n">
        <f aca="false">('7'!AK26/24)*0.454</f>
        <v>0</v>
      </c>
      <c r="AM26" s="40"/>
      <c r="AN26" s="283" t="n">
        <f aca="false">('7'!AM26/24)*0.454</f>
        <v>0</v>
      </c>
      <c r="AO26" s="40"/>
      <c r="AP26" s="283" t="n">
        <f aca="false">('7'!AO26/24)*0.454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3136</v>
      </c>
      <c r="Z27" s="280" t="n">
        <v>1400</v>
      </c>
      <c r="AA27" s="34" t="n">
        <v>1</v>
      </c>
      <c r="AB27" s="82" t="n">
        <f aca="false">IF('6'!AA27=1,(('6'!Z27*'6'!$AS$6*'6'!$AT$6)/('6'!Y27*0.0036)),IF('6'!AA27=2,(('6'!Z27*'6'!$AS$7*'6'!$AT$7)/('6'!Y27*0.0036))))</f>
        <v>82.8085530294944</v>
      </c>
      <c r="AC27" s="82"/>
      <c r="AD27" s="37"/>
      <c r="AE27" s="281"/>
      <c r="AF27" s="282" t="n">
        <f aca="false">('7'!AE27/24)*0.454</f>
        <v>0</v>
      </c>
      <c r="AG27" s="38"/>
      <c r="AH27" s="282" t="n">
        <f aca="false">('7'!AG27/24)*0.454</f>
        <v>0</v>
      </c>
      <c r="AI27" s="38" t="n">
        <v>3500</v>
      </c>
      <c r="AJ27" s="282" t="n">
        <f aca="false">('7'!AI27/24)*0.454</f>
        <v>66.2083333333333</v>
      </c>
      <c r="AK27" s="40"/>
      <c r="AL27" s="283" t="n">
        <f aca="false">('7'!AK27/24)*0.454</f>
        <v>0</v>
      </c>
      <c r="AM27" s="40"/>
      <c r="AN27" s="283" t="n">
        <f aca="false">('7'!AM27/24)*0.454</f>
        <v>0</v>
      </c>
      <c r="AO27" s="40"/>
      <c r="AP27" s="283" t="n">
        <f aca="false">('7'!AO27/24)*0.454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3168</v>
      </c>
      <c r="Z28" s="280" t="n">
        <v>1400</v>
      </c>
      <c r="AA28" s="34" t="n">
        <v>1</v>
      </c>
      <c r="AB28" s="82" t="n">
        <f aca="false">IF('6'!AA28=1,(('6'!Z28*'6'!$AS$6*'6'!$AT$6)/('6'!Y28*0.0036)),IF('6'!AA28=2,(('6'!Z28*'6'!$AS$7*'6'!$AT$7)/('6'!Y28*0.0036))))</f>
        <v>82.7555555555556</v>
      </c>
      <c r="AC28" s="82"/>
      <c r="AD28" s="37"/>
      <c r="AE28" s="281"/>
      <c r="AF28" s="282" t="n">
        <f aca="false">('7'!AE28/24)*0.454</f>
        <v>0</v>
      </c>
      <c r="AG28" s="38"/>
      <c r="AH28" s="282" t="n">
        <f aca="false">('7'!AG28/24)*0.454</f>
        <v>0</v>
      </c>
      <c r="AI28" s="38" t="n">
        <v>3500</v>
      </c>
      <c r="AJ28" s="282" t="n">
        <f aca="false">('7'!AI28/24)*0.454</f>
        <v>66.2083333333333</v>
      </c>
      <c r="AK28" s="40"/>
      <c r="AL28" s="283" t="n">
        <f aca="false">('7'!AK28/24)*0.454</f>
        <v>0</v>
      </c>
      <c r="AM28" s="40"/>
      <c r="AN28" s="283" t="n">
        <f aca="false">('7'!AM28/24)*0.454</f>
        <v>0</v>
      </c>
      <c r="AO28" s="40"/>
      <c r="AP28" s="283" t="n">
        <f aca="false">('7'!AO28/24)*0.454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3182</v>
      </c>
      <c r="Z29" s="280" t="n">
        <v>1400</v>
      </c>
      <c r="AA29" s="34" t="n">
        <v>1</v>
      </c>
      <c r="AB29" s="82" t="n">
        <f aca="false">IF('6'!AA29=1,(('6'!Z29*'6'!$AS$6*'6'!$AT$6)/('6'!Y29*0.0036)),IF('6'!AA29=2,(('6'!Z29*'6'!$AS$7*'6'!$AT$7)/('6'!Y29*0.0036))))</f>
        <v>80.4389148090548</v>
      </c>
      <c r="AC29" s="82"/>
      <c r="AD29" s="37"/>
      <c r="AE29" s="281"/>
      <c r="AF29" s="282" t="n">
        <f aca="false">('7'!AE29/24)*0.454</f>
        <v>0</v>
      </c>
      <c r="AG29" s="38"/>
      <c r="AH29" s="282" t="n">
        <f aca="false">('7'!AG29/24)*0.454</f>
        <v>0</v>
      </c>
      <c r="AI29" s="38" t="n">
        <v>3500</v>
      </c>
      <c r="AJ29" s="282" t="n">
        <f aca="false">('7'!AI29/24)*0.454</f>
        <v>66.2083333333333</v>
      </c>
      <c r="AK29" s="40"/>
      <c r="AL29" s="283" t="n">
        <f aca="false">('7'!AK29/24)*0.454</f>
        <v>0</v>
      </c>
      <c r="AM29" s="40"/>
      <c r="AN29" s="283" t="n">
        <f aca="false">('7'!AM29/24)*0.454</f>
        <v>0</v>
      </c>
      <c r="AO29" s="40"/>
      <c r="AP29" s="283" t="n">
        <f aca="false">('7'!AO29/24)*0.454</f>
        <v>0</v>
      </c>
    </row>
    <row r="30" customFormat="false" ht="13.9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SUM('7'!Y6:Y29)*3.6</f>
        <v>240253.2</v>
      </c>
      <c r="Z30" s="113" t="n">
        <f aca="false">SUM('7'!Z6:Z29)</f>
        <v>33600</v>
      </c>
      <c r="AA30" s="107"/>
      <c r="AB30" s="108"/>
      <c r="AC30" s="107"/>
      <c r="AD30" s="108"/>
      <c r="AE30" s="53"/>
      <c r="AF30" s="282" t="n">
        <f aca="false">SUM('7'!AF6:AF29)</f>
        <v>0</v>
      </c>
      <c r="AG30" s="53"/>
      <c r="AH30" s="282" t="n">
        <f aca="false">SUM('7'!AH6:AH29)</f>
        <v>0</v>
      </c>
      <c r="AI30" s="53"/>
      <c r="AJ30" s="282" t="n">
        <f aca="false">SUM('7'!AJ6:AJ29)</f>
        <v>1589</v>
      </c>
      <c r="AK30" s="109"/>
      <c r="AL30" s="283" t="n">
        <f aca="false">SUM('7'!AL6:AL29)</f>
        <v>0</v>
      </c>
      <c r="AM30" s="109"/>
      <c r="AN30" s="283" t="n">
        <f aca="false">SUM('7'!AN6:AN29)</f>
        <v>0</v>
      </c>
      <c r="AO30" s="40"/>
      <c r="AP30" s="283" t="n">
        <f aca="false">SUM('7'!AP6:AP29)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SUMIF('7'!AA6:AA29,"=1",'7'!Z6:Z29)</f>
        <v>33600</v>
      </c>
      <c r="AA32" s="113" t="n">
        <f aca="false">'7'!Z32*'7'!AS6</f>
        <v>44688</v>
      </c>
      <c r="AB32" s="114" t="n">
        <f aca="false">SUMIF('7'!$AA$6:$AA$29,"=1",'7'!$AB$6:$AB$29)/COUNTIF('7'!$AA$6:$AA$29,"=1")</f>
        <v>80.5033354216005</v>
      </c>
      <c r="AC32" s="115" t="n">
        <f aca="false">SUMIF('7'!AA6:AA29,"=1",'7'!AC6:AC29)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SUMIF('7'!AA6:AA29,"=2",'7'!Z6:Z29)</f>
        <v>0</v>
      </c>
      <c r="AA33" s="113" t="n">
        <f aca="false">'7'!Z33*'7'!AS7</f>
        <v>0</v>
      </c>
      <c r="AB33" s="114" t="e">
        <f aca="false">SUMIF('7'!$AA$6:$AA$29,"=2",'7'!$AB$6:$AB$29)/COUNTIF('7'!$AA$6:$AA$29,"=2")</f>
        <v>#DIV/0!</v>
      </c>
      <c r="AC33" s="115" t="n">
        <f aca="false">SUMIF('7'!AA6:AA29,"=2",'7'!AC6:AC29)</f>
        <v>0</v>
      </c>
      <c r="AD33" s="115"/>
      <c r="AE33" s="116"/>
      <c r="AF33" s="122"/>
      <c r="AG33" s="121"/>
      <c r="AH33" s="122"/>
      <c r="AI33" s="121"/>
      <c r="AJ33" s="360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AVERAGE('7'!Y6:Y29)</f>
        <v>3177.95238095238</v>
      </c>
      <c r="Z34" s="127" t="n">
        <f aca="false">AVERAGE('7'!Z6:Z29)</f>
        <v>1400</v>
      </c>
      <c r="AA34" s="128"/>
      <c r="AB34" s="128"/>
      <c r="AC34" s="371" t="n">
        <f aca="false">SUM('7'!AC6:AC29)/COUNTIF('7'!AC6:AC29,"&lt;&gt;0")</f>
        <v>0</v>
      </c>
      <c r="AD34" s="372" t="n">
        <f aca="false">SUM('7'!AD6:AD29)/COUNTIF('7'!AD6:AD29,"&lt;&gt;0")</f>
        <v>0</v>
      </c>
      <c r="AE34" s="373"/>
      <c r="AF34" s="131" t="n">
        <f aca="false">AVERAGE('7'!AF6:AF29)</f>
        <v>0</v>
      </c>
      <c r="AG34" s="131"/>
      <c r="AH34" s="129" t="n">
        <f aca="false">AVERAGE('7'!AH6:AH29)</f>
        <v>0</v>
      </c>
      <c r="AI34" s="129"/>
      <c r="AJ34" s="129" t="n">
        <f aca="false">'7'!AJ30/24</f>
        <v>66.2083333333333</v>
      </c>
      <c r="AK34" s="129"/>
      <c r="AL34" s="129" t="n">
        <f aca="false">AVERAGE('7'!AL6:AL29)</f>
        <v>0</v>
      </c>
      <c r="AM34" s="129"/>
      <c r="AN34" s="129" t="n">
        <f aca="false">AVERAGE('7'!AN6:AN29)</f>
        <v>0</v>
      </c>
      <c r="AO34" s="129"/>
      <c r="AP34" s="129" t="n">
        <f aca="false">AVERAGE('7'!AP6:AP29)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55" t="s">
        <v>15</v>
      </c>
      <c r="X35" s="135" t="s">
        <v>66</v>
      </c>
      <c r="Y35" s="135"/>
      <c r="Z35" s="136"/>
      <c r="AA35" s="374" t="s">
        <v>67</v>
      </c>
      <c r="AB35" s="374"/>
      <c r="AC35" s="135" t="s">
        <v>68</v>
      </c>
      <c r="AD35" s="135"/>
      <c r="AE35" s="375"/>
      <c r="AF35" s="376"/>
      <c r="AG35" s="377"/>
      <c r="AH35" s="378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55"/>
      <c r="X36" s="139" t="s">
        <v>75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4</v>
      </c>
      <c r="AE36" s="379"/>
      <c r="AF36" s="380"/>
      <c r="AG36" s="380"/>
      <c r="AH36" s="381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357" t="n">
        <v>48</v>
      </c>
      <c r="D37" s="357" t="n">
        <v>22</v>
      </c>
      <c r="E37" s="357"/>
      <c r="F37" s="284" t="n">
        <v>1.4</v>
      </c>
      <c r="G37" s="281" t="n">
        <v>0.2</v>
      </c>
      <c r="H37" s="281"/>
      <c r="I37" s="281" t="n">
        <v>0.2</v>
      </c>
      <c r="J37" s="281" t="n">
        <v>0.15</v>
      </c>
      <c r="K37" s="281"/>
      <c r="L37" s="305"/>
      <c r="M37" s="305"/>
      <c r="N37" s="305"/>
      <c r="O37" s="29"/>
      <c r="P37" s="29"/>
      <c r="Q37" s="29"/>
      <c r="R37" s="29"/>
      <c r="S37" s="29"/>
      <c r="T37" s="29"/>
      <c r="U37" s="362" t="n">
        <f aca="false">'7'!V12</f>
        <v>0</v>
      </c>
      <c r="X37" s="332" t="s">
        <v>77</v>
      </c>
      <c r="Y37" s="332"/>
      <c r="Z37" s="148" t="n">
        <f aca="false">COUNTA('7'!Z6:Z29)</f>
        <v>24</v>
      </c>
      <c r="AA37" s="149"/>
      <c r="AB37" s="149"/>
      <c r="AC37" s="150" t="s">
        <v>78</v>
      </c>
      <c r="AD37" s="140" t="s">
        <v>79</v>
      </c>
      <c r="AE37" s="379"/>
      <c r="AF37" s="171"/>
      <c r="AG37" s="171"/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4.1" hidden="false" customHeight="true" outlineLevel="0" collapsed="false">
      <c r="A38" s="132"/>
      <c r="B38" s="47" t="n">
        <v>0.666666666666667</v>
      </c>
      <c r="C38" s="382"/>
      <c r="D38" s="382"/>
      <c r="E38" s="383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C38" s="149"/>
      <c r="AD38" s="149"/>
      <c r="AE38" s="149"/>
      <c r="AF38" s="171"/>
      <c r="AG38" s="171"/>
      <c r="AJ38" s="311" t="s">
        <v>82</v>
      </c>
      <c r="AK38" s="312" t="n">
        <f aca="false">SUM('7'!AF30+'7'!AH30)</f>
        <v>0</v>
      </c>
      <c r="AL38" s="311" t="s">
        <v>82</v>
      </c>
      <c r="AM38" s="313" t="n">
        <f aca="false">SUM('7'!AL30+'7'!AN30)</f>
        <v>0</v>
      </c>
      <c r="AO38" s="311" t="s">
        <v>82</v>
      </c>
      <c r="AP38" s="312" t="n">
        <f aca="false">'7'!AJ30</f>
        <v>1589</v>
      </c>
      <c r="AQ38" s="311" t="s">
        <v>82</v>
      </c>
      <c r="AR38" s="313" t="n">
        <f aca="false">'7'!AP30</f>
        <v>0</v>
      </c>
    </row>
    <row r="39" customFormat="false" ht="21.6" hidden="false" customHeight="true" outlineLevel="0" collapsed="false">
      <c r="A39" s="163" t="s">
        <v>83</v>
      </c>
      <c r="B39" s="163"/>
      <c r="C39" s="163" t="s">
        <v>84</v>
      </c>
      <c r="D39" s="163"/>
      <c r="E39" s="384" t="s">
        <v>85</v>
      </c>
      <c r="F39" s="384"/>
      <c r="G39" s="384"/>
      <c r="H39" s="384"/>
      <c r="J39" s="385" t="s">
        <v>86</v>
      </c>
      <c r="K39" s="385"/>
      <c r="L39" s="385"/>
      <c r="M39" s="385"/>
      <c r="O39" s="386" t="s">
        <v>87</v>
      </c>
      <c r="P39" s="386"/>
      <c r="Q39" s="386"/>
      <c r="R39" s="387" t="s">
        <v>88</v>
      </c>
      <c r="S39" s="388" t="s">
        <v>89</v>
      </c>
      <c r="T39" s="388"/>
      <c r="U39" s="169"/>
      <c r="V39" s="170"/>
      <c r="X39" s="154"/>
      <c r="Y39" s="154"/>
      <c r="Z39" s="155"/>
      <c r="AA39" s="149"/>
      <c r="AB39" s="149"/>
      <c r="AC39" s="149"/>
      <c r="AD39" s="149"/>
      <c r="AE39" s="149"/>
      <c r="AF39" s="171"/>
      <c r="AG39" s="171"/>
      <c r="AJ39" s="314" t="s">
        <v>90</v>
      </c>
      <c r="AK39" s="315" t="n">
        <f aca="false">('7'!AK38/'7'!Y30)*1000</f>
        <v>0</v>
      </c>
      <c r="AL39" s="316" t="s">
        <v>90</v>
      </c>
      <c r="AM39" s="317" t="n">
        <f aca="false">('7'!AM38/'7'!Y30)*1000</f>
        <v>0</v>
      </c>
      <c r="AO39" s="314" t="s">
        <v>90</v>
      </c>
      <c r="AP39" s="315" t="n">
        <f aca="false">('7'!AP38/'7'!Y30)*1000</f>
        <v>6.61385571555342</v>
      </c>
      <c r="AQ39" s="316" t="s">
        <v>90</v>
      </c>
      <c r="AR39" s="317" t="n">
        <f aca="false">('7'!AR38/'7'!Y30)*1000</f>
        <v>0</v>
      </c>
    </row>
    <row r="40" customFormat="false" ht="20.1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386"/>
      <c r="P40" s="386"/>
      <c r="Q40" s="386"/>
      <c r="R40" s="387"/>
      <c r="S40" s="388"/>
      <c r="T40" s="38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SUM('7'!AK38,'7'!AM38)</f>
        <v>0</v>
      </c>
      <c r="AM40" s="185"/>
      <c r="AO40" s="186" t="s">
        <v>94</v>
      </c>
      <c r="AP40" s="186"/>
      <c r="AQ40" s="187" t="n">
        <f aca="false">SUM('7'!AP38,'7'!AR38)</f>
        <v>1589</v>
      </c>
      <c r="AR40" s="187"/>
    </row>
    <row r="41" customFormat="false" ht="15.75" hidden="false" customHeight="true" outlineLevel="0" collapsed="false">
      <c r="A41" s="188" t="n">
        <f aca="false">COUNTA('7'!E7:E18)</f>
        <v>0</v>
      </c>
      <c r="B41" s="189" t="n">
        <f aca="false">COUNTA('7'!I7:I18)</f>
        <v>0</v>
      </c>
      <c r="C41" s="189" t="n">
        <f aca="false">COUNTA('7'!J7:J18)</f>
        <v>12</v>
      </c>
      <c r="D41" s="189" t="n">
        <f aca="false">COUNTA('7'!K7:K18)</f>
        <v>12</v>
      </c>
      <c r="E41" s="189" t="n">
        <f aca="false">COUNTIF('7'!E7:E18,"&gt;15")</f>
        <v>0</v>
      </c>
      <c r="F41" s="189"/>
      <c r="G41" s="189" t="n">
        <f aca="false">COUNTIF('7'!J7:J18,"&gt;1")</f>
        <v>0</v>
      </c>
      <c r="H41" s="189"/>
      <c r="I41" s="190"/>
      <c r="J41" s="189" t="n">
        <f aca="false">'7'!A41-'7'!E41</f>
        <v>0</v>
      </c>
      <c r="K41" s="189"/>
      <c r="L41" s="189" t="n">
        <f aca="false">'7'!C41-'7'!G41</f>
        <v>12</v>
      </c>
      <c r="M41" s="189"/>
      <c r="N41" s="190"/>
      <c r="O41" s="191" t="n">
        <f aca="false">COUNTIF('7'!J7:J18,"&lt;=0,5")</f>
        <v>0</v>
      </c>
      <c r="P41" s="191"/>
      <c r="Q41" s="191"/>
      <c r="R41" s="387"/>
      <c r="S41" s="192" t="n">
        <f aca="false">COUNTIF('7'!J7:J18,"&lt;=1,0")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SUM(('7'!AK38+'7'!AM38)/'7'!Y30)*1000</f>
        <v>0</v>
      </c>
      <c r="AM41" s="194"/>
      <c r="AO41" s="186" t="s">
        <v>95</v>
      </c>
      <c r="AP41" s="186"/>
      <c r="AQ41" s="194" t="n">
        <f aca="false">SUM(('7'!AP38+'7'!AR38)/'7'!Y30)*1000</f>
        <v>6.61385571555342</v>
      </c>
      <c r="AR41" s="194"/>
    </row>
    <row r="42" customFormat="false" ht="18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236" t="s">
        <v>98</v>
      </c>
      <c r="I43" s="236"/>
      <c r="J43" s="236"/>
      <c r="L43" s="236" t="s">
        <v>99</v>
      </c>
      <c r="M43" s="236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236"/>
      <c r="I44" s="236"/>
      <c r="J44" s="236"/>
      <c r="L44" s="236"/>
      <c r="M44" s="236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154</v>
      </c>
      <c r="Z44" s="208" t="s">
        <v>105</v>
      </c>
      <c r="AA44" s="209"/>
      <c r="AB44" s="208" t="s">
        <v>105</v>
      </c>
      <c r="AC44" s="209" t="n">
        <v>62</v>
      </c>
      <c r="AD44" s="210"/>
      <c r="AE44" s="210"/>
      <c r="AF44" s="211" t="s">
        <v>106</v>
      </c>
      <c r="AG44" s="212" t="n">
        <f aca="false">SUM('7'!Y45,'7'!AA45,'7'!AC45,'7'!AE45)</f>
        <v>235683.6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COUNTIF('7'!I7:I18,"&lt;=5,0")</f>
        <v>0</v>
      </c>
      <c r="I45" s="214"/>
      <c r="J45" s="214"/>
      <c r="K45" s="190"/>
      <c r="L45" s="184" t="n">
        <f aca="false">COUNTA('7'!L37)</f>
        <v>0</v>
      </c>
      <c r="M45" s="184"/>
      <c r="O45" s="215"/>
      <c r="P45" s="216"/>
      <c r="Q45" s="217" t="n">
        <f aca="false">'7'!S41-'7'!O41</f>
        <v>12</v>
      </c>
      <c r="R45" s="217"/>
      <c r="S45" s="217"/>
      <c r="T45" s="218"/>
      <c r="X45" s="219" t="s">
        <v>108</v>
      </c>
      <c r="Y45" s="220" t="n">
        <f aca="false">'7'!Y44*275.3</f>
        <v>42396.2</v>
      </c>
      <c r="Z45" s="219" t="s">
        <v>108</v>
      </c>
      <c r="AA45" s="220" t="n">
        <f aca="false">262.4*'7'!AA44</f>
        <v>0</v>
      </c>
      <c r="AB45" s="219" t="s">
        <v>108</v>
      </c>
      <c r="AC45" s="220" t="n">
        <f aca="false">'7'!AC44*277.7</f>
        <v>17217.4</v>
      </c>
      <c r="AD45" s="219" t="s">
        <v>108</v>
      </c>
      <c r="AE45" s="221" t="n">
        <v>176070</v>
      </c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89"/>
      <c r="AP45" s="389"/>
      <c r="AQ45" s="389"/>
      <c r="AR45" s="389"/>
    </row>
    <row r="46" customFormat="false" ht="15.75" hidden="false" customHeight="true" outlineLevel="0" collapsed="false">
      <c r="F46" s="223"/>
      <c r="X46" s="224" t="s">
        <v>109</v>
      </c>
      <c r="Y46" s="225" t="n">
        <f aca="false">'7'!AS6</f>
        <v>1.33</v>
      </c>
      <c r="Z46" s="224" t="s">
        <v>109</v>
      </c>
      <c r="AA46" s="225" t="n">
        <v>0.1</v>
      </c>
      <c r="AB46" s="224" t="s">
        <v>109</v>
      </c>
      <c r="AC46" s="225" t="n">
        <f aca="false">'7'!Y46</f>
        <v>1.33</v>
      </c>
      <c r="AD46" s="224" t="s">
        <v>109</v>
      </c>
      <c r="AE46" s="390" t="n">
        <f aca="false">'7'!Y46</f>
        <v>1.33</v>
      </c>
      <c r="AF46" s="228" t="s">
        <v>110</v>
      </c>
      <c r="AG46" s="229" t="n">
        <f aca="false">SUM('7'!Y47,'7'!AA47,'7'!AC47,'7'!AE47)</f>
        <v>313459.188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89"/>
      <c r="AP46" s="389"/>
      <c r="AQ46" s="389"/>
      <c r="AR46" s="389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'7'!Y45*'7'!Y46</f>
        <v>56386.946</v>
      </c>
      <c r="Z47" s="219" t="s">
        <v>112</v>
      </c>
      <c r="AA47" s="220" t="n">
        <f aca="false">'7'!AA45*'7'!AA46</f>
        <v>0</v>
      </c>
      <c r="AB47" s="219" t="s">
        <v>112</v>
      </c>
      <c r="AC47" s="220" t="n">
        <f aca="false">'7'!AC45*'7'!AC46</f>
        <v>22899.142</v>
      </c>
      <c r="AD47" s="219" t="s">
        <v>112</v>
      </c>
      <c r="AE47" s="220" t="n">
        <f aca="false">'7'!AE45*'7'!AE46</f>
        <v>234173.1</v>
      </c>
      <c r="AF47" s="228"/>
      <c r="AG47" s="229"/>
      <c r="AI47" s="219" t="s">
        <v>108</v>
      </c>
      <c r="AJ47" s="220" t="n">
        <f aca="false">'7'!AJ46*275.3</f>
        <v>0</v>
      </c>
      <c r="AK47" s="219" t="s">
        <v>108</v>
      </c>
      <c r="AL47" s="220" t="n">
        <f aca="false">262.4*'7'!AL46</f>
        <v>0</v>
      </c>
      <c r="AM47" s="219" t="s">
        <v>108</v>
      </c>
      <c r="AN47" s="220" t="n">
        <f aca="false">'7'!AN46*277.7</f>
        <v>0</v>
      </c>
      <c r="AO47" s="389"/>
      <c r="AP47" s="389"/>
      <c r="AQ47" s="389"/>
      <c r="AR47" s="389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'7'!Y46</f>
        <v>1.33</v>
      </c>
      <c r="AK48" s="234" t="s">
        <v>109</v>
      </c>
      <c r="AL48" s="225" t="n">
        <f aca="false">'7'!AJ48</f>
        <v>1.33</v>
      </c>
      <c r="AM48" s="234" t="s">
        <v>109</v>
      </c>
      <c r="AN48" s="225" t="n">
        <f aca="false">'7'!AJ48</f>
        <v>1.33</v>
      </c>
      <c r="AO48" s="389"/>
      <c r="AP48" s="389"/>
      <c r="AQ48" s="389"/>
      <c r="AR48" s="389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'7'!AJ47*'7'!AJ48</f>
        <v>0</v>
      </c>
      <c r="AK49" s="219" t="s">
        <v>112</v>
      </c>
      <c r="AL49" s="220" t="n">
        <f aca="false">'7'!AL47*'7'!AL48</f>
        <v>0</v>
      </c>
      <c r="AM49" s="219" t="s">
        <v>112</v>
      </c>
      <c r="AN49" s="220" t="n">
        <f aca="false">'7'!AN47*'7'!AN48</f>
        <v>0</v>
      </c>
      <c r="AO49" s="389"/>
      <c r="AP49" s="389"/>
      <c r="AQ49" s="389"/>
      <c r="AR49" s="38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COUNTA('7'!O7:O18)</f>
        <v>0</v>
      </c>
      <c r="P51" s="184" t="n">
        <f aca="false">COUNTA('7'!W17:W28)</f>
        <v>0</v>
      </c>
      <c r="R51" s="214" t="n">
        <f aca="false">COUNTIF('7'!O7:O18,"&gt;=0,5")</f>
        <v>0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SUM('7'!Y53,'7'!AA53,'7'!AC53,'7'!AE53)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89"/>
      <c r="AP52" s="389"/>
      <c r="AQ52" s="389"/>
      <c r="AR52" s="389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'7'!Y52*275.3</f>
        <v>0</v>
      </c>
      <c r="Z53" s="219" t="s">
        <v>108</v>
      </c>
      <c r="AA53" s="220" t="n">
        <f aca="false">262.4*'7'!AA52</f>
        <v>0</v>
      </c>
      <c r="AB53" s="219" t="s">
        <v>108</v>
      </c>
      <c r="AC53" s="246" t="n">
        <f aca="false">'7'!AC52*277.7</f>
        <v>0</v>
      </c>
      <c r="AD53" s="219" t="s">
        <v>108</v>
      </c>
      <c r="AE53" s="348" t="n">
        <v>0</v>
      </c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389"/>
      <c r="AP53" s="389"/>
      <c r="AQ53" s="389"/>
      <c r="AR53" s="389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'7'!AS7</f>
        <v>1.377</v>
      </c>
      <c r="Z54" s="224" t="s">
        <v>109</v>
      </c>
      <c r="AA54" s="225" t="n">
        <f aca="false">'7'!Y54</f>
        <v>1.377</v>
      </c>
      <c r="AB54" s="224" t="s">
        <v>109</v>
      </c>
      <c r="AC54" s="225" t="n">
        <f aca="false">'7'!Y54</f>
        <v>1.377</v>
      </c>
      <c r="AD54" s="224" t="s">
        <v>109</v>
      </c>
      <c r="AE54" s="390" t="n">
        <f aca="false">'7'!Y54</f>
        <v>1.377</v>
      </c>
      <c r="AF54" s="228" t="s">
        <v>110</v>
      </c>
      <c r="AG54" s="229" t="n">
        <f aca="false">SUM('7'!Y55,'7'!AA55,'7'!AC55,'7'!AE55)</f>
        <v>0</v>
      </c>
      <c r="AI54" s="219" t="s">
        <v>108</v>
      </c>
      <c r="AJ54" s="220" t="n">
        <f aca="false">'7'!AJ53*275.3</f>
        <v>0</v>
      </c>
      <c r="AK54" s="219" t="s">
        <v>108</v>
      </c>
      <c r="AL54" s="220" t="n">
        <f aca="false">262.4*'7'!AL53</f>
        <v>0</v>
      </c>
      <c r="AM54" s="219" t="s">
        <v>108</v>
      </c>
      <c r="AN54" s="246" t="n">
        <f aca="false">'7'!AN53*277.7</f>
        <v>0</v>
      </c>
      <c r="AO54" s="389"/>
      <c r="AP54" s="389"/>
      <c r="AQ54" s="389"/>
      <c r="AR54" s="389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'7'!Y53*'7'!Y54</f>
        <v>0</v>
      </c>
      <c r="Z55" s="219" t="s">
        <v>112</v>
      </c>
      <c r="AA55" s="220" t="n">
        <f aca="false">'7'!AA53*'7'!AA54</f>
        <v>0</v>
      </c>
      <c r="AB55" s="219" t="s">
        <v>112</v>
      </c>
      <c r="AC55" s="220" t="n">
        <f aca="false">'7'!AC53*'7'!AC54</f>
        <v>0</v>
      </c>
      <c r="AD55" s="219" t="s">
        <v>112</v>
      </c>
      <c r="AE55" s="220" t="n">
        <f aca="false">'7'!AE53*'7'!AE54</f>
        <v>0</v>
      </c>
      <c r="AF55" s="228"/>
      <c r="AG55" s="229"/>
      <c r="AI55" s="224" t="s">
        <v>109</v>
      </c>
      <c r="AJ55" s="225" t="n">
        <f aca="false">'7'!Y54</f>
        <v>1.377</v>
      </c>
      <c r="AK55" s="224" t="s">
        <v>109</v>
      </c>
      <c r="AL55" s="225" t="n">
        <f aca="false">'7'!AJ55</f>
        <v>1.377</v>
      </c>
      <c r="AM55" s="224" t="s">
        <v>109</v>
      </c>
      <c r="AN55" s="225" t="n">
        <f aca="false">'7'!AJ55</f>
        <v>1.377</v>
      </c>
      <c r="AO55" s="389"/>
      <c r="AP55" s="389"/>
      <c r="AQ55" s="389"/>
      <c r="AR55" s="389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'7'!AJ54*'7'!AJ55</f>
        <v>0</v>
      </c>
      <c r="AK56" s="219" t="s">
        <v>112</v>
      </c>
      <c r="AL56" s="220" t="n">
        <f aca="false">'7'!AL54*'7'!AL55</f>
        <v>0</v>
      </c>
      <c r="AM56" s="219" t="s">
        <v>112</v>
      </c>
      <c r="AN56" s="220" t="n">
        <f aca="false">'7'!AN54*'7'!AN55</f>
        <v>0</v>
      </c>
      <c r="AO56" s="389"/>
      <c r="AP56" s="389"/>
      <c r="AQ56" s="389"/>
      <c r="AR56" s="389"/>
    </row>
    <row r="57" customFormat="false" ht="15.75" hidden="false" customHeight="true" outlineLevel="0" collapsed="false">
      <c r="O57" s="247" t="n">
        <f aca="false">COUNTA('7'!N7:N18)</f>
        <v>0</v>
      </c>
      <c r="P57" s="247"/>
      <c r="R57" s="248" t="n">
        <f aca="false">COUNTIF('7'!N7:N18,"&gt;=6")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391" t="s">
        <v>123</v>
      </c>
      <c r="AC60" s="39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'7'!AJ56+'7'!AL56+'7'!AN56</f>
        <v>0</v>
      </c>
      <c r="AM61" s="257"/>
      <c r="AN61" s="256" t="s">
        <v>125</v>
      </c>
      <c r="AO61" s="256"/>
      <c r="AP61" s="256"/>
      <c r="AQ61" s="257" t="n">
        <f aca="false">'7'!AJ49+'7'!AL49+'7'!AN49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'7'!AA32</f>
        <v>44688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'7'!AL61-'7'!AL62</f>
        <v>0</v>
      </c>
      <c r="AM63" s="257"/>
      <c r="AN63" s="256" t="s">
        <v>129</v>
      </c>
      <c r="AO63" s="256"/>
      <c r="AP63" s="256"/>
      <c r="AQ63" s="257" t="n">
        <f aca="false">'7'!AQ61-'7'!AQ62</f>
        <v>-44688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/>
      <c r="Z65" s="259"/>
      <c r="AA65" s="259"/>
      <c r="AB65" s="269" t="s">
        <v>130</v>
      </c>
      <c r="AC65" s="367"/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/>
      <c r="Z67" s="259"/>
      <c r="AA67" s="259"/>
      <c r="AB67" s="265" t="s">
        <v>128</v>
      </c>
      <c r="AC67" s="257" t="n">
        <f aca="false">SUM('7'!AM38,'7'!AR38)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SUM('7'!Y63,'7'!Y65)-'7'!Y67</f>
        <v>0</v>
      </c>
      <c r="Z68" s="259"/>
      <c r="AA68" s="259"/>
      <c r="AB68" s="265" t="s">
        <v>132</v>
      </c>
      <c r="AC68" s="275" t="n">
        <f aca="false">SUM('7'!AC63,'7'!AC65)-'7'!AC67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M16" colorId="64" zoomScale="120" zoomScaleNormal="120" zoomScalePageLayoutView="100" workbookViewId="0">
      <selection pane="topLeft" activeCell="Y44" activeCellId="0" sqref="Y44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72"/>
    <col collapsed="false" customWidth="true" hidden="false" outlineLevel="0" max="30" min="30" style="0" width="11.1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3186</v>
      </c>
      <c r="Z6" s="392" t="n">
        <v>1400</v>
      </c>
      <c r="AA6" s="392" t="n">
        <v>1</v>
      </c>
      <c r="AB6" s="82" t="n">
        <f aca="false">IF('8'!AA6=1,(('8'!Z6*'8'!$AS$6*'8'!$AT$6)/('8'!Y6*0.0036)),IF('8'!AA6=2,(('8'!Z6*'8'!$AS$7*'8'!$AT$7)/('8'!Y6*0.0036))))</f>
        <v>81.1710957661994</v>
      </c>
      <c r="AC6" s="82"/>
      <c r="AD6" s="37" t="n">
        <f aca="false">(('8'!AC6*'8'!$Q$10*1000000))/('8'!Y6*3600)</f>
        <v>0</v>
      </c>
      <c r="AE6" s="281"/>
      <c r="AF6" s="282" t="n">
        <f aca="false">('8'!AE6/24)*0.454</f>
        <v>0</v>
      </c>
      <c r="AG6" s="38"/>
      <c r="AH6" s="282" t="n">
        <f aca="false">('8'!AG6/24)*0.454</f>
        <v>0</v>
      </c>
      <c r="AI6" s="38" t="n">
        <v>3500</v>
      </c>
      <c r="AJ6" s="282" t="n">
        <f aca="false">('8'!AI6/24)*0.454</f>
        <v>66.2083333333333</v>
      </c>
      <c r="AK6" s="40"/>
      <c r="AL6" s="283" t="n">
        <f aca="false">('8'!AK6/24)*0.454</f>
        <v>0</v>
      </c>
      <c r="AM6" s="40"/>
      <c r="AN6" s="283" t="n">
        <f aca="false">('8'!AM6/24)*0.454</f>
        <v>0</v>
      </c>
      <c r="AO6" s="40"/>
      <c r="AP6" s="283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4" t="n">
        <v>235</v>
      </c>
      <c r="C7" s="284" t="n">
        <v>18</v>
      </c>
      <c r="D7" s="284" t="n">
        <v>15</v>
      </c>
      <c r="E7" s="284"/>
      <c r="F7" s="284" t="n">
        <v>59</v>
      </c>
      <c r="G7" s="284" t="n">
        <v>1.9</v>
      </c>
      <c r="H7" s="284" t="n">
        <v>1.5</v>
      </c>
      <c r="I7" s="284"/>
      <c r="J7" s="284" t="n">
        <v>0.8</v>
      </c>
      <c r="K7" s="284" t="n">
        <v>6.9</v>
      </c>
      <c r="L7" s="284" t="n">
        <v>6.5</v>
      </c>
      <c r="M7" s="284" t="n">
        <v>6.4</v>
      </c>
      <c r="N7" s="284"/>
      <c r="O7" s="284"/>
      <c r="P7" s="284"/>
      <c r="Q7" s="287"/>
      <c r="R7" s="56" t="n">
        <f aca="false">'7'!$Z$29</f>
        <v>1400</v>
      </c>
      <c r="S7" s="285" t="n">
        <f aca="false">'7'!AB29</f>
        <v>80.4389148090548</v>
      </c>
      <c r="T7" s="56" t="n">
        <f aca="false">'7'!Y29</f>
        <v>3182</v>
      </c>
      <c r="U7" s="51" t="str">
        <f aca="false">IF('8'!AA6=1,'8'!AR6,'8'!AR7)</f>
        <v>S.A.L</v>
      </c>
      <c r="V7" s="286" t="n">
        <f aca="false">ESCALA!$C$9</f>
        <v>0</v>
      </c>
      <c r="W7" s="286"/>
      <c r="X7" s="32" t="n">
        <v>0.0833333333333333</v>
      </c>
      <c r="Y7" s="58" t="n">
        <v>3192</v>
      </c>
      <c r="Z7" s="392" t="n">
        <v>1400</v>
      </c>
      <c r="AA7" s="392" t="n">
        <v>1</v>
      </c>
      <c r="AB7" s="82" t="n">
        <f aca="false">IF('8'!AA7=1,(('8'!Z7*'8'!$AS$6*'8'!$AT$6)/('8'!Y7*0.0036)),IF('8'!AA7=2,(('8'!Z7*'8'!$AS$7*'8'!$AT$7)/('8'!Y7*0.0036))))</f>
        <v>81.0185185185185</v>
      </c>
      <c r="AC7" s="82"/>
      <c r="AD7" s="37" t="n">
        <f aca="false">(('8'!AC7*'8'!$Q$10*1000000))/('8'!Y7*3600)</f>
        <v>0</v>
      </c>
      <c r="AE7" s="281"/>
      <c r="AF7" s="282" t="n">
        <f aca="false">('8'!AE7/24)*0.454</f>
        <v>0</v>
      </c>
      <c r="AG7" s="38"/>
      <c r="AH7" s="282" t="n">
        <f aca="false">('8'!AG7/24)*0.454</f>
        <v>0</v>
      </c>
      <c r="AI7" s="38" t="n">
        <v>3500</v>
      </c>
      <c r="AJ7" s="282" t="n">
        <f aca="false">('8'!AI7/24)*0.454</f>
        <v>66.2083333333333</v>
      </c>
      <c r="AK7" s="40"/>
      <c r="AL7" s="283" t="n">
        <f aca="false">('8'!AK7/24)*0.454</f>
        <v>0</v>
      </c>
      <c r="AM7" s="40"/>
      <c r="AN7" s="283" t="n">
        <f aca="false">('8'!AM7/24)*0.454</f>
        <v>0</v>
      </c>
      <c r="AO7" s="40"/>
      <c r="AP7" s="283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232</v>
      </c>
      <c r="C8" s="284" t="n">
        <v>19</v>
      </c>
      <c r="D8" s="284" t="n">
        <v>16</v>
      </c>
      <c r="E8" s="284"/>
      <c r="F8" s="284" t="n">
        <v>57</v>
      </c>
      <c r="G8" s="284" t="n">
        <v>1.9</v>
      </c>
      <c r="H8" s="284" t="n">
        <v>1.5</v>
      </c>
      <c r="I8" s="284"/>
      <c r="J8" s="284" t="n">
        <v>0.8</v>
      </c>
      <c r="K8" s="284" t="n">
        <v>6.9</v>
      </c>
      <c r="L8" s="284" t="n">
        <v>6.5</v>
      </c>
      <c r="M8" s="284" t="n">
        <v>6.5</v>
      </c>
      <c r="N8" s="284"/>
      <c r="O8" s="284"/>
      <c r="P8" s="284"/>
      <c r="Q8" s="287"/>
      <c r="R8" s="54" t="n">
        <f aca="false">'8'!Z7</f>
        <v>1400</v>
      </c>
      <c r="S8" s="55" t="n">
        <f aca="false">'8'!AB7</f>
        <v>81.0185185185185</v>
      </c>
      <c r="T8" s="56" t="n">
        <f aca="false">'8'!Y7</f>
        <v>3192</v>
      </c>
      <c r="U8" s="51" t="str">
        <f aca="false">IF('8'!AA7=1,'8'!AR6,'8'!AR7)</f>
        <v>S.A.L</v>
      </c>
      <c r="V8" s="286"/>
      <c r="W8" s="286"/>
      <c r="X8" s="32" t="n">
        <v>0.125</v>
      </c>
      <c r="Y8" s="58" t="n">
        <v>3226</v>
      </c>
      <c r="Z8" s="392" t="n">
        <v>1400</v>
      </c>
      <c r="AA8" s="392" t="n">
        <v>1</v>
      </c>
      <c r="AB8" s="82" t="n">
        <f aca="false">IF('8'!AA8=1,(('8'!Z8*'8'!$AS$6*'8'!$AT$6)/('8'!Y8*0.0036)),IF('8'!AA8=2,(('8'!Z8*'8'!$AS$7*'8'!$AT$7)/('8'!Y8*0.0036))))</f>
        <v>80.1646345663705</v>
      </c>
      <c r="AC8" s="82"/>
      <c r="AD8" s="37" t="n">
        <f aca="false">(('8'!AC8*'8'!$Q$10*1000000))/('8'!Y8*3600)</f>
        <v>0</v>
      </c>
      <c r="AE8" s="281"/>
      <c r="AF8" s="282" t="n">
        <f aca="false">('8'!AE8/24)*0.454</f>
        <v>0</v>
      </c>
      <c r="AG8" s="38"/>
      <c r="AH8" s="282" t="n">
        <f aca="false">('8'!AG8/24)*0.454</f>
        <v>0</v>
      </c>
      <c r="AI8" s="38" t="n">
        <v>3500</v>
      </c>
      <c r="AJ8" s="282" t="n">
        <f aca="false">('8'!AI8/24)*0.454</f>
        <v>66.2083333333333</v>
      </c>
      <c r="AK8" s="40"/>
      <c r="AL8" s="283" t="n">
        <f aca="false">('8'!AK8/24)*0.454</f>
        <v>0</v>
      </c>
      <c r="AM8" s="40"/>
      <c r="AN8" s="283" t="n">
        <f aca="false">('8'!AM8/24)*0.454</f>
        <v>0</v>
      </c>
      <c r="AO8" s="40"/>
      <c r="AP8" s="283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228</v>
      </c>
      <c r="C9" s="284" t="n">
        <v>20</v>
      </c>
      <c r="D9" s="284" t="n">
        <v>17</v>
      </c>
      <c r="E9" s="284"/>
      <c r="F9" s="284" t="n">
        <v>56</v>
      </c>
      <c r="G9" s="284" t="n">
        <v>1.9</v>
      </c>
      <c r="H9" s="284" t="n">
        <v>1.2</v>
      </c>
      <c r="I9" s="284"/>
      <c r="J9" s="284" t="n">
        <v>0.9</v>
      </c>
      <c r="K9" s="284" t="n">
        <v>6.9</v>
      </c>
      <c r="L9" s="284" t="n">
        <v>6.5</v>
      </c>
      <c r="M9" s="284" t="n">
        <v>6.5</v>
      </c>
      <c r="N9" s="284"/>
      <c r="O9" s="284"/>
      <c r="P9" s="284"/>
      <c r="Q9" s="287"/>
      <c r="R9" s="56" t="n">
        <f aca="false">'8'!Z9</f>
        <v>1400</v>
      </c>
      <c r="S9" s="55" t="n">
        <f aca="false">'8'!AB9</f>
        <v>81.8907888255577</v>
      </c>
      <c r="T9" s="56" t="n">
        <f aca="false">'8'!Y9</f>
        <v>3158</v>
      </c>
      <c r="U9" s="51" t="str">
        <f aca="false">IF('8'!AA9=1,'8'!AR6,'8'!AR7)</f>
        <v>S.A.L</v>
      </c>
      <c r="V9" s="286"/>
      <c r="W9" s="286"/>
      <c r="X9" s="32" t="n">
        <v>0.166666666666667</v>
      </c>
      <c r="Y9" s="58" t="n">
        <v>3158</v>
      </c>
      <c r="Z9" s="392" t="n">
        <v>1400</v>
      </c>
      <c r="AA9" s="392" t="n">
        <v>1</v>
      </c>
      <c r="AB9" s="82" t="n">
        <f aca="false">IF('8'!AA9=1,(('8'!Z9*'8'!$AS$6*'8'!$AT$6)/('8'!Y9*0.0036)),IF('8'!AA9=2,(('8'!Z9*'8'!$AS$7*'8'!$AT$7)/('8'!Y9*0.0036))))</f>
        <v>81.8907888255577</v>
      </c>
      <c r="AC9" s="82"/>
      <c r="AD9" s="37" t="n">
        <f aca="false">(('8'!AC9*'8'!$Q$10*1000000))/('8'!Y9*3600)</f>
        <v>0</v>
      </c>
      <c r="AE9" s="281"/>
      <c r="AF9" s="282" t="n">
        <f aca="false">('8'!AE9/24)*0.454</f>
        <v>0</v>
      </c>
      <c r="AG9" s="38"/>
      <c r="AH9" s="282" t="n">
        <f aca="false">('8'!AG9/24)*0.454</f>
        <v>0</v>
      </c>
      <c r="AI9" s="38" t="n">
        <v>3500</v>
      </c>
      <c r="AJ9" s="282" t="n">
        <f aca="false">('8'!AI9/24)*0.454</f>
        <v>66.2083333333333</v>
      </c>
      <c r="AK9" s="40"/>
      <c r="AL9" s="283" t="n">
        <f aca="false">('8'!AK9/24)*0.454</f>
        <v>0</v>
      </c>
      <c r="AM9" s="40"/>
      <c r="AN9" s="283" t="n">
        <f aca="false">('8'!AM9/24)*0.454</f>
        <v>0</v>
      </c>
      <c r="AO9" s="40"/>
      <c r="AP9" s="283" t="n">
        <f aca="false">('8'!AO9/24)*0.454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221</v>
      </c>
      <c r="C10" s="284" t="n">
        <v>21</v>
      </c>
      <c r="D10" s="284" t="n">
        <v>19</v>
      </c>
      <c r="E10" s="284"/>
      <c r="F10" s="284" t="n">
        <v>54</v>
      </c>
      <c r="G10" s="284" t="n">
        <v>1.9</v>
      </c>
      <c r="H10" s="284" t="n">
        <v>1.2</v>
      </c>
      <c r="I10" s="284"/>
      <c r="J10" s="284" t="n">
        <v>0.9</v>
      </c>
      <c r="K10" s="284" t="n">
        <v>7.1</v>
      </c>
      <c r="L10" s="284" t="n">
        <v>6.4</v>
      </c>
      <c r="M10" s="284" t="n">
        <v>6.4</v>
      </c>
      <c r="N10" s="284"/>
      <c r="O10" s="284"/>
      <c r="P10" s="284"/>
      <c r="Q10" s="287"/>
      <c r="R10" s="56" t="n">
        <f aca="false">'8'!Z11</f>
        <v>1400</v>
      </c>
      <c r="S10" s="55" t="n">
        <f aca="false">'8'!AB11</f>
        <v>81.4523184601925</v>
      </c>
      <c r="T10" s="56" t="n">
        <f aca="false">'8'!Y11</f>
        <v>3175</v>
      </c>
      <c r="U10" s="51" t="str">
        <f aca="false">IF('8'!AA11=1,'8'!AR6,'8'!AR7)</f>
        <v>S.A.L</v>
      </c>
      <c r="V10" s="286"/>
      <c r="W10" s="286"/>
      <c r="X10" s="32" t="n">
        <v>0.208333333333333</v>
      </c>
      <c r="Y10" s="58" t="n">
        <v>3184</v>
      </c>
      <c r="Z10" s="392" t="n">
        <v>1400</v>
      </c>
      <c r="AA10" s="392" t="n">
        <v>1</v>
      </c>
      <c r="AB10" s="82" t="n">
        <f aca="false">IF('8'!AA10=1,(('8'!Z10*'8'!$AS$6*'8'!$AT$6)/('8'!Y10*0.0036)),IF('8'!AA10=2,(('8'!Z10*'8'!$AS$7*'8'!$AT$7)/('8'!Y10*0.0036))))</f>
        <v>81.2220826353992</v>
      </c>
      <c r="AC10" s="82"/>
      <c r="AD10" s="37" t="n">
        <f aca="false">(('8'!AC10*'8'!$Q$10*1000000))/('8'!Y10*3600)</f>
        <v>0</v>
      </c>
      <c r="AE10" s="281"/>
      <c r="AF10" s="282" t="n">
        <f aca="false">('8'!AE10/24)*0.454</f>
        <v>0</v>
      </c>
      <c r="AG10" s="38"/>
      <c r="AH10" s="282" t="n">
        <f aca="false">('8'!AG10/24)*0.454</f>
        <v>0</v>
      </c>
      <c r="AI10" s="38" t="n">
        <v>3500</v>
      </c>
      <c r="AJ10" s="282" t="n">
        <f aca="false">('8'!AI10/24)*0.454</f>
        <v>66.2083333333333</v>
      </c>
      <c r="AK10" s="40"/>
      <c r="AL10" s="283" t="n">
        <f aca="false">('8'!AK10/24)*0.454</f>
        <v>0</v>
      </c>
      <c r="AM10" s="40"/>
      <c r="AN10" s="283" t="n">
        <f aca="false">('8'!AM10/24)*0.454</f>
        <v>0</v>
      </c>
      <c r="AO10" s="40"/>
      <c r="AP10" s="283" t="n">
        <f aca="false">('8'!AO10/24)*0.454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216</v>
      </c>
      <c r="C11" s="284" t="n">
        <v>21</v>
      </c>
      <c r="D11" s="284" t="n">
        <v>20</v>
      </c>
      <c r="E11" s="284"/>
      <c r="F11" s="284" t="n">
        <v>50</v>
      </c>
      <c r="G11" s="284" t="n">
        <v>1.9</v>
      </c>
      <c r="H11" s="284" t="n">
        <v>1.4</v>
      </c>
      <c r="I11" s="284"/>
      <c r="J11" s="284" t="n">
        <v>1</v>
      </c>
      <c r="K11" s="284" t="n">
        <v>6.9</v>
      </c>
      <c r="L11" s="284" t="n">
        <v>6.3</v>
      </c>
      <c r="M11" s="284" t="n">
        <v>6.3</v>
      </c>
      <c r="N11" s="284"/>
      <c r="O11" s="284"/>
      <c r="P11" s="284"/>
      <c r="Q11" s="287"/>
      <c r="R11" s="56" t="n">
        <f aca="false">'8'!Z13</f>
        <v>1400</v>
      </c>
      <c r="S11" s="55" t="n">
        <f aca="false">'8'!AB13</f>
        <v>80.8918082924964</v>
      </c>
      <c r="T11" s="56" t="n">
        <f aca="false">'8'!Y13</f>
        <v>3197</v>
      </c>
      <c r="U11" s="51" t="str">
        <f aca="false">IF('8'!AA13=1,'8'!AR6,'8'!AR7)</f>
        <v>S.A.L</v>
      </c>
      <c r="V11" s="286"/>
      <c r="W11" s="286"/>
      <c r="X11" s="32" t="n">
        <v>0.25</v>
      </c>
      <c r="Y11" s="58" t="n">
        <v>3175</v>
      </c>
      <c r="Z11" s="392" t="n">
        <v>1400</v>
      </c>
      <c r="AA11" s="392" t="n">
        <v>1</v>
      </c>
      <c r="AB11" s="82" t="n">
        <f aca="false">IF('8'!AA11=1,(('8'!Z11*'8'!$AS$6*'8'!$AT$6)/('8'!Y11*0.0036)),IF('8'!AA11=2,(('8'!Z11*'8'!$AS$7*'8'!$AT$7)/('8'!Y11*0.0036))))</f>
        <v>81.4523184601925</v>
      </c>
      <c r="AC11" s="82"/>
      <c r="AD11" s="37" t="n">
        <f aca="false">(('8'!AC11*'8'!$Q$10*1000000))/('8'!Y11*3600)</f>
        <v>0</v>
      </c>
      <c r="AE11" s="281"/>
      <c r="AF11" s="282" t="n">
        <f aca="false">('8'!AE11/24)*0.454</f>
        <v>0</v>
      </c>
      <c r="AG11" s="38"/>
      <c r="AH11" s="282" t="n">
        <f aca="false">('8'!AG11/24)*0.454</f>
        <v>0</v>
      </c>
      <c r="AI11" s="38" t="n">
        <v>3500</v>
      </c>
      <c r="AJ11" s="282" t="n">
        <f aca="false">('8'!AI11/24)*0.454</f>
        <v>66.2083333333333</v>
      </c>
      <c r="AK11" s="40"/>
      <c r="AL11" s="283" t="n">
        <f aca="false">('8'!AK11/24)*0.454</f>
        <v>0</v>
      </c>
      <c r="AM11" s="40"/>
      <c r="AN11" s="283" t="n">
        <f aca="false">('8'!AM11/24)*0.454</f>
        <v>0</v>
      </c>
      <c r="AO11" s="40"/>
      <c r="AP11" s="283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207</v>
      </c>
      <c r="C12" s="284" t="n">
        <v>21</v>
      </c>
      <c r="D12" s="284" t="n">
        <v>20</v>
      </c>
      <c r="E12" s="284"/>
      <c r="F12" s="284" t="n">
        <v>49</v>
      </c>
      <c r="G12" s="284" t="n">
        <v>1.9</v>
      </c>
      <c r="H12" s="284" t="n">
        <v>1.3</v>
      </c>
      <c r="I12" s="284"/>
      <c r="J12" s="284" t="n">
        <v>1</v>
      </c>
      <c r="K12" s="284" t="n">
        <v>6.9</v>
      </c>
      <c r="L12" s="284" t="n">
        <v>6.3</v>
      </c>
      <c r="M12" s="284" t="n">
        <v>6.3</v>
      </c>
      <c r="N12" s="284"/>
      <c r="O12" s="284"/>
      <c r="P12" s="284"/>
      <c r="Q12" s="287"/>
      <c r="R12" s="56" t="n">
        <f aca="false">'8'!Z15</f>
        <v>1400</v>
      </c>
      <c r="S12" s="55" t="n">
        <f aca="false">'8'!AB15</f>
        <v>81.1456263291845</v>
      </c>
      <c r="T12" s="56" t="n">
        <f aca="false">'8'!Y15</f>
        <v>3187</v>
      </c>
      <c r="U12" s="51" t="str">
        <f aca="false">IF('8'!AA15=1,'8'!AR6,'8'!AR7)</f>
        <v>S.A.L</v>
      </c>
      <c r="V12" s="66" t="n">
        <f aca="false">ESCALA!$B$10</f>
        <v>0</v>
      </c>
      <c r="W12" s="66"/>
      <c r="X12" s="32" t="n">
        <v>0.291666666666667</v>
      </c>
      <c r="Y12" s="58" t="n">
        <v>3188</v>
      </c>
      <c r="Z12" s="392" t="n">
        <v>1400</v>
      </c>
      <c r="AA12" s="392" t="n">
        <v>1</v>
      </c>
      <c r="AB12" s="82" t="n">
        <f aca="false">IF('8'!AA12=1,(('8'!Z12*'8'!$AS$6*'8'!$AT$6)/('8'!Y12*0.0036)),IF('8'!AA12=2,(('8'!Z12*'8'!$AS$7*'8'!$AT$7)/('8'!Y12*0.0036))))</f>
        <v>81.1201728704866</v>
      </c>
      <c r="AC12" s="82"/>
      <c r="AD12" s="37" t="n">
        <f aca="false">(('8'!AC12*'8'!$Q$10*1000000))/('8'!Y12*3600)</f>
        <v>0</v>
      </c>
      <c r="AE12" s="281"/>
      <c r="AF12" s="282" t="n">
        <f aca="false">('8'!AE12/24)*0.454</f>
        <v>0</v>
      </c>
      <c r="AG12" s="38"/>
      <c r="AH12" s="282" t="n">
        <f aca="false">('8'!AG12/24)*0.454</f>
        <v>0</v>
      </c>
      <c r="AI12" s="38" t="n">
        <v>3500</v>
      </c>
      <c r="AJ12" s="282" t="n">
        <f aca="false">('8'!AI12/24)*0.454</f>
        <v>66.2083333333333</v>
      </c>
      <c r="AK12" s="40"/>
      <c r="AL12" s="283" t="n">
        <f aca="false">('8'!AK12/24)*0.454</f>
        <v>0</v>
      </c>
      <c r="AM12" s="40"/>
      <c r="AN12" s="283" t="n">
        <f aca="false">('8'!AM12/24)*0.454</f>
        <v>0</v>
      </c>
      <c r="AO12" s="40"/>
      <c r="AP12" s="283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208</v>
      </c>
      <c r="C13" s="284" t="n">
        <v>22</v>
      </c>
      <c r="D13" s="284" t="n">
        <v>2</v>
      </c>
      <c r="E13" s="284"/>
      <c r="F13" s="284" t="n">
        <v>47</v>
      </c>
      <c r="G13" s="284" t="n">
        <v>2</v>
      </c>
      <c r="H13" s="284" t="n">
        <v>1.5</v>
      </c>
      <c r="I13" s="284"/>
      <c r="J13" s="284" t="n">
        <v>1.1</v>
      </c>
      <c r="K13" s="284" t="n">
        <v>6.9</v>
      </c>
      <c r="L13" s="284" t="n">
        <v>6.3</v>
      </c>
      <c r="M13" s="284" t="n">
        <v>6.3</v>
      </c>
      <c r="N13" s="284"/>
      <c r="O13" s="284"/>
      <c r="P13" s="284"/>
      <c r="Q13" s="287"/>
      <c r="R13" s="56" t="n">
        <f aca="false">'8'!Z17</f>
        <v>1400</v>
      </c>
      <c r="S13" s="55" t="n">
        <f aca="false">'8'!AB17</f>
        <v>81.5036593479707</v>
      </c>
      <c r="T13" s="56" t="n">
        <f aca="false">'8'!Y17</f>
        <v>3173</v>
      </c>
      <c r="U13" s="51" t="str">
        <f aca="false">IF('8'!AA17=1,'8'!AR6,'8'!AR7)</f>
        <v>S.A.L</v>
      </c>
      <c r="V13" s="66"/>
      <c r="W13" s="66"/>
      <c r="X13" s="32" t="n">
        <v>0.333333333333333</v>
      </c>
      <c r="Y13" s="58" t="n">
        <v>3197</v>
      </c>
      <c r="Z13" s="392" t="n">
        <v>1400</v>
      </c>
      <c r="AA13" s="392" t="n">
        <v>1</v>
      </c>
      <c r="AB13" s="82" t="n">
        <f aca="false">IF('8'!AA13=1,(('8'!Z13*'8'!$AS$6*'8'!$AT$6)/('8'!Y13*0.0036)),IF('8'!AA13=2,(('8'!Z13*'8'!$AS$7*'8'!$AT$7)/('8'!Y13*0.0036))))</f>
        <v>80.8918082924964</v>
      </c>
      <c r="AC13" s="82"/>
      <c r="AD13" s="37" t="n">
        <f aca="false">(('8'!AC13*'8'!$Q$10*1000000))/('8'!Y13*3600)</f>
        <v>0</v>
      </c>
      <c r="AE13" s="281"/>
      <c r="AF13" s="282" t="n">
        <f aca="false">('8'!AE13/24)*0.454</f>
        <v>0</v>
      </c>
      <c r="AG13" s="38"/>
      <c r="AH13" s="282" t="n">
        <f aca="false">('8'!AG13/24)*0.454</f>
        <v>0</v>
      </c>
      <c r="AI13" s="38" t="n">
        <v>3500</v>
      </c>
      <c r="AJ13" s="282" t="n">
        <f aca="false">('8'!AI13/24)*0.454</f>
        <v>66.2083333333333</v>
      </c>
      <c r="AK13" s="40"/>
      <c r="AL13" s="283" t="n">
        <f aca="false">('8'!AK13/24)*0.454</f>
        <v>0</v>
      </c>
      <c r="AM13" s="40"/>
      <c r="AN13" s="283" t="n">
        <f aca="false">('8'!AM13/24)*0.454</f>
        <v>0</v>
      </c>
      <c r="AO13" s="40"/>
      <c r="AP13" s="283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210</v>
      </c>
      <c r="C14" s="284" t="n">
        <v>22</v>
      </c>
      <c r="D14" s="284" t="n">
        <v>21</v>
      </c>
      <c r="E14" s="284"/>
      <c r="F14" s="284" t="n">
        <v>49</v>
      </c>
      <c r="G14" s="284" t="n">
        <v>2.1</v>
      </c>
      <c r="H14" s="284" t="n">
        <v>1.6</v>
      </c>
      <c r="I14" s="284"/>
      <c r="J14" s="284" t="n">
        <v>1.1</v>
      </c>
      <c r="K14" s="284" t="n">
        <v>6.9</v>
      </c>
      <c r="L14" s="284" t="n">
        <v>6.3</v>
      </c>
      <c r="M14" s="284" t="n">
        <v>6.3</v>
      </c>
      <c r="N14" s="284"/>
      <c r="O14" s="284"/>
      <c r="P14" s="284"/>
      <c r="Q14" s="287"/>
      <c r="R14" s="56" t="n">
        <f aca="false">'8'!Z19</f>
        <v>1400</v>
      </c>
      <c r="S14" s="55" t="n">
        <f aca="false">'8'!AB19</f>
        <v>82.1248368088635</v>
      </c>
      <c r="T14" s="56" t="n">
        <f aca="false">'8'!Y19</f>
        <v>3149</v>
      </c>
      <c r="U14" s="51" t="str">
        <f aca="false">IF('8'!AA19=1,'8'!AR6,'8'!AR7)</f>
        <v>S.A.L</v>
      </c>
      <c r="V14" s="66"/>
      <c r="W14" s="66"/>
      <c r="X14" s="32" t="n">
        <v>0.375</v>
      </c>
      <c r="Y14" s="58" t="n">
        <v>3182</v>
      </c>
      <c r="Z14" s="392" t="n">
        <v>1400</v>
      </c>
      <c r="AA14" s="392" t="n">
        <v>1</v>
      </c>
      <c r="AB14" s="82" t="n">
        <f aca="false">IF('8'!AA14=1,(('8'!Z14*'8'!$AS$6*'8'!$AT$6)/('8'!Y14*0.0036)),IF('8'!AA14=2,(('8'!Z14*'8'!$AS$7*'8'!$AT$7)/('8'!Y14*0.0036))))</f>
        <v>81.273133598715</v>
      </c>
      <c r="AC14" s="82"/>
      <c r="AD14" s="37" t="n">
        <f aca="false">(('8'!AC14*'8'!$Q$10*1000000))/('8'!Y14*3600)</f>
        <v>0</v>
      </c>
      <c r="AE14" s="281"/>
      <c r="AF14" s="282" t="n">
        <f aca="false">('8'!AE14/24)*0.454</f>
        <v>0</v>
      </c>
      <c r="AG14" s="38"/>
      <c r="AH14" s="282" t="n">
        <f aca="false">('8'!AG14/24)*0.454</f>
        <v>0</v>
      </c>
      <c r="AI14" s="38" t="n">
        <v>3500</v>
      </c>
      <c r="AJ14" s="282" t="n">
        <f aca="false">('8'!AI14/24)*0.454</f>
        <v>66.2083333333333</v>
      </c>
      <c r="AK14" s="40"/>
      <c r="AL14" s="283" t="n">
        <f aca="false">('8'!AK14/24)*0.454</f>
        <v>0</v>
      </c>
      <c r="AM14" s="40"/>
      <c r="AN14" s="283" t="n">
        <f aca="false">('8'!AM14/24)*0.454</f>
        <v>0</v>
      </c>
      <c r="AO14" s="40"/>
      <c r="AP14" s="283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222</v>
      </c>
      <c r="C15" s="284" t="n">
        <v>21</v>
      </c>
      <c r="D15" s="284" t="n">
        <v>19</v>
      </c>
      <c r="E15" s="284"/>
      <c r="F15" s="284" t="n">
        <v>53</v>
      </c>
      <c r="G15" s="284" t="n">
        <v>2.1</v>
      </c>
      <c r="H15" s="284" t="n">
        <v>1.6</v>
      </c>
      <c r="I15" s="284"/>
      <c r="J15" s="284" t="n">
        <v>1</v>
      </c>
      <c r="K15" s="284" t="n">
        <v>6.9</v>
      </c>
      <c r="L15" s="284" t="n">
        <v>6.3</v>
      </c>
      <c r="M15" s="284" t="n">
        <v>6.3</v>
      </c>
      <c r="N15" s="284"/>
      <c r="O15" s="284"/>
      <c r="P15" s="284"/>
      <c r="Q15" s="287"/>
      <c r="R15" s="56" t="n">
        <f aca="false">'8'!Z21</f>
        <v>1400</v>
      </c>
      <c r="S15" s="55" t="n">
        <f aca="false">'8'!AB21</f>
        <v>81.4010422131291</v>
      </c>
      <c r="T15" s="56" t="n">
        <f aca="false">'8'!Y21</f>
        <v>3177</v>
      </c>
      <c r="U15" s="51" t="str">
        <f aca="false">IF('8'!AA21=1,'8'!AR6,'8'!AR7)</f>
        <v>S.A.L</v>
      </c>
      <c r="V15" s="66"/>
      <c r="W15" s="66"/>
      <c r="X15" s="32" t="n">
        <v>0.416666666666667</v>
      </c>
      <c r="Y15" s="58" t="n">
        <v>3187</v>
      </c>
      <c r="Z15" s="392" t="n">
        <v>1400</v>
      </c>
      <c r="AA15" s="392" t="n">
        <v>1</v>
      </c>
      <c r="AB15" s="82" t="n">
        <f aca="false">IF('8'!AA15=1,(('8'!Z15*'8'!$AS$6*'8'!$AT$6)/('8'!Y15*0.0036)),IF('8'!AA15=2,(('8'!Z15*'8'!$AS$7*'8'!$AT$7)/('8'!Y15*0.0036))))</f>
        <v>81.1456263291845</v>
      </c>
      <c r="AC15" s="82"/>
      <c r="AD15" s="37" t="n">
        <f aca="false">(('8'!AC15*'8'!$Q$10*1000000))/('8'!Y15*3600)</f>
        <v>0</v>
      </c>
      <c r="AE15" s="281"/>
      <c r="AF15" s="282" t="n">
        <f aca="false">('8'!AE15/24)*0.454</f>
        <v>0</v>
      </c>
      <c r="AG15" s="38"/>
      <c r="AH15" s="282" t="n">
        <f aca="false">('8'!AG15/24)*0.454</f>
        <v>0</v>
      </c>
      <c r="AI15" s="38" t="n">
        <v>3500</v>
      </c>
      <c r="AJ15" s="282" t="n">
        <f aca="false">('8'!AI15/24)*0.454</f>
        <v>66.2083333333333</v>
      </c>
      <c r="AK15" s="40"/>
      <c r="AL15" s="283" t="n">
        <f aca="false">('8'!AK15/24)*0.454</f>
        <v>0</v>
      </c>
      <c r="AM15" s="40"/>
      <c r="AN15" s="283" t="n">
        <f aca="false">('8'!AM15/24)*0.454</f>
        <v>0</v>
      </c>
      <c r="AO15" s="40"/>
      <c r="AP15" s="283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247</v>
      </c>
      <c r="C16" s="284" t="n">
        <v>21</v>
      </c>
      <c r="D16" s="284" t="n">
        <v>18</v>
      </c>
      <c r="E16" s="284"/>
      <c r="F16" s="284" t="n">
        <v>58</v>
      </c>
      <c r="G16" s="284" t="n">
        <v>2.2</v>
      </c>
      <c r="H16" s="284" t="n">
        <v>1.5</v>
      </c>
      <c r="I16" s="284"/>
      <c r="J16" s="284" t="n">
        <v>1</v>
      </c>
      <c r="K16" s="284" t="n">
        <v>6.9</v>
      </c>
      <c r="L16" s="284" t="n">
        <v>6.3</v>
      </c>
      <c r="M16" s="284" t="n">
        <v>6.3</v>
      </c>
      <c r="N16" s="284"/>
      <c r="O16" s="284"/>
      <c r="P16" s="284"/>
      <c r="Q16" s="287"/>
      <c r="R16" s="56" t="n">
        <f aca="false">'8'!Z23</f>
        <v>1400</v>
      </c>
      <c r="S16" s="55" t="n">
        <f aca="false">'8'!AB23</f>
        <v>80.8665137933431</v>
      </c>
      <c r="T16" s="56" t="n">
        <f aca="false">'8'!Y23</f>
        <v>3198</v>
      </c>
      <c r="U16" s="51" t="str">
        <f aca="false">IF('8'!AA23=1,'8'!AR6,'8'!AR7)</f>
        <v>S.A.L</v>
      </c>
      <c r="V16" s="66"/>
      <c r="W16" s="66"/>
      <c r="X16" s="32" t="n">
        <v>0.458333333333333</v>
      </c>
      <c r="Y16" s="58" t="n">
        <v>3177</v>
      </c>
      <c r="Z16" s="392" t="n">
        <v>1400</v>
      </c>
      <c r="AA16" s="392" t="n">
        <v>1</v>
      </c>
      <c r="AB16" s="82" t="n">
        <f aca="false">IF('8'!AA16=1,(('8'!Z16*'8'!$AS$6*'8'!$AT$6)/('8'!Y16*0.0036)),IF('8'!AA16=2,(('8'!Z16*'8'!$AS$7*'8'!$AT$7)/('8'!Y16*0.0036))))</f>
        <v>81.4010422131291</v>
      </c>
      <c r="AC16" s="82"/>
      <c r="AD16" s="37" t="n">
        <f aca="false">(('8'!AC16*'8'!$Q$10*1000000))/('8'!Y16*3600)</f>
        <v>0</v>
      </c>
      <c r="AE16" s="281"/>
      <c r="AF16" s="282" t="n">
        <f aca="false">('8'!AE16/24)*0.454</f>
        <v>0</v>
      </c>
      <c r="AG16" s="38"/>
      <c r="AH16" s="282" t="n">
        <f aca="false">('8'!AG16/24)*0.454</f>
        <v>0</v>
      </c>
      <c r="AI16" s="38" t="n">
        <v>3800</v>
      </c>
      <c r="AJ16" s="282" t="n">
        <f aca="false">('8'!AI16/24)*0.454</f>
        <v>71.8833333333333</v>
      </c>
      <c r="AK16" s="40"/>
      <c r="AL16" s="283" t="n">
        <f aca="false">('8'!AK16/24)*0.454</f>
        <v>0</v>
      </c>
      <c r="AM16" s="40"/>
      <c r="AN16" s="283" t="n">
        <f aca="false">('8'!AM16/24)*0.454</f>
        <v>0</v>
      </c>
      <c r="AO16" s="40"/>
      <c r="AP16" s="283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250</v>
      </c>
      <c r="C17" s="284" t="n">
        <v>21</v>
      </c>
      <c r="D17" s="284" t="n">
        <v>19</v>
      </c>
      <c r="E17" s="284"/>
      <c r="F17" s="284" t="n">
        <v>58</v>
      </c>
      <c r="G17" s="284" t="n">
        <v>2.1</v>
      </c>
      <c r="H17" s="284" t="n">
        <v>1.5</v>
      </c>
      <c r="I17" s="284"/>
      <c r="J17" s="284" t="n">
        <v>1</v>
      </c>
      <c r="K17" s="284" t="n">
        <v>6.9</v>
      </c>
      <c r="L17" s="284" t="n">
        <v>6.3</v>
      </c>
      <c r="M17" s="284" t="n">
        <v>6.3</v>
      </c>
      <c r="N17" s="284"/>
      <c r="O17" s="284"/>
      <c r="P17" s="284"/>
      <c r="Q17" s="287"/>
      <c r="R17" s="56" t="n">
        <f aca="false">'8'!Z25</f>
        <v>1400</v>
      </c>
      <c r="S17" s="55" t="n">
        <f aca="false">'8'!AB25</f>
        <v>81.0693138279345</v>
      </c>
      <c r="T17" s="56" t="n">
        <f aca="false">'8'!Y25</f>
        <v>3190</v>
      </c>
      <c r="U17" s="51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58" t="n">
        <v>3173</v>
      </c>
      <c r="Z17" s="392" t="n">
        <v>1400</v>
      </c>
      <c r="AA17" s="392" t="n">
        <v>1</v>
      </c>
      <c r="AB17" s="82" t="n">
        <f aca="false">IF('8'!AA17=1,(('8'!Z17*'8'!$AS$6*'8'!$AT$6)/('8'!Y17*0.0036)),IF('8'!AA17=2,(('8'!Z17*'8'!$AS$7*'8'!$AT$7)/('8'!Y17*0.0036))))</f>
        <v>81.5036593479707</v>
      </c>
      <c r="AC17" s="82"/>
      <c r="AD17" s="37" t="n">
        <f aca="false">(('8'!AC17*'8'!$Q$10*1000000))/('8'!Y17*3600)</f>
        <v>0</v>
      </c>
      <c r="AE17" s="281"/>
      <c r="AF17" s="282" t="n">
        <f aca="false">('8'!AE17/24)*0.454</f>
        <v>0</v>
      </c>
      <c r="AG17" s="38"/>
      <c r="AH17" s="282" t="n">
        <f aca="false">('8'!AG17/24)*0.454</f>
        <v>0</v>
      </c>
      <c r="AI17" s="38" t="n">
        <v>3800</v>
      </c>
      <c r="AJ17" s="282" t="n">
        <f aca="false">('8'!AI17/24)*0.454</f>
        <v>71.8833333333333</v>
      </c>
      <c r="AK17" s="40"/>
      <c r="AL17" s="283" t="n">
        <f aca="false">('8'!AK17/24)*0.454</f>
        <v>0</v>
      </c>
      <c r="AM17" s="40"/>
      <c r="AN17" s="283" t="n">
        <f aca="false">('8'!AM17/24)*0.454</f>
        <v>0</v>
      </c>
      <c r="AO17" s="40"/>
      <c r="AP17" s="283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252</v>
      </c>
      <c r="C18" s="284" t="n">
        <v>20</v>
      </c>
      <c r="D18" s="284" t="n">
        <v>18</v>
      </c>
      <c r="E18" s="284"/>
      <c r="F18" s="284" t="n">
        <v>59</v>
      </c>
      <c r="G18" s="284" t="n">
        <v>2.1</v>
      </c>
      <c r="H18" s="284" t="n">
        <v>1.7</v>
      </c>
      <c r="I18" s="284"/>
      <c r="J18" s="284" t="n">
        <v>1</v>
      </c>
      <c r="K18" s="284" t="n">
        <v>6.9</v>
      </c>
      <c r="L18" s="284" t="n">
        <v>6.3</v>
      </c>
      <c r="M18" s="284" t="n">
        <v>6.3</v>
      </c>
      <c r="N18" s="284"/>
      <c r="O18" s="284"/>
      <c r="P18" s="284"/>
      <c r="Q18" s="287"/>
      <c r="R18" s="56" t="n">
        <f aca="false">'8'!Z27</f>
        <v>1400</v>
      </c>
      <c r="S18" s="55" t="n">
        <f aca="false">'8'!AB27</f>
        <v>82.4915824915825</v>
      </c>
      <c r="T18" s="56" t="n">
        <f aca="false">'8'!Y27</f>
        <v>3135</v>
      </c>
      <c r="U18" s="51" t="str">
        <f aca="false">IF('8'!AA27=1,'8'!AR6,'8'!AR7)</f>
        <v>S.A.L</v>
      </c>
      <c r="V18" s="67"/>
      <c r="W18" s="67"/>
      <c r="X18" s="32" t="n">
        <v>0.541666666666667</v>
      </c>
      <c r="Y18" s="58" t="n">
        <v>3185</v>
      </c>
      <c r="Z18" s="392" t="n">
        <v>1400</v>
      </c>
      <c r="AA18" s="392" t="n">
        <v>1</v>
      </c>
      <c r="AB18" s="82" t="n">
        <f aca="false">IF('8'!AA18=1,(('8'!Z18*'8'!$AS$6*'8'!$AT$6)/('8'!Y18*0.0036)),IF('8'!AA18=2,(('8'!Z18*'8'!$AS$7*'8'!$AT$7)/('8'!Y18*0.0036))))</f>
        <v>81.1965811965812</v>
      </c>
      <c r="AC18" s="82"/>
      <c r="AD18" s="37" t="n">
        <f aca="false">(('8'!AC18*'8'!$Q$10*1000000))/('8'!Y18*3600)</f>
        <v>0</v>
      </c>
      <c r="AE18" s="281"/>
      <c r="AF18" s="282" t="n">
        <f aca="false">('8'!AE18/24)*0.454</f>
        <v>0</v>
      </c>
      <c r="AG18" s="38"/>
      <c r="AH18" s="282" t="n">
        <f aca="false">('8'!AG18/24)*0.454</f>
        <v>0</v>
      </c>
      <c r="AI18" s="38" t="n">
        <v>3800</v>
      </c>
      <c r="AJ18" s="282" t="n">
        <f aca="false">('8'!AI18/24)*0.454</f>
        <v>71.8833333333333</v>
      </c>
      <c r="AK18" s="40"/>
      <c r="AL18" s="283" t="n">
        <f aca="false">('8'!AK18/24)*0.454</f>
        <v>0</v>
      </c>
      <c r="AM18" s="40"/>
      <c r="AN18" s="283" t="n">
        <f aca="false">('8'!AM18/24)*0.454</f>
        <v>0</v>
      </c>
      <c r="AO18" s="40"/>
      <c r="AP18" s="283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IF('8'!B7:B18&gt;0.01,AVERAGE('8'!B7:B18),"")</f>
        <v>227.333333333333</v>
      </c>
      <c r="C19" s="96" t="n">
        <f aca="false" t="array" ref="C19:C19">IF('8'!C7:C18&gt;0.01,AVERAGE('8'!C7:C18),"")</f>
        <v>20.5833333333333</v>
      </c>
      <c r="D19" s="96" t="n">
        <f aca="false" t="array" ref="D19:D19">IF('8'!D7:D18&gt;0.01,AVERAGE('8'!D7:D18),"")</f>
        <v>17</v>
      </c>
      <c r="E19" s="96" t="str">
        <f aca="false" t="array" ref="E19:E19">IF('8'!E7:E18&gt;0.01,AVERAGE('8'!E7:E18),"")</f>
        <v/>
      </c>
      <c r="F19" s="96" t="n">
        <f aca="false" t="array" ref="F19:F19">IF('8'!F7:F18&gt;0.01,AVERAGE('8'!F7:F18),"")</f>
        <v>54.0833333333333</v>
      </c>
      <c r="G19" s="96" t="n">
        <f aca="false" t="array" ref="G19:G19">IF('8'!G7:G18&gt;0.01,AVERAGE('8'!G7:G18),"")</f>
        <v>2</v>
      </c>
      <c r="H19" s="96" t="n">
        <f aca="false" t="array" ref="H19:H19">IF('8'!H7:H18&gt;0.01,AVERAGE('8'!H7:H18),"")</f>
        <v>1.45833333333333</v>
      </c>
      <c r="I19" s="96" t="str">
        <f aca="false" t="array" ref="I19:I19">IF('8'!I7:I18&gt;0.01,AVERAGE('8'!I7:I18),"")</f>
        <v/>
      </c>
      <c r="J19" s="96" t="n">
        <f aca="false" t="array" ref="J19:J19">IF('8'!J7:J18&gt;0.01,AVERAGE('8'!J7:J18),"")</f>
        <v>0.966666666666667</v>
      </c>
      <c r="K19" s="96" t="n">
        <f aca="false" t="array" ref="K19:K19">IF('8'!K7:K18&gt;0.01,AVERAGE('8'!K7:K18),"")</f>
        <v>6.91666666666667</v>
      </c>
      <c r="L19" s="96" t="n">
        <f aca="false" t="array" ref="L19:L19">IF('8'!L7:L18&gt;0.01,AVERAGE('8'!L7:L18),"")</f>
        <v>6.35833333333333</v>
      </c>
      <c r="M19" s="96" t="n">
        <f aca="false" t="array" ref="M19:M19">IF('8'!M7:M18&gt;0.01,AVERAGE('8'!M7:M18),"")</f>
        <v>6.35</v>
      </c>
      <c r="N19" s="96" t="str">
        <f aca="false" t="array" ref="N19:N19">IF('8'!N7:N18&gt;0.01,AVERAGE('8'!N7:N18),"")</f>
        <v/>
      </c>
      <c r="O19" s="96" t="str">
        <f aca="false" t="array" ref="O19:O19">IF('8'!O7:O18&gt;0.01,AVERAGE('8'!O7:O18),"")</f>
        <v/>
      </c>
      <c r="P19" s="96" t="str">
        <f aca="false" t="array" ref="P19:P19">IF('8'!P7:P18&gt;0.01,AVERAGE('8'!P7:P18),"")</f>
        <v/>
      </c>
      <c r="Q19" s="96" t="str">
        <f aca="false" t="array" ref="Q19:Q19">IF('8'!Q7:Q18&gt;0.01,AVERAGE('8'!Q7:Q18),"")</f>
        <v/>
      </c>
      <c r="R19" s="96" t="n">
        <f aca="false" t="array" ref="R19:R19">IF('8'!R7:R18&gt;0.01,AVERAGE('8'!R7:R18),"")</f>
        <v>1400</v>
      </c>
      <c r="S19" s="290" t="n">
        <f aca="false">AVERAGE('8'!S7:S18)</f>
        <v>81.357910309819</v>
      </c>
      <c r="T19" s="72"/>
      <c r="U19" s="72"/>
      <c r="V19" s="73"/>
      <c r="W19" s="74"/>
      <c r="X19" s="32" t="n">
        <v>0.583333333333333</v>
      </c>
      <c r="Y19" s="58" t="n">
        <v>3149</v>
      </c>
      <c r="Z19" s="392" t="n">
        <v>1400</v>
      </c>
      <c r="AA19" s="392" t="n">
        <v>1</v>
      </c>
      <c r="AB19" s="82" t="n">
        <f aca="false">IF('8'!AA19=1,(('8'!Z19*'8'!$AS$6*'8'!$AT$6)/('8'!Y19*0.0036)),IF('8'!AA19=2,(('8'!Z19*'8'!$AS$7*'8'!$AT$7)/('8'!Y19*0.0036))))</f>
        <v>82.1248368088635</v>
      </c>
      <c r="AC19" s="82"/>
      <c r="AD19" s="37" t="n">
        <f aca="false">(('8'!AC19*'8'!$Q$10*1000000))/('8'!Y19*3600)</f>
        <v>0</v>
      </c>
      <c r="AE19" s="281"/>
      <c r="AF19" s="282" t="n">
        <f aca="false">('8'!AE19/24)*0.454</f>
        <v>0</v>
      </c>
      <c r="AG19" s="38"/>
      <c r="AH19" s="282" t="n">
        <f aca="false">('8'!AG19/24)*0.454</f>
        <v>0</v>
      </c>
      <c r="AI19" s="38" t="n">
        <v>3800</v>
      </c>
      <c r="AJ19" s="282" t="n">
        <f aca="false">('8'!AI19/24)*0.454</f>
        <v>71.8833333333333</v>
      </c>
      <c r="AK19" s="40"/>
      <c r="AL19" s="283" t="n">
        <f aca="false">('8'!AK19/24)*0.454</f>
        <v>0</v>
      </c>
      <c r="AM19" s="40"/>
      <c r="AN19" s="283" t="n">
        <f aca="false">('8'!AM19/24)*0.454</f>
        <v>0</v>
      </c>
      <c r="AO19" s="40"/>
      <c r="AP19" s="283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MAX('8'!B7:B18)</f>
        <v>252</v>
      </c>
      <c r="C20" s="96" t="n">
        <f aca="false">MAX('8'!C7:C18)</f>
        <v>22</v>
      </c>
      <c r="D20" s="96" t="n">
        <f aca="false">MAX('8'!D7:D18)</f>
        <v>21</v>
      </c>
      <c r="E20" s="96" t="n">
        <f aca="false">MAX('8'!E7:E18)</f>
        <v>0</v>
      </c>
      <c r="F20" s="96" t="n">
        <f aca="false">MAX('8'!F7:F18)</f>
        <v>59</v>
      </c>
      <c r="G20" s="96" t="n">
        <f aca="false">MAX('8'!G7:G18)</f>
        <v>2.2</v>
      </c>
      <c r="H20" s="96" t="n">
        <f aca="false">MAX('8'!H7:H18)</f>
        <v>1.7</v>
      </c>
      <c r="I20" s="96" t="n">
        <f aca="false">MAX('8'!I7:I18)</f>
        <v>0</v>
      </c>
      <c r="J20" s="96" t="n">
        <f aca="false">MAX('8'!J7:J18)</f>
        <v>1.1</v>
      </c>
      <c r="K20" s="96" t="n">
        <f aca="false">MAX('8'!K7:K18)</f>
        <v>7.1</v>
      </c>
      <c r="L20" s="96" t="n">
        <f aca="false">MAX('8'!L7:L18)</f>
        <v>6.5</v>
      </c>
      <c r="M20" s="96" t="n">
        <f aca="false">MAX('8'!M7:M18)</f>
        <v>6.5</v>
      </c>
      <c r="N20" s="96" t="n">
        <f aca="false">MAX('8'!N7:N18)</f>
        <v>0</v>
      </c>
      <c r="O20" s="97" t="n">
        <f aca="false">MAX('8'!O7:O18)</f>
        <v>0</v>
      </c>
      <c r="P20" s="97" t="n">
        <f aca="false">MAX('8'!P7:P18)</f>
        <v>0</v>
      </c>
      <c r="Q20" s="97" t="n">
        <f aca="false">MAX('8'!Q7:Q18)</f>
        <v>0</v>
      </c>
      <c r="R20" s="97" t="n">
        <f aca="false">MAX('8'!R7:R18)</f>
        <v>1400</v>
      </c>
      <c r="S20" s="97" t="n">
        <f aca="false">MAX('8'!S7:S18)</f>
        <v>82.4915824915825</v>
      </c>
      <c r="T20" s="72"/>
      <c r="U20" s="72"/>
      <c r="X20" s="32" t="n">
        <v>0.625</v>
      </c>
      <c r="Y20" s="58" t="n">
        <v>3167</v>
      </c>
      <c r="Z20" s="392" t="n">
        <v>1400</v>
      </c>
      <c r="AA20" s="392" t="n">
        <v>1</v>
      </c>
      <c r="AB20" s="82" t="n">
        <f aca="false">IF('8'!AA20=1,(('8'!Z20*'8'!$AS$6*'8'!$AT$6)/('8'!Y20*0.0036)),IF('8'!AA20=2,(('8'!Z20*'8'!$AS$7*'8'!$AT$7)/('8'!Y20*0.0036))))</f>
        <v>81.6580710802372</v>
      </c>
      <c r="AC20" s="82"/>
      <c r="AD20" s="37" t="n">
        <f aca="false">(('8'!AC20*'8'!$Q$10*1000000))/('8'!Y20*3600)</f>
        <v>0</v>
      </c>
      <c r="AE20" s="281"/>
      <c r="AF20" s="282" t="n">
        <f aca="false">('8'!AE20/24)*0.454</f>
        <v>0</v>
      </c>
      <c r="AG20" s="38"/>
      <c r="AH20" s="282" t="n">
        <f aca="false">('8'!AG20/24)*0.454</f>
        <v>0</v>
      </c>
      <c r="AI20" s="38" t="n">
        <v>3800</v>
      </c>
      <c r="AJ20" s="282" t="n">
        <f aca="false">('8'!AI20/24)*0.454</f>
        <v>71.8833333333333</v>
      </c>
      <c r="AK20" s="40"/>
      <c r="AL20" s="283" t="n">
        <f aca="false">('8'!AK20/24)*0.454</f>
        <v>0</v>
      </c>
      <c r="AM20" s="40"/>
      <c r="AN20" s="283" t="n">
        <f aca="false">('8'!AM20/24)*0.454</f>
        <v>0</v>
      </c>
      <c r="AO20" s="40"/>
      <c r="AP20" s="283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MIN('8'!B7:B18)</f>
        <v>207</v>
      </c>
      <c r="C21" s="96" t="n">
        <f aca="false">MIN('8'!C7:C18)</f>
        <v>18</v>
      </c>
      <c r="D21" s="96" t="n">
        <f aca="false">MIN('8'!D7:D18)</f>
        <v>2</v>
      </c>
      <c r="E21" s="96" t="n">
        <f aca="false">MIN('8'!E7:E18)</f>
        <v>0</v>
      </c>
      <c r="F21" s="96" t="n">
        <f aca="false">MIN('8'!F7:F18)</f>
        <v>47</v>
      </c>
      <c r="G21" s="291" t="n">
        <f aca="false">MIN('8'!G7:G18)</f>
        <v>1.9</v>
      </c>
      <c r="H21" s="291" t="n">
        <f aca="false">MIN('8'!H7:H18)</f>
        <v>1.2</v>
      </c>
      <c r="I21" s="291" t="n">
        <f aca="false">MIN('8'!I7:I18)</f>
        <v>0</v>
      </c>
      <c r="J21" s="291" t="n">
        <f aca="false">MIN('8'!J7:J18)</f>
        <v>0.8</v>
      </c>
      <c r="K21" s="291" t="n">
        <f aca="false">MIN('8'!K7:K18)</f>
        <v>6.9</v>
      </c>
      <c r="L21" s="291" t="n">
        <f aca="false">MIN('8'!L7:L18)</f>
        <v>6.3</v>
      </c>
      <c r="M21" s="291" t="n">
        <f aca="false">MIN('8'!M7:M18)</f>
        <v>6.3</v>
      </c>
      <c r="N21" s="291" t="n">
        <f aca="false">MIN('8'!N7:N18)</f>
        <v>0</v>
      </c>
      <c r="O21" s="292" t="n">
        <f aca="false">MIN('8'!O7:O18)</f>
        <v>0</v>
      </c>
      <c r="P21" s="292" t="n">
        <f aca="false">MIN('8'!P7:P18)</f>
        <v>0</v>
      </c>
      <c r="Q21" s="292" t="n">
        <f aca="false">MIN('8'!Q7:Q18)</f>
        <v>0</v>
      </c>
      <c r="R21" s="292" t="n">
        <f aca="false">MIN('8'!R7:R18)</f>
        <v>1400</v>
      </c>
      <c r="S21" s="292" t="n">
        <f aca="false">MIN('8'!S7:S18)</f>
        <v>80.4389148090548</v>
      </c>
      <c r="T21" s="72"/>
      <c r="U21" s="72"/>
      <c r="X21" s="32" t="n">
        <v>0.666666666666667</v>
      </c>
      <c r="Y21" s="58" t="n">
        <v>3177</v>
      </c>
      <c r="Z21" s="392" t="n">
        <v>1400</v>
      </c>
      <c r="AA21" s="392" t="n">
        <v>1</v>
      </c>
      <c r="AB21" s="82" t="n">
        <f aca="false">IF('8'!AA21=1,(('8'!Z21*'8'!$AS$6*'8'!$AT$6)/('8'!Y21*0.0036)),IF('8'!AA21=2,(('8'!Z21*'8'!$AS$7*'8'!$AT$7)/('8'!Y21*0.0036))))</f>
        <v>81.4010422131291</v>
      </c>
      <c r="AC21" s="82"/>
      <c r="AD21" s="37" t="n">
        <f aca="false">(('8'!AC21*'8'!$Q$10*1000000))/('8'!Y21*3600)</f>
        <v>0</v>
      </c>
      <c r="AE21" s="281"/>
      <c r="AF21" s="282" t="n">
        <f aca="false">('8'!AE21/24)*0.454</f>
        <v>0</v>
      </c>
      <c r="AG21" s="38"/>
      <c r="AH21" s="282" t="n">
        <f aca="false">('8'!AG21/24)*0.454</f>
        <v>0</v>
      </c>
      <c r="AI21" s="38" t="n">
        <v>3800</v>
      </c>
      <c r="AJ21" s="282" t="n">
        <f aca="false">('8'!AI21/24)*0.454</f>
        <v>71.8833333333333</v>
      </c>
      <c r="AK21" s="40"/>
      <c r="AL21" s="283" t="n">
        <f aca="false">('8'!AK21/24)*0.454</f>
        <v>0</v>
      </c>
      <c r="AM21" s="40"/>
      <c r="AN21" s="283" t="n">
        <f aca="false">('8'!AM21/24)*0.454</f>
        <v>0</v>
      </c>
      <c r="AO21" s="40"/>
      <c r="AP21" s="283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3152</v>
      </c>
      <c r="Z22" s="392" t="n">
        <v>1400</v>
      </c>
      <c r="AA22" s="392" t="n">
        <v>1</v>
      </c>
      <c r="AB22" s="82" t="n">
        <f aca="false">IF('8'!AA22=1,(('8'!Z22*'8'!$AS$6*'8'!$AT$6)/('8'!Y22*0.0036)),IF('8'!AA22=2,(('8'!Z22*'8'!$AS$7*'8'!$AT$7)/('8'!Y22*0.0036))))</f>
        <v>82.0466723068246</v>
      </c>
      <c r="AC22" s="82"/>
      <c r="AD22" s="37" t="n">
        <f aca="false">(('8'!AC22*'8'!$Q$10*1000000))/('8'!Y22*3600)</f>
        <v>0</v>
      </c>
      <c r="AE22" s="281"/>
      <c r="AF22" s="282" t="n">
        <f aca="false">('8'!AE22/24)*0.454</f>
        <v>0</v>
      </c>
      <c r="AG22" s="38"/>
      <c r="AH22" s="282" t="n">
        <f aca="false">('8'!AG22/24)*0.454</f>
        <v>0</v>
      </c>
      <c r="AI22" s="38" t="n">
        <v>3800</v>
      </c>
      <c r="AJ22" s="282" t="n">
        <f aca="false">('8'!AI22/24)*0.454</f>
        <v>71.8833333333333</v>
      </c>
      <c r="AK22" s="40"/>
      <c r="AL22" s="283" t="n">
        <f aca="false">('8'!AK22/24)*0.454</f>
        <v>0</v>
      </c>
      <c r="AM22" s="40"/>
      <c r="AN22" s="283" t="n">
        <f aca="false">('8'!AM22/24)*0.454</f>
        <v>0</v>
      </c>
      <c r="AO22" s="40"/>
      <c r="AP22" s="283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3198</v>
      </c>
      <c r="Z23" s="392" t="n">
        <v>1400</v>
      </c>
      <c r="AA23" s="392" t="n">
        <v>1</v>
      </c>
      <c r="AB23" s="82" t="n">
        <f aca="false">IF('8'!AA23=1,(('8'!Z23*'8'!$AS$6*'8'!$AT$6)/('8'!Y23*0.0036)),IF('8'!AA23=2,(('8'!Z23*'8'!$AS$7*'8'!$AT$7)/('8'!Y23*0.0036))))</f>
        <v>80.8665137933431</v>
      </c>
      <c r="AC23" s="82"/>
      <c r="AD23" s="37" t="n">
        <f aca="false">(('8'!AC23*'8'!$Q$10*1000000))/('8'!Y23*3600)</f>
        <v>0</v>
      </c>
      <c r="AE23" s="281"/>
      <c r="AF23" s="282" t="n">
        <f aca="false">('8'!AE23/24)*0.454</f>
        <v>0</v>
      </c>
      <c r="AG23" s="38"/>
      <c r="AH23" s="282" t="n">
        <f aca="false">('8'!AG23/24)*0.454</f>
        <v>0</v>
      </c>
      <c r="AI23" s="38" t="n">
        <v>3800</v>
      </c>
      <c r="AJ23" s="282" t="n">
        <f aca="false">('8'!AI23/24)*0.454</f>
        <v>71.8833333333333</v>
      </c>
      <c r="AK23" s="40"/>
      <c r="AL23" s="283" t="n">
        <f aca="false">('8'!AK23/24)*0.454</f>
        <v>0</v>
      </c>
      <c r="AM23" s="40"/>
      <c r="AN23" s="283" t="n">
        <f aca="false">('8'!AM23/24)*0.454</f>
        <v>0</v>
      </c>
      <c r="AO23" s="40"/>
      <c r="AP23" s="283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3163</v>
      </c>
      <c r="Z24" s="392" t="n">
        <v>1400</v>
      </c>
      <c r="AA24" s="392" t="n">
        <v>1</v>
      </c>
      <c r="AB24" s="35" t="n">
        <f aca="false">IF('8'!AA24=1,(('8'!Z24*'8'!$AS$6*'8'!$AT$6)/('8'!Y24*0.0036)),IF('8'!AA24=2,(('8'!Z24*'8'!$AS$7*'8'!$AT$7)/('8'!Y24*0.0036))))</f>
        <v>81.7613376892542</v>
      </c>
      <c r="AC24" s="82"/>
      <c r="AD24" s="37" t="n">
        <f aca="false">(('8'!AC24*'8'!$Q$10*1000000))/('8'!Y24*3600)</f>
        <v>0</v>
      </c>
      <c r="AE24" s="281"/>
      <c r="AF24" s="294" t="n">
        <f aca="false">('8'!AE24/24)*0.454</f>
        <v>0</v>
      </c>
      <c r="AG24" s="266"/>
      <c r="AH24" s="294" t="n">
        <f aca="false">('8'!AG24/24)*0.454</f>
        <v>0</v>
      </c>
      <c r="AI24" s="38" t="n">
        <v>3800</v>
      </c>
      <c r="AJ24" s="294" t="n">
        <f aca="false">('8'!AI24/24)*0.454</f>
        <v>71.8833333333333</v>
      </c>
      <c r="AK24" s="40"/>
      <c r="AL24" s="295" t="n">
        <f aca="false">('8'!AK24/24)*0.454</f>
        <v>0</v>
      </c>
      <c r="AM24" s="296"/>
      <c r="AN24" s="295" t="n">
        <f aca="false">('8'!AM24/24)*0.454</f>
        <v>0</v>
      </c>
      <c r="AO24" s="40"/>
      <c r="AP24" s="295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1.04</v>
      </c>
      <c r="C25" s="297" t="n">
        <v>0.99</v>
      </c>
      <c r="D25" s="297" t="n">
        <v>1.2</v>
      </c>
      <c r="E25" s="145" t="n">
        <v>1.02</v>
      </c>
      <c r="F25" s="145" t="n">
        <v>1.03</v>
      </c>
      <c r="G25" s="145" t="s">
        <v>138</v>
      </c>
      <c r="H25" s="145" t="n">
        <v>1.15</v>
      </c>
      <c r="I25" s="145" t="n">
        <v>0.98</v>
      </c>
      <c r="J25" s="145" t="n">
        <v>0.95</v>
      </c>
      <c r="K25" s="145" t="n">
        <v>1.05</v>
      </c>
      <c r="L25" s="145" t="n">
        <v>1.09</v>
      </c>
      <c r="M25" s="145" t="n">
        <v>0.95</v>
      </c>
      <c r="N25" s="145" t="n">
        <v>0.98</v>
      </c>
      <c r="O25" s="145" t="n">
        <v>1</v>
      </c>
      <c r="P25" s="145" t="n">
        <v>1.03</v>
      </c>
      <c r="Q25" s="145" t="s">
        <v>138</v>
      </c>
      <c r="R25" s="89" t="e">
        <f aca="false">#DIV/0!</f>
        <v>#DIV/0!</v>
      </c>
      <c r="S25" s="90"/>
      <c r="T25" s="298" t="s">
        <v>0</v>
      </c>
      <c r="U25" s="358" t="n">
        <f aca="false">ESCALA!$A$10</f>
        <v>43929</v>
      </c>
      <c r="X25" s="32" t="n">
        <v>0.833333333333333</v>
      </c>
      <c r="Y25" s="58" t="n">
        <v>3190</v>
      </c>
      <c r="Z25" s="392" t="n">
        <v>1400</v>
      </c>
      <c r="AA25" s="392" t="n">
        <v>1</v>
      </c>
      <c r="AB25" s="82" t="n">
        <f aca="false">IF('8'!AA25=1,(('8'!Z25*'8'!$AS$6*'8'!$AT$6)/('8'!Y25*0.0036)),IF('8'!AA25=2,(('8'!Z25*'8'!$AS$7*'8'!$AT$7)/('8'!Y25*0.0036))))</f>
        <v>81.0693138279345</v>
      </c>
      <c r="AC25" s="82"/>
      <c r="AD25" s="37" t="n">
        <f aca="false">(('8'!AC25*'8'!$Q$10*1000000))/('8'!Y25*3600)</f>
        <v>0</v>
      </c>
      <c r="AE25" s="281"/>
      <c r="AF25" s="282" t="n">
        <f aca="false">('8'!AE25/24)*0.454</f>
        <v>0</v>
      </c>
      <c r="AG25" s="38"/>
      <c r="AH25" s="282" t="n">
        <f aca="false">('8'!AG25/24)*0.454</f>
        <v>0</v>
      </c>
      <c r="AI25" s="38" t="n">
        <v>3800</v>
      </c>
      <c r="AJ25" s="282" t="n">
        <f aca="false">('8'!AI25/24)*0.454</f>
        <v>71.8833333333333</v>
      </c>
      <c r="AK25" s="40"/>
      <c r="AL25" s="283" t="n">
        <f aca="false">('8'!AK25/24)*0.454</f>
        <v>0</v>
      </c>
      <c r="AM25" s="40"/>
      <c r="AN25" s="283" t="n">
        <f aca="false">('8'!AM25/24)*0.454</f>
        <v>0</v>
      </c>
      <c r="AO25" s="40"/>
      <c r="AP25" s="283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298"/>
      <c r="U26" s="358"/>
      <c r="X26" s="32" t="n">
        <v>0.875</v>
      </c>
      <c r="Y26" s="58" t="n">
        <v>3186</v>
      </c>
      <c r="Z26" s="392" t="n">
        <v>1400</v>
      </c>
      <c r="AA26" s="392" t="n">
        <v>1</v>
      </c>
      <c r="AB26" s="82" t="n">
        <f aca="false">IF('8'!AA26=1,(('8'!Z26*'8'!$AS$6*'8'!$AT$6)/('8'!Y26*0.0036)),IF('8'!AA26=2,(('8'!Z26*'8'!$AS$7*'8'!$AT$7)/('8'!Y26*0.0036))))</f>
        <v>81.1710957661994</v>
      </c>
      <c r="AC26" s="82"/>
      <c r="AD26" s="37" t="n">
        <f aca="false">(('8'!AC26*'8'!$Q$10*1000000))/('8'!Y26*3600)</f>
        <v>0</v>
      </c>
      <c r="AE26" s="281"/>
      <c r="AF26" s="282" t="n">
        <f aca="false">('8'!AE26/24)*0.454</f>
        <v>0</v>
      </c>
      <c r="AG26" s="38"/>
      <c r="AH26" s="282" t="n">
        <f aca="false">('8'!AG26/24)*0.454</f>
        <v>0</v>
      </c>
      <c r="AI26" s="38" t="n">
        <v>3800</v>
      </c>
      <c r="AJ26" s="282" t="n">
        <f aca="false">('8'!AI26/24)*0.454</f>
        <v>71.8833333333333</v>
      </c>
      <c r="AK26" s="40"/>
      <c r="AL26" s="283" t="n">
        <f aca="false">('8'!AK26/24)*0.454</f>
        <v>0</v>
      </c>
      <c r="AM26" s="40"/>
      <c r="AN26" s="283" t="n">
        <f aca="false">('8'!AM26/24)*0.454</f>
        <v>0</v>
      </c>
      <c r="AO26" s="40"/>
      <c r="AP26" s="283" t="n">
        <f aca="false">('8'!AO26/24)*0.454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3135</v>
      </c>
      <c r="Z27" s="392" t="n">
        <v>1400</v>
      </c>
      <c r="AA27" s="392" t="n">
        <v>1</v>
      </c>
      <c r="AB27" s="82" t="n">
        <f aca="false">IF('8'!AA27=1,(('8'!Z27*'8'!$AS$6*'8'!$AT$6)/('8'!Y27*0.0036)),IF('8'!AA27=2,(('8'!Z27*'8'!$AS$7*'8'!$AT$7)/('8'!Y27*0.0036))))</f>
        <v>82.4915824915825</v>
      </c>
      <c r="AC27" s="82"/>
      <c r="AD27" s="37" t="n">
        <f aca="false">(('8'!AC27*'8'!$Q$10*1000000))/('8'!Y27*3600)</f>
        <v>0</v>
      </c>
      <c r="AE27" s="281"/>
      <c r="AF27" s="282" t="n">
        <f aca="false">('8'!AE27/24)*0.454</f>
        <v>0</v>
      </c>
      <c r="AG27" s="38"/>
      <c r="AH27" s="282" t="n">
        <f aca="false">('8'!AG27/24)*0.454</f>
        <v>0</v>
      </c>
      <c r="AI27" s="38" t="n">
        <v>3800</v>
      </c>
      <c r="AJ27" s="282" t="n">
        <f aca="false">('8'!AI27/24)*0.454</f>
        <v>71.8833333333333</v>
      </c>
      <c r="AK27" s="40"/>
      <c r="AL27" s="283" t="n">
        <f aca="false">('8'!AK27/24)*0.454</f>
        <v>0</v>
      </c>
      <c r="AM27" s="40"/>
      <c r="AN27" s="283" t="n">
        <f aca="false">('8'!AM27/24)*0.454</f>
        <v>0</v>
      </c>
      <c r="AO27" s="40"/>
      <c r="AP27" s="283" t="n">
        <f aca="false">('8'!AO27/24)*0.454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3185</v>
      </c>
      <c r="Z28" s="392" t="n">
        <v>1400</v>
      </c>
      <c r="AA28" s="392" t="n">
        <v>1</v>
      </c>
      <c r="AB28" s="82" t="n">
        <f aca="false">IF('8'!AA28=1,(('8'!Z28*'8'!$AS$6*'8'!$AT$6)/('8'!Y28*0.0036)),IF('8'!AA28=2,(('8'!Z28*'8'!$AS$7*'8'!$AT$7)/('8'!Y28*0.0036))))</f>
        <v>81.1965811965812</v>
      </c>
      <c r="AC28" s="82"/>
      <c r="AD28" s="37" t="n">
        <f aca="false">(('8'!AC28*'8'!$Q$10*1000000))/('8'!Y28*3600)</f>
        <v>0</v>
      </c>
      <c r="AE28" s="281"/>
      <c r="AF28" s="282" t="n">
        <f aca="false">('8'!AE28/24)*0.454</f>
        <v>0</v>
      </c>
      <c r="AG28" s="38"/>
      <c r="AH28" s="282" t="n">
        <f aca="false">('8'!AG28/24)*0.454</f>
        <v>0</v>
      </c>
      <c r="AI28" s="38" t="n">
        <v>3800</v>
      </c>
      <c r="AJ28" s="282" t="n">
        <f aca="false">('8'!AI28/24)*0.454</f>
        <v>71.8833333333333</v>
      </c>
      <c r="AK28" s="40"/>
      <c r="AL28" s="283" t="n">
        <f aca="false">('8'!AK28/24)*0.454</f>
        <v>0</v>
      </c>
      <c r="AM28" s="40"/>
      <c r="AN28" s="283" t="n">
        <f aca="false">('8'!AM28/24)*0.454</f>
        <v>0</v>
      </c>
      <c r="AO28" s="40"/>
      <c r="AP28" s="283" t="n">
        <f aca="false">('8'!AO28/24)*0.454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3215</v>
      </c>
      <c r="Z29" s="392" t="n">
        <v>1400</v>
      </c>
      <c r="AA29" s="392" t="n">
        <v>1</v>
      </c>
      <c r="AB29" s="82" t="n">
        <f aca="false">IF('8'!AA29=1,(('8'!Z29*'8'!$AS$6*'8'!$AT$6)/('8'!Y29*0.0036)),IF('8'!AA29=2,(('8'!Z29*'8'!$AS$7*'8'!$AT$7)/('8'!Y29*0.0036))))</f>
        <v>80.4389148090548</v>
      </c>
      <c r="AC29" s="82"/>
      <c r="AD29" s="37" t="n">
        <f aca="false">(('8'!AC29*'8'!$Q$10*1000000))/('8'!Y29*3600)</f>
        <v>0</v>
      </c>
      <c r="AE29" s="281"/>
      <c r="AF29" s="282" t="n">
        <f aca="false">('8'!AE29/24)*0.454</f>
        <v>0</v>
      </c>
      <c r="AG29" s="38"/>
      <c r="AH29" s="282" t="n">
        <f aca="false">('8'!AG29/24)*0.454</f>
        <v>0</v>
      </c>
      <c r="AI29" s="38" t="n">
        <v>3800</v>
      </c>
      <c r="AJ29" s="282" t="n">
        <f aca="false">('8'!AI29/24)*0.454</f>
        <v>71.8833333333333</v>
      </c>
      <c r="AK29" s="40"/>
      <c r="AL29" s="283" t="n">
        <f aca="false">('8'!AK29/24)*0.454</f>
        <v>0</v>
      </c>
      <c r="AM29" s="40"/>
      <c r="AN29" s="283" t="n">
        <f aca="false">('8'!AM29/24)*0.454</f>
        <v>0</v>
      </c>
      <c r="AO29" s="40"/>
      <c r="AP29" s="283" t="n">
        <f aca="false">('8'!AO29/24)*0.454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SUM('8'!Y6:Y29)*3.6</f>
        <v>274777.2</v>
      </c>
      <c r="Z30" s="113" t="n">
        <f aca="false">SUM('8'!Z6:Z29)</f>
        <v>33600</v>
      </c>
      <c r="AA30" s="107"/>
      <c r="AB30" s="108"/>
      <c r="AC30" s="107"/>
      <c r="AD30" s="108"/>
      <c r="AE30" s="53"/>
      <c r="AF30" s="282" t="n">
        <f aca="false">SUM('8'!AF6:AF29)</f>
        <v>0</v>
      </c>
      <c r="AG30" s="53"/>
      <c r="AH30" s="282" t="n">
        <f aca="false">SUM('8'!AH6:AH29)</f>
        <v>0</v>
      </c>
      <c r="AI30" s="53"/>
      <c r="AJ30" s="282" t="n">
        <f aca="false">SUM('8'!AJ6:AJ29)</f>
        <v>1668.45</v>
      </c>
      <c r="AK30" s="109"/>
      <c r="AL30" s="283" t="n">
        <f aca="false">SUM('8'!AL6:AL29)</f>
        <v>0</v>
      </c>
      <c r="AM30" s="109"/>
      <c r="AN30" s="283" t="n">
        <f aca="false">SUM('8'!AN6:AN29)</f>
        <v>0</v>
      </c>
      <c r="AO30" s="109"/>
      <c r="AP30" s="283" t="n">
        <f aca="false">SUM('8'!AP6:AP29)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SUMIF('8'!AA6:AA29,"=1",'8'!Z6:Z29)</f>
        <v>33600</v>
      </c>
      <c r="AA32" s="113" t="n">
        <f aca="false">'8'!Z32*'8'!AS6</f>
        <v>44688</v>
      </c>
      <c r="AB32" s="114" t="n">
        <f aca="false">SUMIF('8'!$AA$6:$AA$29,"=1",'8'!$AB$6:$AB$29)/COUNTIF('8'!$AA$6:$AA$29,"=1")</f>
        <v>81.3198926918252</v>
      </c>
      <c r="AC32" s="115" t="n">
        <f aca="false">SUMIF('8'!AA6:AA29,"=1",'8'!AC6:AC29)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SUMIF('8'!AA6:AA29,"=2",'8'!Z6:Z29)</f>
        <v>0</v>
      </c>
      <c r="AA33" s="113" t="n">
        <f aca="false">'8'!Z33*'8'!AS7</f>
        <v>0</v>
      </c>
      <c r="AB33" s="114" t="e">
        <f aca="false">SUMIF('8'!$AA$6:$AA$29,"=2",'8'!$AB$6:$AB$29)/COUNTIF('8'!$AA$6:$AA$29,"=2")</f>
        <v>#DIV/0!</v>
      </c>
      <c r="AC33" s="115" t="n">
        <f aca="false">SUMIF('8'!AA6:AA29,"=2",'8'!AC6:AC29)</f>
        <v>0</v>
      </c>
      <c r="AD33" s="115"/>
      <c r="AE33" s="116"/>
      <c r="AF33" s="122"/>
      <c r="AG33" s="121"/>
      <c r="AH33" s="122"/>
      <c r="AI33" s="121"/>
      <c r="AJ33" s="360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AVERAGE('8'!Y6:Y29)</f>
        <v>3180.29166666667</v>
      </c>
      <c r="Z34" s="127" t="n">
        <f aca="false">AVERAGE('8'!Z6:Z29)</f>
        <v>1400</v>
      </c>
      <c r="AA34" s="128"/>
      <c r="AB34" s="128"/>
      <c r="AC34" s="371" t="n">
        <f aca="false">SUM('8'!AC6:AC29)/COUNTIF('8'!AC6:AC29,"&lt;&gt;0")</f>
        <v>0</v>
      </c>
      <c r="AD34" s="372" t="e">
        <f aca="false">SUM('8'!AD6:AD29)/COUNTIF('8'!AD6:AD29,"&lt;&gt;0")</f>
        <v>#DIV/0!</v>
      </c>
      <c r="AE34" s="373"/>
      <c r="AF34" s="131" t="n">
        <f aca="false">AVERAGE('8'!AF6:AF29)</f>
        <v>0</v>
      </c>
      <c r="AG34" s="131"/>
      <c r="AH34" s="129" t="n">
        <f aca="false">AVERAGE('8'!AH6:AH29)</f>
        <v>0</v>
      </c>
      <c r="AI34" s="129"/>
      <c r="AJ34" s="129" t="n">
        <f aca="false">'8'!AJ30/24</f>
        <v>69.51875</v>
      </c>
      <c r="AK34" s="129"/>
      <c r="AL34" s="129" t="n">
        <f aca="false">AVERAGE('8'!AL6:AL29)</f>
        <v>0</v>
      </c>
      <c r="AM34" s="129"/>
      <c r="AN34" s="129" t="n">
        <f aca="false">AVERAGE('8'!AN6:AN29)</f>
        <v>0</v>
      </c>
      <c r="AO34" s="129"/>
      <c r="AP34" s="129" t="n">
        <f aca="false">AVERAGE('8'!AP6:AP29)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374" t="s">
        <v>67</v>
      </c>
      <c r="AB35" s="374"/>
      <c r="AC35" s="135" t="s">
        <v>68</v>
      </c>
      <c r="AD35" s="135"/>
      <c r="AE35" s="375"/>
      <c r="AF35" s="376"/>
      <c r="AG35" s="377"/>
      <c r="AH35" s="378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42" t="s">
        <v>75</v>
      </c>
      <c r="Y36" s="140" t="n">
        <v>1</v>
      </c>
      <c r="Z36" s="141"/>
      <c r="AA36" s="142" t="s">
        <v>75</v>
      </c>
      <c r="AB36" s="140" t="n">
        <v>4</v>
      </c>
      <c r="AC36" s="143" t="s">
        <v>76</v>
      </c>
      <c r="AD36" s="140" t="n">
        <v>4</v>
      </c>
      <c r="AE36" s="379"/>
      <c r="AF36" s="380"/>
      <c r="AG36" s="380"/>
      <c r="AH36" s="381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357" t="n">
        <v>46.2</v>
      </c>
      <c r="D37" s="357" t="n">
        <v>20.1</v>
      </c>
      <c r="E37" s="357" t="s">
        <v>138</v>
      </c>
      <c r="F37" s="284" t="n">
        <v>1.6</v>
      </c>
      <c r="G37" s="281" t="n">
        <v>0.2</v>
      </c>
      <c r="H37" s="281" t="s">
        <v>138</v>
      </c>
      <c r="I37" s="281" t="n">
        <v>0.2</v>
      </c>
      <c r="J37" s="281" t="n">
        <v>0.06</v>
      </c>
      <c r="K37" s="281" t="s">
        <v>138</v>
      </c>
      <c r="L37" s="305" t="s">
        <v>138</v>
      </c>
      <c r="M37" s="305"/>
      <c r="N37" s="305"/>
      <c r="O37" s="29"/>
      <c r="P37" s="29"/>
      <c r="Q37" s="29"/>
      <c r="R37" s="29"/>
      <c r="S37" s="29"/>
      <c r="T37" s="29"/>
      <c r="U37" s="393" t="n">
        <f aca="false">'8'!V12</f>
        <v>0</v>
      </c>
      <c r="X37" s="394" t="s">
        <v>77</v>
      </c>
      <c r="Y37" s="394"/>
      <c r="Z37" s="148" t="n">
        <f aca="false">COUNTA('8'!Z6:Z29)</f>
        <v>24</v>
      </c>
      <c r="AA37" s="149"/>
      <c r="AB37" s="149"/>
      <c r="AC37" s="150" t="s">
        <v>78</v>
      </c>
      <c r="AD37" s="140" t="s">
        <v>79</v>
      </c>
      <c r="AE37" s="379"/>
      <c r="AF37" s="171"/>
      <c r="AG37" s="171"/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82"/>
      <c r="D38" s="382"/>
      <c r="E38" s="383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C38" s="149"/>
      <c r="AD38" s="149"/>
      <c r="AE38" s="149"/>
      <c r="AF38" s="171"/>
      <c r="AG38" s="171"/>
      <c r="AJ38" s="311" t="s">
        <v>82</v>
      </c>
      <c r="AK38" s="312" t="n">
        <f aca="false">SUM('8'!AF30+'8'!AH30)</f>
        <v>0</v>
      </c>
      <c r="AL38" s="311" t="s">
        <v>82</v>
      </c>
      <c r="AM38" s="313" t="n">
        <f aca="false">SUM('8'!AL30+'8'!AN30)</f>
        <v>0</v>
      </c>
      <c r="AO38" s="311" t="s">
        <v>82</v>
      </c>
      <c r="AP38" s="312" t="n">
        <f aca="false">'8'!AJ30</f>
        <v>1668.45</v>
      </c>
      <c r="AQ38" s="311" t="s">
        <v>82</v>
      </c>
      <c r="AR38" s="313" t="n">
        <f aca="false">'8'!AP30</f>
        <v>0</v>
      </c>
    </row>
    <row r="39" customFormat="false" ht="23.8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C39" s="149"/>
      <c r="AD39" s="149"/>
      <c r="AE39" s="149"/>
      <c r="AF39" s="171"/>
      <c r="AG39" s="171"/>
      <c r="AJ39" s="314" t="s">
        <v>90</v>
      </c>
      <c r="AK39" s="315" t="n">
        <f aca="false">('8'!AK38/'8'!Y30)*1000</f>
        <v>0</v>
      </c>
      <c r="AL39" s="316" t="s">
        <v>90</v>
      </c>
      <c r="AM39" s="317" t="n">
        <f aca="false">('8'!AM38/'8'!Y30)*1000</f>
        <v>0</v>
      </c>
      <c r="AO39" s="314" t="s">
        <v>90</v>
      </c>
      <c r="AP39" s="315" t="n">
        <f aca="false">('8'!AP38/'8'!Y30)*1000</f>
        <v>6.07201034146938</v>
      </c>
      <c r="AQ39" s="316" t="s">
        <v>90</v>
      </c>
      <c r="AR39" s="317" t="n">
        <f aca="false">('8'!AR38/'8'!Y30)*1000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SUM('8'!AK38,'8'!AM38)</f>
        <v>0</v>
      </c>
      <c r="AM40" s="185"/>
      <c r="AO40" s="186" t="s">
        <v>94</v>
      </c>
      <c r="AP40" s="186"/>
      <c r="AQ40" s="187" t="n">
        <f aca="false">SUM('8'!AP38,'8'!AR38)</f>
        <v>1668.45</v>
      </c>
      <c r="AR40" s="187"/>
    </row>
    <row r="41" customFormat="false" ht="15.75" hidden="false" customHeight="true" outlineLevel="0" collapsed="false">
      <c r="A41" s="188" t="n">
        <f aca="false">COUNTA('8'!E7:E18)</f>
        <v>0</v>
      </c>
      <c r="B41" s="189" t="n">
        <f aca="false">COUNTA('8'!I7:I18)</f>
        <v>0</v>
      </c>
      <c r="C41" s="189" t="n">
        <f aca="false">COUNTA('8'!J7:J18)</f>
        <v>12</v>
      </c>
      <c r="D41" s="189" t="n">
        <f aca="false">COUNTA('8'!K7:K18)</f>
        <v>12</v>
      </c>
      <c r="E41" s="189" t="n">
        <f aca="false">COUNTIF('8'!E7:E18,"&gt;15")</f>
        <v>0</v>
      </c>
      <c r="F41" s="189"/>
      <c r="G41" s="189" t="n">
        <f aca="false">COUNTIF('8'!J7:J18,"&gt;1")</f>
        <v>2</v>
      </c>
      <c r="H41" s="189"/>
      <c r="I41" s="190"/>
      <c r="J41" s="189" t="n">
        <f aca="false">'8'!A41-'8'!E41</f>
        <v>0</v>
      </c>
      <c r="K41" s="189"/>
      <c r="L41" s="189" t="n">
        <f aca="false">'8'!C41-'8'!G41</f>
        <v>10</v>
      </c>
      <c r="M41" s="189"/>
      <c r="N41" s="190"/>
      <c r="O41" s="191" t="n">
        <f aca="false">COUNTIF('8'!J7:J18,"&lt;=0,5")</f>
        <v>0</v>
      </c>
      <c r="P41" s="191"/>
      <c r="Q41" s="191"/>
      <c r="R41" s="167"/>
      <c r="S41" s="192" t="n">
        <f aca="false">COUNTIF('8'!J7:J18,"&lt;=1,0")</f>
        <v>10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SUM(('8'!AK38+'8'!AM38)/'8'!Y30)*1000</f>
        <v>0</v>
      </c>
      <c r="AM41" s="194"/>
      <c r="AO41" s="186" t="s">
        <v>95</v>
      </c>
      <c r="AP41" s="186"/>
      <c r="AQ41" s="194" t="n">
        <f aca="false">SUM(('8'!AP38+'8'!AR38)/'8'!Y30)*1000</f>
        <v>6.07201034146938</v>
      </c>
      <c r="AR41" s="194"/>
    </row>
    <row r="42" customFormat="false" ht="18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395" t="s">
        <v>98</v>
      </c>
      <c r="I43" s="395"/>
      <c r="J43" s="395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21.6" hidden="false" customHeight="true" outlineLevel="0" collapsed="false">
      <c r="A44" s="195"/>
      <c r="B44" s="195"/>
      <c r="C44" s="195"/>
      <c r="H44" s="395"/>
      <c r="I44" s="395"/>
      <c r="J44" s="395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12" t="n">
        <f aca="false">SUM('8'!Y45,'8'!AA45,'8'!AC45,'8'!AE45)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COUNTIF('8'!I7:I18,"&lt;=5,0")</f>
        <v>0</v>
      </c>
      <c r="I45" s="214"/>
      <c r="J45" s="214"/>
      <c r="K45" s="190"/>
      <c r="L45" s="184" t="n">
        <f aca="false">COUNTA('8'!L37)</f>
        <v>1</v>
      </c>
      <c r="M45" s="184"/>
      <c r="O45" s="215"/>
      <c r="P45" s="216"/>
      <c r="Q45" s="217" t="n">
        <f aca="false">'8'!S41-'8'!O41</f>
        <v>10</v>
      </c>
      <c r="R45" s="217"/>
      <c r="S45" s="217"/>
      <c r="T45" s="218"/>
      <c r="X45" s="219" t="s">
        <v>108</v>
      </c>
      <c r="Y45" s="220" t="n">
        <f aca="false">'8'!Y44*275.3</f>
        <v>0</v>
      </c>
      <c r="Z45" s="219" t="s">
        <v>108</v>
      </c>
      <c r="AA45" s="220" t="n">
        <f aca="false">262.4*'8'!AA44</f>
        <v>0</v>
      </c>
      <c r="AB45" s="219" t="s">
        <v>108</v>
      </c>
      <c r="AC45" s="220" t="n">
        <f aca="false">'8'!AC44*277.7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'8'!AS6</f>
        <v>1.33</v>
      </c>
      <c r="Z46" s="224" t="s">
        <v>109</v>
      </c>
      <c r="AA46" s="226" t="n">
        <f aca="false">'8'!Y46</f>
        <v>1.33</v>
      </c>
      <c r="AB46" s="224" t="s">
        <v>109</v>
      </c>
      <c r="AC46" s="226" t="n">
        <f aca="false">'8'!Y46</f>
        <v>1.33</v>
      </c>
      <c r="AD46" s="224" t="s">
        <v>109</v>
      </c>
      <c r="AE46" s="227" t="n">
        <f aca="false">'8'!Y46</f>
        <v>1.33</v>
      </c>
      <c r="AF46" s="228" t="s">
        <v>110</v>
      </c>
      <c r="AG46" s="229" t="n">
        <f aca="false">SUM('8'!Y47,'8'!AA47,'8'!AC47,'8'!AE47)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'8'!Y45*'8'!Y46</f>
        <v>0</v>
      </c>
      <c r="Z47" s="219" t="s">
        <v>112</v>
      </c>
      <c r="AA47" s="220" t="n">
        <f aca="false">'8'!AA45*'8'!AA46</f>
        <v>0</v>
      </c>
      <c r="AB47" s="219" t="s">
        <v>112</v>
      </c>
      <c r="AC47" s="220" t="n">
        <f aca="false">'8'!AC45*'8'!AC46</f>
        <v>0</v>
      </c>
      <c r="AD47" s="219" t="s">
        <v>112</v>
      </c>
      <c r="AE47" s="220" t="n">
        <f aca="false">'8'!AE45*'8'!AE46</f>
        <v>0</v>
      </c>
      <c r="AF47" s="228"/>
      <c r="AG47" s="229"/>
      <c r="AI47" s="219" t="s">
        <v>108</v>
      </c>
      <c r="AJ47" s="220" t="n">
        <f aca="false">'8'!AJ46*275.3</f>
        <v>0</v>
      </c>
      <c r="AK47" s="219" t="s">
        <v>108</v>
      </c>
      <c r="AL47" s="220" t="n">
        <f aca="false">262.4*'8'!AL46</f>
        <v>0</v>
      </c>
      <c r="AM47" s="219" t="s">
        <v>108</v>
      </c>
      <c r="AN47" s="220" t="n">
        <f aca="false">'8'!AN46*277.7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'8'!Y46</f>
        <v>1.33</v>
      </c>
      <c r="AK48" s="234" t="s">
        <v>109</v>
      </c>
      <c r="AL48" s="225" t="n">
        <f aca="false">'8'!AJ48</f>
        <v>1.33</v>
      </c>
      <c r="AM48" s="234" t="s">
        <v>109</v>
      </c>
      <c r="AN48" s="225" t="n">
        <f aca="false">'8'!AJ48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'8'!AJ47*'8'!AJ48</f>
        <v>0</v>
      </c>
      <c r="AK49" s="219" t="s">
        <v>112</v>
      </c>
      <c r="AL49" s="220" t="n">
        <f aca="false">'8'!AL47*'8'!AL48</f>
        <v>0</v>
      </c>
      <c r="AM49" s="219" t="s">
        <v>112</v>
      </c>
      <c r="AN49" s="220" t="n">
        <f aca="false">'8'!AN47*'8'!AN48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COUNTA('8'!O7:O18)</f>
        <v>0</v>
      </c>
      <c r="P51" s="184" t="n">
        <f aca="false">COUNTA('8'!W17:W28)</f>
        <v>0</v>
      </c>
      <c r="R51" s="214" t="n">
        <f aca="false">COUNTIF('8'!O7:O18,"&gt;=0,5")</f>
        <v>0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SUM('8'!Y53,'8'!AA53,'8'!AC53,'8'!AE53)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'8'!Y52*275.3</f>
        <v>0</v>
      </c>
      <c r="Z53" s="219" t="s">
        <v>108</v>
      </c>
      <c r="AA53" s="220" t="n">
        <f aca="false">262.4*'8'!AA52</f>
        <v>0</v>
      </c>
      <c r="AB53" s="219" t="s">
        <v>108</v>
      </c>
      <c r="AC53" s="246" t="n">
        <f aca="false">'8'!AC52*277.7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'8'!AS7</f>
        <v>1.377</v>
      </c>
      <c r="Z54" s="224" t="s">
        <v>109</v>
      </c>
      <c r="AA54" s="226" t="n">
        <f aca="false">'8'!Y54</f>
        <v>1.377</v>
      </c>
      <c r="AB54" s="224" t="s">
        <v>109</v>
      </c>
      <c r="AC54" s="226" t="n">
        <f aca="false">'8'!Y54</f>
        <v>1.377</v>
      </c>
      <c r="AD54" s="224" t="s">
        <v>109</v>
      </c>
      <c r="AE54" s="227" t="n">
        <f aca="false">'8'!Y54</f>
        <v>1.377</v>
      </c>
      <c r="AF54" s="228" t="s">
        <v>110</v>
      </c>
      <c r="AG54" s="229" t="n">
        <f aca="false">SUM('8'!Y55,'8'!AA55,'8'!AC55,'8'!AE55)</f>
        <v>0</v>
      </c>
      <c r="AI54" s="219" t="s">
        <v>108</v>
      </c>
      <c r="AJ54" s="220" t="n">
        <f aca="false">'8'!AJ53*275.3</f>
        <v>0</v>
      </c>
      <c r="AK54" s="219" t="s">
        <v>108</v>
      </c>
      <c r="AL54" s="220" t="n">
        <f aca="false">262.4*'8'!AL53</f>
        <v>0</v>
      </c>
      <c r="AM54" s="219" t="s">
        <v>108</v>
      </c>
      <c r="AN54" s="246" t="n">
        <f aca="false">'8'!AN53*277.7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'8'!Y53*'8'!Y54</f>
        <v>0</v>
      </c>
      <c r="Z55" s="219" t="s">
        <v>112</v>
      </c>
      <c r="AA55" s="220" t="n">
        <f aca="false">'8'!AA53*'8'!AA54</f>
        <v>0</v>
      </c>
      <c r="AB55" s="219" t="s">
        <v>112</v>
      </c>
      <c r="AC55" s="220" t="n">
        <f aca="false">'8'!AC53*'8'!AC54</f>
        <v>0</v>
      </c>
      <c r="AD55" s="219" t="s">
        <v>112</v>
      </c>
      <c r="AE55" s="220" t="n">
        <f aca="false">'8'!AE53*'8'!AE54</f>
        <v>0</v>
      </c>
      <c r="AF55" s="228"/>
      <c r="AG55" s="229"/>
      <c r="AI55" s="224" t="s">
        <v>109</v>
      </c>
      <c r="AJ55" s="225" t="n">
        <f aca="false">'8'!Y54</f>
        <v>1.377</v>
      </c>
      <c r="AK55" s="224" t="s">
        <v>109</v>
      </c>
      <c r="AL55" s="225" t="n">
        <f aca="false">'8'!AJ55</f>
        <v>1.377</v>
      </c>
      <c r="AM55" s="224" t="s">
        <v>109</v>
      </c>
      <c r="AN55" s="225" t="n">
        <f aca="false">'8'!AJ55</f>
        <v>1.377</v>
      </c>
      <c r="AO55" s="222"/>
      <c r="AP55" s="222"/>
      <c r="AQ55" s="222"/>
      <c r="AR55" s="222"/>
    </row>
    <row r="56" customFormat="false" ht="13.9" hidden="false" customHeight="tru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'8'!AJ54*'8'!AJ55</f>
        <v>0</v>
      </c>
      <c r="AK56" s="219" t="s">
        <v>112</v>
      </c>
      <c r="AL56" s="220" t="n">
        <f aca="false">'8'!AL54*'8'!AL55</f>
        <v>0</v>
      </c>
      <c r="AM56" s="219" t="s">
        <v>112</v>
      </c>
      <c r="AN56" s="220" t="n">
        <f aca="false">'8'!AN54*'8'!AN55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COUNTA('8'!N7:N18)</f>
        <v>0</v>
      </c>
      <c r="P57" s="247"/>
      <c r="R57" s="248" t="n">
        <f aca="false">COUNTIF('8'!N7:N18,"&gt;=6")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391" t="s">
        <v>123</v>
      </c>
      <c r="AC60" s="39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'8'!AJ56+'8'!AL56+'8'!AN56</f>
        <v>0</v>
      </c>
      <c r="AM61" s="257"/>
      <c r="AN61" s="256" t="s">
        <v>125</v>
      </c>
      <c r="AO61" s="256"/>
      <c r="AP61" s="256"/>
      <c r="AQ61" s="257" t="n">
        <f aca="false">'8'!AJ49+'8'!AL49+'8'!AN49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'8'!AA32</f>
        <v>44688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'8'!AL61-'8'!AL62</f>
        <v>0</v>
      </c>
      <c r="AM63" s="257"/>
      <c r="AN63" s="256" t="s">
        <v>129</v>
      </c>
      <c r="AO63" s="256"/>
      <c r="AP63" s="256"/>
      <c r="AQ63" s="257" t="n">
        <f aca="false">'8'!AQ61-'8'!AQ62</f>
        <v>-44688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'7'!Y65</f>
        <v>0</v>
      </c>
      <c r="Z65" s="259"/>
      <c r="AA65" s="259"/>
      <c r="AB65" s="269" t="s">
        <v>130</v>
      </c>
      <c r="AC65" s="367" t="n">
        <f aca="false">'7'!AC65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SUM('8'!AK38,'8'!AP38)</f>
        <v>1668.45</v>
      </c>
      <c r="Z67" s="259"/>
      <c r="AA67" s="259"/>
      <c r="AB67" s="265" t="s">
        <v>128</v>
      </c>
      <c r="AC67" s="257" t="n">
        <f aca="false">SUM('8'!AM38,'8'!AR38)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SUM('8'!Y63,'8'!Y65)-'8'!Y67</f>
        <v>-1668.45</v>
      </c>
      <c r="Z68" s="259"/>
      <c r="AA68" s="259"/>
      <c r="AB68" s="265" t="s">
        <v>132</v>
      </c>
      <c r="AC68" s="275" t="n">
        <f aca="false">SUM('8'!AC63,'8'!AC65)-'8'!AC67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15" colorId="64" zoomScale="120" zoomScaleNormal="120" zoomScalePageLayoutView="100" workbookViewId="0">
      <selection pane="topLeft" activeCell="AD37" activeCellId="0" sqref="AD37"/>
    </sheetView>
  </sheetViews>
  <sheetFormatPr defaultColWidth="8.5429687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29" min="29" style="0" width="9.86"/>
    <col collapsed="false" customWidth="true" hidden="false" outlineLevel="0" max="30" min="30" style="0" width="11.38"/>
    <col collapsed="false" customWidth="true" hidden="false" outlineLevel="0" max="36" min="31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266" t="n">
        <v>3159</v>
      </c>
      <c r="Z6" s="392" t="n">
        <v>1400</v>
      </c>
      <c r="AA6" s="34" t="n">
        <v>1</v>
      </c>
      <c r="AB6" s="82" t="n">
        <f aca="false">IF('9'!AA6=1,(('9'!Z6*'9'!$AS$6*'9'!$AT$6)/('9'!Y6*0.0036)),IF('9'!AA6=2,(('9'!Z6*'9'!$AS$7*'9'!$AT$7)/('9'!Y6*0.0036))))</f>
        <v>81.8648658154831</v>
      </c>
      <c r="AC6" s="82"/>
      <c r="AD6" s="37" t="n">
        <f aca="false">(('9'!AC6*'9'!$Q$10*1000000))/('9'!Y6*3600)</f>
        <v>0</v>
      </c>
      <c r="AE6" s="281"/>
      <c r="AF6" s="282" t="n">
        <f aca="false">('9'!AE6/24)*0.454</f>
        <v>0</v>
      </c>
      <c r="AG6" s="38"/>
      <c r="AH6" s="282" t="n">
        <f aca="false">('9'!AG6/24)*0.454</f>
        <v>0</v>
      </c>
      <c r="AI6" s="392" t="n">
        <v>4300</v>
      </c>
      <c r="AJ6" s="282" t="n">
        <f aca="false">('9'!AI6/24)*0.454</f>
        <v>81.3416666666667</v>
      </c>
      <c r="AK6" s="40"/>
      <c r="AL6" s="283" t="n">
        <f aca="false">('9'!AK6/24)*0.454</f>
        <v>0</v>
      </c>
      <c r="AM6" s="40"/>
      <c r="AN6" s="283" t="n">
        <f aca="false">('9'!AM6/24)*0.454</f>
        <v>0</v>
      </c>
      <c r="AO6" s="42"/>
      <c r="AP6" s="283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254</v>
      </c>
      <c r="C7" s="284" t="n">
        <v>20</v>
      </c>
      <c r="D7" s="284" t="n">
        <v>18</v>
      </c>
      <c r="E7" s="284"/>
      <c r="F7" s="284" t="n">
        <v>59</v>
      </c>
      <c r="G7" s="284" t="n">
        <v>2.1</v>
      </c>
      <c r="H7" s="284" t="n">
        <v>1.9</v>
      </c>
      <c r="I7" s="284"/>
      <c r="J7" s="284" t="n">
        <v>1</v>
      </c>
      <c r="K7" s="284" t="n">
        <v>6.9</v>
      </c>
      <c r="L7" s="284" t="n">
        <v>6.3</v>
      </c>
      <c r="M7" s="284" t="n">
        <v>6.3</v>
      </c>
      <c r="N7" s="284"/>
      <c r="O7" s="284"/>
      <c r="P7" s="284"/>
      <c r="Q7" s="287"/>
      <c r="R7" s="56" t="n">
        <f aca="false">'8'!$Z$29</f>
        <v>1400</v>
      </c>
      <c r="S7" s="285" t="n">
        <f aca="false">'8'!$AB$29</f>
        <v>80.4389148090548</v>
      </c>
      <c r="T7" s="56" t="n">
        <f aca="false">'8'!$Y$29</f>
        <v>3215</v>
      </c>
      <c r="U7" s="51" t="str">
        <f aca="false">IF('9'!AA6=1,'9'!AR6,'9'!AR7)</f>
        <v>S.A.L</v>
      </c>
      <c r="V7" s="396" t="n">
        <f aca="false">ESCALA!$B$10</f>
        <v>0</v>
      </c>
      <c r="W7" s="396"/>
      <c r="X7" s="32" t="n">
        <v>0.0833333333333333</v>
      </c>
      <c r="Y7" s="266" t="n">
        <v>3193</v>
      </c>
      <c r="Z7" s="392" t="n">
        <v>1400</v>
      </c>
      <c r="AA7" s="34" t="n">
        <v>1</v>
      </c>
      <c r="AB7" s="82" t="n">
        <f aca="false">IF('9'!AA7=1,(('9'!Z7*'9'!$AS$6*'9'!$AT$6)/('9'!Y7*0.0036)),IF('9'!AA7=2,(('9'!Z7*'9'!$AS$7*'9'!$AT$7)/('9'!Y7*0.0036))))</f>
        <v>80.993144726311</v>
      </c>
      <c r="AC7" s="82"/>
      <c r="AD7" s="37" t="n">
        <f aca="false">(('9'!AC7*'9'!$Q$10*1000000))/('9'!Y7*3600)</f>
        <v>0</v>
      </c>
      <c r="AE7" s="281"/>
      <c r="AF7" s="282" t="n">
        <f aca="false">('9'!AE7/24)*0.454</f>
        <v>0</v>
      </c>
      <c r="AG7" s="38"/>
      <c r="AH7" s="282" t="n">
        <f aca="false">('9'!AG7/24)*0.454</f>
        <v>0</v>
      </c>
      <c r="AI7" s="392" t="n">
        <v>4300</v>
      </c>
      <c r="AJ7" s="282" t="n">
        <f aca="false">('9'!AI7/24)*0.454</f>
        <v>81.3416666666667</v>
      </c>
      <c r="AK7" s="40"/>
      <c r="AL7" s="283" t="n">
        <f aca="false">('9'!AK7/24)*0.454</f>
        <v>0</v>
      </c>
      <c r="AM7" s="40"/>
      <c r="AN7" s="283" t="n">
        <f aca="false">('9'!AM7/24)*0.454</f>
        <v>0</v>
      </c>
      <c r="AO7" s="42"/>
      <c r="AP7" s="283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248</v>
      </c>
      <c r="C8" s="284" t="n">
        <v>21</v>
      </c>
      <c r="D8" s="284" t="n">
        <v>19</v>
      </c>
      <c r="E8" s="284"/>
      <c r="F8" s="284" t="n">
        <v>58</v>
      </c>
      <c r="G8" s="284" t="n">
        <v>2.1</v>
      </c>
      <c r="H8" s="284" t="n">
        <v>2</v>
      </c>
      <c r="I8" s="284"/>
      <c r="J8" s="284" t="n">
        <v>1.2</v>
      </c>
      <c r="K8" s="284" t="n">
        <v>6.9</v>
      </c>
      <c r="L8" s="284" t="n">
        <v>6.3</v>
      </c>
      <c r="M8" s="284" t="n">
        <v>6.3</v>
      </c>
      <c r="N8" s="284"/>
      <c r="O8" s="284"/>
      <c r="P8" s="284"/>
      <c r="Q8" s="287"/>
      <c r="R8" s="54" t="n">
        <f aca="false">'9'!Z7</f>
        <v>1400</v>
      </c>
      <c r="S8" s="55" t="n">
        <f aca="false">'9'!AB7</f>
        <v>80.993144726311</v>
      </c>
      <c r="T8" s="56" t="n">
        <f aca="false">'9'!Y7</f>
        <v>3193</v>
      </c>
      <c r="U8" s="51" t="str">
        <f aca="false">IF('9'!AA7=1,'9'!AR6,'9'!AR7)</f>
        <v>S.A.L</v>
      </c>
      <c r="V8" s="396"/>
      <c r="W8" s="396"/>
      <c r="X8" s="32" t="n">
        <v>0.125</v>
      </c>
      <c r="Y8" s="266" t="n">
        <v>3180</v>
      </c>
      <c r="Z8" s="392" t="n">
        <v>1400</v>
      </c>
      <c r="AA8" s="34" t="n">
        <v>1</v>
      </c>
      <c r="AB8" s="82" t="n">
        <f aca="false">IF('9'!AA8=1,(('9'!Z8*'9'!$AS$6*'9'!$AT$6)/('9'!Y8*0.0036)),IF('9'!AA8=2,(('9'!Z8*'9'!$AS$7*'9'!$AT$7)/('9'!Y8*0.0036))))</f>
        <v>81.324248777079</v>
      </c>
      <c r="AC8" s="82"/>
      <c r="AD8" s="37" t="n">
        <f aca="false">(('9'!AC8*'9'!$Q$10*1000000))/('9'!Y8*3600)</f>
        <v>0</v>
      </c>
      <c r="AE8" s="281"/>
      <c r="AF8" s="282" t="n">
        <f aca="false">('9'!AE8/24)*0.454</f>
        <v>0</v>
      </c>
      <c r="AG8" s="38"/>
      <c r="AH8" s="282" t="n">
        <f aca="false">('9'!AG8/24)*0.454</f>
        <v>0</v>
      </c>
      <c r="AI8" s="392" t="n">
        <v>4300</v>
      </c>
      <c r="AJ8" s="282" t="n">
        <f aca="false">('9'!AI8/24)*0.454</f>
        <v>81.3416666666667</v>
      </c>
      <c r="AK8" s="40"/>
      <c r="AL8" s="283" t="n">
        <f aca="false">('9'!AK8/24)*0.454</f>
        <v>0</v>
      </c>
      <c r="AM8" s="40"/>
      <c r="AN8" s="283" t="n">
        <f aca="false">('9'!AM8/24)*0.454</f>
        <v>0</v>
      </c>
      <c r="AO8" s="42"/>
      <c r="AP8" s="283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242</v>
      </c>
      <c r="C9" s="284" t="n">
        <v>22</v>
      </c>
      <c r="D9" s="284" t="n">
        <v>20</v>
      </c>
      <c r="E9" s="284"/>
      <c r="F9" s="284" t="n">
        <v>58</v>
      </c>
      <c r="G9" s="284" t="n">
        <v>2.1</v>
      </c>
      <c r="H9" s="284" t="n">
        <v>2.2</v>
      </c>
      <c r="I9" s="284"/>
      <c r="J9" s="284" t="n">
        <v>1.3</v>
      </c>
      <c r="K9" s="284" t="n">
        <v>6.9</v>
      </c>
      <c r="L9" s="284" t="n">
        <v>6.3</v>
      </c>
      <c r="M9" s="284" t="n">
        <v>6.3</v>
      </c>
      <c r="N9" s="284"/>
      <c r="O9" s="284"/>
      <c r="P9" s="284"/>
      <c r="Q9" s="287"/>
      <c r="R9" s="56" t="n">
        <f aca="false">'9'!Z9</f>
        <v>1400</v>
      </c>
      <c r="S9" s="55" t="n">
        <f aca="false">'9'!AB9</f>
        <v>81.094735375074</v>
      </c>
      <c r="T9" s="56" t="n">
        <f aca="false">'9'!Y9</f>
        <v>3189</v>
      </c>
      <c r="U9" s="51" t="str">
        <f aca="false">IF('9'!AA9=1,'9'!AR6,'9'!AR7)</f>
        <v>S.A.L</v>
      </c>
      <c r="V9" s="396"/>
      <c r="W9" s="396"/>
      <c r="X9" s="32" t="n">
        <v>0.166666666666667</v>
      </c>
      <c r="Y9" s="266" t="n">
        <v>3189</v>
      </c>
      <c r="Z9" s="392" t="n">
        <v>1400</v>
      </c>
      <c r="AA9" s="34" t="n">
        <v>1</v>
      </c>
      <c r="AB9" s="82" t="n">
        <f aca="false">IF('9'!AA9=1,(('9'!Z9*'9'!$AS$6*'9'!$AT$6)/('9'!Y9*0.0036)),IF('9'!AA9=2,(('9'!Z9*'9'!$AS$7*'9'!$AT$7)/('9'!Y9*0.0036))))</f>
        <v>81.094735375074</v>
      </c>
      <c r="AC9" s="82"/>
      <c r="AD9" s="37" t="n">
        <f aca="false">(('9'!AC9*'9'!$Q$10*1000000))/('9'!Y9*3600)</f>
        <v>0</v>
      </c>
      <c r="AE9" s="281"/>
      <c r="AF9" s="282" t="n">
        <f aca="false">('9'!AE9/24)*0.454</f>
        <v>0</v>
      </c>
      <c r="AG9" s="38"/>
      <c r="AH9" s="282" t="n">
        <f aca="false">('9'!AG9/24)*0.454</f>
        <v>0</v>
      </c>
      <c r="AI9" s="392" t="n">
        <v>4300</v>
      </c>
      <c r="AJ9" s="282" t="n">
        <f aca="false">('9'!AI9/24)*0.454</f>
        <v>81.3416666666667</v>
      </c>
      <c r="AK9" s="40"/>
      <c r="AL9" s="283" t="n">
        <f aca="false">('9'!AK9/24)*0.454</f>
        <v>0</v>
      </c>
      <c r="AM9" s="40"/>
      <c r="AN9" s="283" t="n">
        <f aca="false">('9'!AM9/24)*0.454</f>
        <v>0</v>
      </c>
      <c r="AO9" s="42"/>
      <c r="AP9" s="283" t="n">
        <f aca="false">('9'!AO9/24)*0.454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237</v>
      </c>
      <c r="C10" s="284" t="n">
        <v>22</v>
      </c>
      <c r="D10" s="284" t="n">
        <v>20</v>
      </c>
      <c r="E10" s="284"/>
      <c r="F10" s="284" t="n">
        <v>56</v>
      </c>
      <c r="G10" s="284" t="n">
        <v>2.1</v>
      </c>
      <c r="H10" s="284" t="n">
        <v>2.2</v>
      </c>
      <c r="I10" s="284"/>
      <c r="J10" s="284" t="n">
        <v>1.4</v>
      </c>
      <c r="K10" s="284" t="n">
        <v>6.9</v>
      </c>
      <c r="L10" s="284" t="n">
        <v>6.3</v>
      </c>
      <c r="M10" s="284" t="n">
        <v>6.3</v>
      </c>
      <c r="N10" s="284"/>
      <c r="O10" s="284"/>
      <c r="P10" s="284"/>
      <c r="Q10" s="287"/>
      <c r="R10" s="56" t="n">
        <f aca="false">'9'!Z11</f>
        <v>1400</v>
      </c>
      <c r="S10" s="55" t="n">
        <f aca="false">'9'!AB11</f>
        <v>80.9424447922101</v>
      </c>
      <c r="T10" s="56" t="n">
        <f aca="false">'9'!Y11</f>
        <v>3195</v>
      </c>
      <c r="U10" s="51" t="str">
        <f aca="false">IF('9'!AA11=1,'9'!AR6,'9'!AR7)</f>
        <v>S.A.L</v>
      </c>
      <c r="V10" s="396"/>
      <c r="W10" s="396"/>
      <c r="X10" s="32" t="n">
        <v>0.208333333333333</v>
      </c>
      <c r="Y10" s="266" t="n">
        <v>3176</v>
      </c>
      <c r="Z10" s="392" t="n">
        <v>1400</v>
      </c>
      <c r="AA10" s="34" t="n">
        <v>1</v>
      </c>
      <c r="AB10" s="82" t="n">
        <f aca="false">IF('9'!AA10=1,(('9'!Z10*'9'!$AS$6*'9'!$AT$6)/('9'!Y10*0.0036)),IF('9'!AA10=2,(('9'!Z10*'9'!$AS$7*'9'!$AT$7)/('9'!Y10*0.0036))))</f>
        <v>81.4266722642038</v>
      </c>
      <c r="AC10" s="82"/>
      <c r="AD10" s="37" t="n">
        <f aca="false">(('9'!AC10*'9'!$Q$10*1000000))/('9'!Y10*3600)</f>
        <v>0</v>
      </c>
      <c r="AE10" s="281"/>
      <c r="AF10" s="282" t="n">
        <f aca="false">('9'!AE10/24)*0.454</f>
        <v>0</v>
      </c>
      <c r="AG10" s="38"/>
      <c r="AH10" s="282" t="n">
        <f aca="false">('9'!AG10/24)*0.454</f>
        <v>0</v>
      </c>
      <c r="AI10" s="392" t="n">
        <v>4300</v>
      </c>
      <c r="AJ10" s="282" t="n">
        <f aca="false">('9'!AI10/24)*0.454</f>
        <v>81.3416666666667</v>
      </c>
      <c r="AK10" s="40"/>
      <c r="AL10" s="283" t="n">
        <f aca="false">('9'!AK10/24)*0.454</f>
        <v>0</v>
      </c>
      <c r="AM10" s="40"/>
      <c r="AN10" s="283" t="n">
        <f aca="false">('9'!AM10/24)*0.454</f>
        <v>0</v>
      </c>
      <c r="AO10" s="42"/>
      <c r="AP10" s="283" t="n">
        <f aca="false">('9'!AO10/24)*0.454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226</v>
      </c>
      <c r="C11" s="284" t="n">
        <v>20</v>
      </c>
      <c r="D11" s="284" t="n">
        <v>21</v>
      </c>
      <c r="E11" s="284"/>
      <c r="F11" s="284" t="n">
        <v>54</v>
      </c>
      <c r="G11" s="284" t="n">
        <v>2.2</v>
      </c>
      <c r="H11" s="284" t="n">
        <v>2.3</v>
      </c>
      <c r="I11" s="284"/>
      <c r="J11" s="284" t="n">
        <v>1.1</v>
      </c>
      <c r="K11" s="284" t="n">
        <v>6.9</v>
      </c>
      <c r="L11" s="284" t="n">
        <v>6.3</v>
      </c>
      <c r="M11" s="284" t="n">
        <v>6.3</v>
      </c>
      <c r="N11" s="284"/>
      <c r="O11" s="284"/>
      <c r="P11" s="284"/>
      <c r="Q11" s="287"/>
      <c r="R11" s="56" t="n">
        <f aca="false">'9'!Z13</f>
        <v>1400</v>
      </c>
      <c r="S11" s="55" t="n">
        <f aca="false">'9'!AB13</f>
        <v>81.0439082140743</v>
      </c>
      <c r="T11" s="56" t="n">
        <f aca="false">'9'!Y13</f>
        <v>3191</v>
      </c>
      <c r="U11" s="51" t="str">
        <f aca="false">IF('9'!AA13=1,'9'!AR6,'9'!AR7)</f>
        <v>S.A.L</v>
      </c>
      <c r="V11" s="396"/>
      <c r="W11" s="396"/>
      <c r="X11" s="32" t="n">
        <v>0.25</v>
      </c>
      <c r="Y11" s="266" t="n">
        <v>3195</v>
      </c>
      <c r="Z11" s="392" t="n">
        <v>1400</v>
      </c>
      <c r="AA11" s="34" t="n">
        <v>1</v>
      </c>
      <c r="AB11" s="82" t="n">
        <f aca="false">IF('9'!AA11=1,(('9'!Z11*'9'!$AS$6*'9'!$AT$6)/('9'!Y11*0.0036)),IF('9'!AA11=2,(('9'!Z11*'9'!$AS$7*'9'!$AT$7)/('9'!Y11*0.0036))))</f>
        <v>80.9424447922101</v>
      </c>
      <c r="AC11" s="82"/>
      <c r="AD11" s="37" t="n">
        <f aca="false">(('9'!AC11*'9'!$Q$10*1000000))/('9'!Y11*3600)</f>
        <v>0</v>
      </c>
      <c r="AE11" s="281"/>
      <c r="AF11" s="282" t="n">
        <f aca="false">('9'!AE11/24)*0.454</f>
        <v>0</v>
      </c>
      <c r="AG11" s="38"/>
      <c r="AH11" s="282" t="n">
        <f aca="false">('9'!AG11/24)*0.454</f>
        <v>0</v>
      </c>
      <c r="AI11" s="392" t="n">
        <v>4300</v>
      </c>
      <c r="AJ11" s="282" t="n">
        <f aca="false">('9'!AI11/24)*0.454</f>
        <v>81.3416666666667</v>
      </c>
      <c r="AK11" s="40"/>
      <c r="AL11" s="283" t="n">
        <f aca="false">('9'!AK11/24)*0.454</f>
        <v>0</v>
      </c>
      <c r="AM11" s="40"/>
      <c r="AN11" s="283" t="n">
        <f aca="false">('9'!AM11/24)*0.454</f>
        <v>0</v>
      </c>
      <c r="AO11" s="42"/>
      <c r="AP11" s="283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220</v>
      </c>
      <c r="C12" s="284" t="n">
        <v>21</v>
      </c>
      <c r="D12" s="284" t="n">
        <v>21</v>
      </c>
      <c r="E12" s="284"/>
      <c r="F12" s="284" t="n">
        <v>53</v>
      </c>
      <c r="G12" s="284" t="n">
        <v>2.2</v>
      </c>
      <c r="H12" s="284" t="n">
        <v>2.1</v>
      </c>
      <c r="I12" s="284"/>
      <c r="J12" s="284" t="n">
        <v>1</v>
      </c>
      <c r="K12" s="284" t="n">
        <v>6.9</v>
      </c>
      <c r="L12" s="284" t="n">
        <v>6.3</v>
      </c>
      <c r="M12" s="284" t="n">
        <v>6.3</v>
      </c>
      <c r="N12" s="284"/>
      <c r="O12" s="284"/>
      <c r="P12" s="284"/>
      <c r="Q12" s="287"/>
      <c r="R12" s="56" t="n">
        <f aca="false">'9'!Z15</f>
        <v>1400</v>
      </c>
      <c r="S12" s="55" t="n">
        <f aca="false">'9'!AB15</f>
        <v>80.564209068882</v>
      </c>
      <c r="T12" s="56" t="n">
        <f aca="false">'9'!Y15</f>
        <v>3210</v>
      </c>
      <c r="U12" s="51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58" t="n">
        <v>3165</v>
      </c>
      <c r="Z12" s="392" t="n">
        <v>1400</v>
      </c>
      <c r="AA12" s="34" t="n">
        <v>1</v>
      </c>
      <c r="AB12" s="82" t="n">
        <f aca="false">IF('9'!AA12=1,(('9'!Z12*'9'!$AS$6*'9'!$AT$6)/('9'!Y12*0.0036)),IF('9'!AA12=2,(('9'!Z12*'9'!$AS$7*'9'!$AT$7)/('9'!Y12*0.0036))))</f>
        <v>81.7096717570651</v>
      </c>
      <c r="AC12" s="82"/>
      <c r="AD12" s="37" t="n">
        <f aca="false">(('9'!AC12*'9'!$Q$10*1000000))/('9'!Y12*3600)</f>
        <v>0</v>
      </c>
      <c r="AE12" s="281"/>
      <c r="AF12" s="282" t="n">
        <f aca="false">('9'!AE12/24)*0.454</f>
        <v>0</v>
      </c>
      <c r="AG12" s="38"/>
      <c r="AH12" s="282" t="n">
        <f aca="false">('9'!AG12/24)*0.454</f>
        <v>0</v>
      </c>
      <c r="AI12" s="392" t="n">
        <v>4300</v>
      </c>
      <c r="AJ12" s="282" t="n">
        <f aca="false">('9'!AI12/24)*0.454</f>
        <v>81.3416666666667</v>
      </c>
      <c r="AK12" s="40"/>
      <c r="AL12" s="283" t="n">
        <f aca="false">('9'!AK12/24)*0.454</f>
        <v>0</v>
      </c>
      <c r="AM12" s="40"/>
      <c r="AN12" s="283" t="n">
        <f aca="false">('9'!AM12/24)*0.454</f>
        <v>0</v>
      </c>
      <c r="AO12" s="42"/>
      <c r="AP12" s="283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223</v>
      </c>
      <c r="C13" s="284" t="n">
        <v>22</v>
      </c>
      <c r="D13" s="284" t="n">
        <v>20</v>
      </c>
      <c r="E13" s="284" t="n">
        <v>10</v>
      </c>
      <c r="F13" s="284" t="n">
        <v>54</v>
      </c>
      <c r="G13" s="284" t="n">
        <v>2.3</v>
      </c>
      <c r="H13" s="284" t="n">
        <v>2.1</v>
      </c>
      <c r="I13" s="284" t="n">
        <v>0.6</v>
      </c>
      <c r="J13" s="284" t="n">
        <v>0.8</v>
      </c>
      <c r="K13" s="284" t="n">
        <v>6.9</v>
      </c>
      <c r="L13" s="284" t="n">
        <v>6.3</v>
      </c>
      <c r="M13" s="284" t="n">
        <v>6.3</v>
      </c>
      <c r="N13" s="284" t="n">
        <v>6</v>
      </c>
      <c r="O13" s="284" t="n">
        <v>3</v>
      </c>
      <c r="P13" s="284"/>
      <c r="Q13" s="287"/>
      <c r="R13" s="56" t="n">
        <f aca="false">'9'!Z17</f>
        <v>1400</v>
      </c>
      <c r="S13" s="55" t="n">
        <f aca="false">'9'!AB17</f>
        <v>81.5807921486155</v>
      </c>
      <c r="T13" s="56" t="n">
        <f aca="false">'9'!Y17</f>
        <v>3170</v>
      </c>
      <c r="U13" s="51" t="str">
        <f aca="false">IF('9'!AA17=1,'9'!AR6,'9'!AR7)</f>
        <v>S.A.L</v>
      </c>
      <c r="V13" s="67"/>
      <c r="W13" s="67"/>
      <c r="X13" s="32" t="n">
        <v>0.333333333333333</v>
      </c>
      <c r="Y13" s="58" t="n">
        <v>3191</v>
      </c>
      <c r="Z13" s="392" t="n">
        <v>1400</v>
      </c>
      <c r="AA13" s="34" t="n">
        <v>1</v>
      </c>
      <c r="AB13" s="82" t="n">
        <f aca="false">IF('9'!AA13=1,(('9'!Z13*'9'!$AS$6*'9'!$AT$6)/('9'!Y13*0.0036)),IF('9'!AA13=2,(('9'!Z13*'9'!$AS$7*'9'!$AT$7)/('9'!Y13*0.0036))))</f>
        <v>81.0439082140743</v>
      </c>
      <c r="AC13" s="82"/>
      <c r="AD13" s="37" t="n">
        <f aca="false">(('9'!AC13*'9'!$Q$10*1000000))/('9'!Y13*3600)</f>
        <v>0</v>
      </c>
      <c r="AE13" s="281"/>
      <c r="AF13" s="282" t="n">
        <f aca="false">('9'!AE13/24)*0.454</f>
        <v>0</v>
      </c>
      <c r="AG13" s="38"/>
      <c r="AH13" s="282" t="n">
        <f aca="false">('9'!AG13/24)*0.454</f>
        <v>0</v>
      </c>
      <c r="AI13" s="392" t="n">
        <v>4300</v>
      </c>
      <c r="AJ13" s="282" t="n">
        <f aca="false">('9'!AI13/24)*0.454</f>
        <v>81.3416666666667</v>
      </c>
      <c r="AK13" s="40"/>
      <c r="AL13" s="283" t="n">
        <f aca="false">('9'!AK13/24)*0.454</f>
        <v>0</v>
      </c>
      <c r="AM13" s="40"/>
      <c r="AN13" s="283" t="n">
        <f aca="false">('9'!AM13/24)*0.454</f>
        <v>0</v>
      </c>
      <c r="AO13" s="42"/>
      <c r="AP13" s="283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226</v>
      </c>
      <c r="C14" s="284" t="n">
        <v>21</v>
      </c>
      <c r="D14" s="284" t="n">
        <v>20</v>
      </c>
      <c r="E14" s="284" t="n">
        <v>10</v>
      </c>
      <c r="F14" s="284" t="n">
        <v>55</v>
      </c>
      <c r="G14" s="284" t="n">
        <v>2.2</v>
      </c>
      <c r="H14" s="284" t="n">
        <v>2</v>
      </c>
      <c r="I14" s="284" t="n">
        <v>0.6</v>
      </c>
      <c r="J14" s="284" t="n">
        <v>0.7</v>
      </c>
      <c r="K14" s="284" t="n">
        <v>6.9</v>
      </c>
      <c r="L14" s="284" t="n">
        <v>6.3</v>
      </c>
      <c r="M14" s="284" t="n">
        <v>6.3</v>
      </c>
      <c r="N14" s="284" t="n">
        <v>6</v>
      </c>
      <c r="O14" s="284" t="n">
        <v>3</v>
      </c>
      <c r="P14" s="284"/>
      <c r="Q14" s="287"/>
      <c r="R14" s="56" t="n">
        <f aca="false">'9'!Z19</f>
        <v>1400</v>
      </c>
      <c r="S14" s="55" t="n">
        <f aca="false">'9'!AB19</f>
        <v>81.4523184601925</v>
      </c>
      <c r="T14" s="56" t="n">
        <f aca="false">'9'!Y19</f>
        <v>3175</v>
      </c>
      <c r="U14" s="51" t="str">
        <f aca="false">IF('9'!AA19=1,'9'!AR6,'9'!AR7)</f>
        <v>S.A.L</v>
      </c>
      <c r="V14" s="67"/>
      <c r="W14" s="67"/>
      <c r="X14" s="32" t="n">
        <v>0.375</v>
      </c>
      <c r="Y14" s="58" t="n">
        <v>3173</v>
      </c>
      <c r="Z14" s="392" t="n">
        <v>1400</v>
      </c>
      <c r="AA14" s="34" t="n">
        <v>1</v>
      </c>
      <c r="AB14" s="82" t="n">
        <f aca="false">IF('9'!AA14=1,(('9'!Z14*'9'!$AS$6*'9'!$AT$6)/('9'!Y14*0.0036)),IF('9'!AA14=2,(('9'!Z14*'9'!$AS$7*'9'!$AT$7)/('9'!Y14*0.0036))))</f>
        <v>81.5036593479707</v>
      </c>
      <c r="AC14" s="82"/>
      <c r="AD14" s="37" t="n">
        <f aca="false">(('9'!AC14*'9'!$Q$10*1000000))/('9'!Y14*3600)</f>
        <v>0</v>
      </c>
      <c r="AE14" s="281"/>
      <c r="AF14" s="282" t="n">
        <f aca="false">('9'!AE14/24)*0.454</f>
        <v>0</v>
      </c>
      <c r="AG14" s="38"/>
      <c r="AH14" s="282" t="n">
        <f aca="false">('9'!AG14/24)*0.454</f>
        <v>0</v>
      </c>
      <c r="AI14" s="392" t="n">
        <v>4300</v>
      </c>
      <c r="AJ14" s="282" t="n">
        <f aca="false">('9'!AI14/24)*0.454</f>
        <v>81.3416666666667</v>
      </c>
      <c r="AK14" s="40"/>
      <c r="AL14" s="283" t="n">
        <f aca="false">('9'!AK14/24)*0.454</f>
        <v>0</v>
      </c>
      <c r="AM14" s="40"/>
      <c r="AN14" s="283" t="n">
        <f aca="false">('9'!AM14/24)*0.454</f>
        <v>0</v>
      </c>
      <c r="AO14" s="42"/>
      <c r="AP14" s="283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228</v>
      </c>
      <c r="C15" s="284" t="n">
        <v>21</v>
      </c>
      <c r="D15" s="284" t="n">
        <v>20</v>
      </c>
      <c r="E15" s="284" t="n">
        <v>10</v>
      </c>
      <c r="F15" s="284" t="n">
        <v>54</v>
      </c>
      <c r="G15" s="284" t="n">
        <v>2.1</v>
      </c>
      <c r="H15" s="284" t="n">
        <v>1.8</v>
      </c>
      <c r="I15" s="284" t="n">
        <v>0.6</v>
      </c>
      <c r="J15" s="284" t="n">
        <v>0.7</v>
      </c>
      <c r="K15" s="284" t="n">
        <v>6.9</v>
      </c>
      <c r="L15" s="284" t="n">
        <v>6.3</v>
      </c>
      <c r="M15" s="284" t="n">
        <v>6.3</v>
      </c>
      <c r="N15" s="284" t="n">
        <v>6</v>
      </c>
      <c r="O15" s="284" t="n">
        <v>3</v>
      </c>
      <c r="P15" s="284"/>
      <c r="Q15" s="287"/>
      <c r="R15" s="56" t="n">
        <f aca="false">'9'!Z21</f>
        <v>1400</v>
      </c>
      <c r="S15" s="55" t="n">
        <f aca="false">'9'!AB21</f>
        <v>80.8918082924964</v>
      </c>
      <c r="T15" s="56" t="n">
        <f aca="false">'9'!Y21</f>
        <v>3197</v>
      </c>
      <c r="U15" s="51" t="str">
        <f aca="false">IF('9'!AA21=1,'9'!AR6,'9'!AR7)</f>
        <v>S.A.L</v>
      </c>
      <c r="V15" s="67"/>
      <c r="W15" s="67"/>
      <c r="X15" s="32" t="n">
        <v>0.416666666666667</v>
      </c>
      <c r="Y15" s="58" t="n">
        <v>3210</v>
      </c>
      <c r="Z15" s="392" t="n">
        <v>1400</v>
      </c>
      <c r="AA15" s="34" t="n">
        <v>1</v>
      </c>
      <c r="AB15" s="82" t="n">
        <f aca="false">IF('9'!AA15=1,(('9'!Z15*'9'!$AS$6*'9'!$AT$6)/('9'!Y15*0.0036)),IF('9'!AA15=2,(('9'!Z15*'9'!$AS$7*'9'!$AT$7)/('9'!Y15*0.0036))))</f>
        <v>80.564209068882</v>
      </c>
      <c r="AC15" s="82"/>
      <c r="AD15" s="37" t="n">
        <f aca="false">(('9'!AC15*'9'!$Q$10*1000000))/('9'!Y15*3600)</f>
        <v>0</v>
      </c>
      <c r="AE15" s="281"/>
      <c r="AF15" s="282" t="n">
        <f aca="false">('9'!AE15/24)*0.454</f>
        <v>0</v>
      </c>
      <c r="AG15" s="38"/>
      <c r="AH15" s="282" t="n">
        <f aca="false">('9'!AG15/24)*0.454</f>
        <v>0</v>
      </c>
      <c r="AI15" s="392" t="n">
        <v>4300</v>
      </c>
      <c r="AJ15" s="282" t="n">
        <f aca="false">('9'!AI15/24)*0.454</f>
        <v>81.3416666666667</v>
      </c>
      <c r="AK15" s="40"/>
      <c r="AL15" s="283" t="n">
        <f aca="false">('9'!AK15/24)*0.454</f>
        <v>0</v>
      </c>
      <c r="AM15" s="40"/>
      <c r="AN15" s="283" t="n">
        <f aca="false">('9'!AM15/24)*0.454</f>
        <v>0</v>
      </c>
      <c r="AO15" s="42"/>
      <c r="AP15" s="283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232</v>
      </c>
      <c r="C16" s="284" t="n">
        <v>22</v>
      </c>
      <c r="D16" s="284" t="n">
        <v>20</v>
      </c>
      <c r="E16" s="284" t="n">
        <v>10</v>
      </c>
      <c r="F16" s="284" t="n">
        <v>56</v>
      </c>
      <c r="G16" s="284" t="n">
        <v>2</v>
      </c>
      <c r="H16" s="284" t="n">
        <v>1.6</v>
      </c>
      <c r="I16" s="284" t="n">
        <v>0.6</v>
      </c>
      <c r="J16" s="284" t="n">
        <v>0.7</v>
      </c>
      <c r="K16" s="284" t="n">
        <v>6.9</v>
      </c>
      <c r="L16" s="284" t="n">
        <v>6.3</v>
      </c>
      <c r="M16" s="284" t="n">
        <v>6.3</v>
      </c>
      <c r="N16" s="284" t="n">
        <v>6</v>
      </c>
      <c r="O16" s="284" t="n">
        <v>3.2</v>
      </c>
      <c r="P16" s="284"/>
      <c r="Q16" s="287"/>
      <c r="R16" s="56" t="n">
        <f aca="false">'9'!Z23</f>
        <v>1400</v>
      </c>
      <c r="S16" s="55" t="n">
        <f aca="false">'9'!AB23</f>
        <v>81.1456263291845</v>
      </c>
      <c r="T16" s="56" t="n">
        <f aca="false">'9'!Y23</f>
        <v>3187</v>
      </c>
      <c r="U16" s="51" t="str">
        <f aca="false">IF('9'!AA23=1,'9'!AR6,'9'!AR7)</f>
        <v>S.A.L</v>
      </c>
      <c r="V16" s="67"/>
      <c r="W16" s="67"/>
      <c r="X16" s="32" t="n">
        <v>0.458333333333333</v>
      </c>
      <c r="Y16" s="58" t="n">
        <v>3174</v>
      </c>
      <c r="Z16" s="392" t="n">
        <v>1400</v>
      </c>
      <c r="AA16" s="34" t="n">
        <v>1</v>
      </c>
      <c r="AB16" s="82" t="n">
        <f aca="false">IF('9'!AA16=1,(('9'!Z16*'9'!$AS$6*'9'!$AT$6)/('9'!Y16*0.0036)),IF('9'!AA16=2,(('9'!Z16*'9'!$AS$7*'9'!$AT$7)/('9'!Y16*0.0036))))</f>
        <v>81.4779808163551</v>
      </c>
      <c r="AC16" s="82"/>
      <c r="AD16" s="37" t="n">
        <f aca="false">(('9'!AC16*'9'!$Q$10*1000000))/('9'!Y16*3600)</f>
        <v>0</v>
      </c>
      <c r="AE16" s="281"/>
      <c r="AF16" s="282" t="n">
        <f aca="false">('9'!AE16/24)*0.454</f>
        <v>0</v>
      </c>
      <c r="AG16" s="38"/>
      <c r="AH16" s="282" t="n">
        <f aca="false">('9'!AG16/24)*0.454</f>
        <v>0</v>
      </c>
      <c r="AI16" s="392" t="n">
        <v>4300</v>
      </c>
      <c r="AJ16" s="282" t="n">
        <f aca="false">('9'!AI16/24)*0.454</f>
        <v>81.3416666666667</v>
      </c>
      <c r="AK16" s="40"/>
      <c r="AL16" s="283" t="n">
        <f aca="false">('9'!AK16/24)*0.454</f>
        <v>0</v>
      </c>
      <c r="AM16" s="40"/>
      <c r="AN16" s="283" t="n">
        <f aca="false">('9'!AM16/24)*0.454</f>
        <v>0</v>
      </c>
      <c r="AO16" s="42"/>
      <c r="AP16" s="283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236</v>
      </c>
      <c r="C17" s="284" t="n">
        <v>22</v>
      </c>
      <c r="D17" s="284" t="n">
        <v>19</v>
      </c>
      <c r="E17" s="284" t="n">
        <v>10</v>
      </c>
      <c r="F17" s="284" t="n">
        <v>57</v>
      </c>
      <c r="G17" s="284" t="n">
        <v>2</v>
      </c>
      <c r="H17" s="284" t="n">
        <v>1.4</v>
      </c>
      <c r="I17" s="284" t="n">
        <v>0.5</v>
      </c>
      <c r="J17" s="284" t="n">
        <v>0.7</v>
      </c>
      <c r="K17" s="284" t="n">
        <v>6.9</v>
      </c>
      <c r="L17" s="284" t="n">
        <v>6.3</v>
      </c>
      <c r="M17" s="284" t="n">
        <v>6.3</v>
      </c>
      <c r="N17" s="284" t="n">
        <v>6</v>
      </c>
      <c r="O17" s="284" t="n">
        <v>3.2</v>
      </c>
      <c r="P17" s="284"/>
      <c r="Q17" s="287"/>
      <c r="R17" s="56" t="n">
        <f aca="false">'9'!Z25</f>
        <v>1400</v>
      </c>
      <c r="S17" s="55" t="n">
        <f aca="false">'9'!AB25</f>
        <v>81.5036593479707</v>
      </c>
      <c r="T17" s="56" t="n">
        <f aca="false">'9'!Y25</f>
        <v>3173</v>
      </c>
      <c r="U17" s="51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58" t="n">
        <v>3170</v>
      </c>
      <c r="Z17" s="392" t="n">
        <v>1400</v>
      </c>
      <c r="AA17" s="34" t="n">
        <v>1</v>
      </c>
      <c r="AB17" s="82" t="n">
        <f aca="false">IF('9'!AA17=1,(('9'!Z17*'9'!$AS$6*'9'!$AT$6)/('9'!Y17*0.0036)),IF('9'!AA17=2,(('9'!Z17*'9'!$AS$7*'9'!$AT$7)/('9'!Y17*0.0036))))</f>
        <v>81.5807921486155</v>
      </c>
      <c r="AC17" s="82"/>
      <c r="AD17" s="37" t="n">
        <f aca="false">(('9'!AC17*'9'!$Q$10*1000000))/('9'!Y17*3600)</f>
        <v>0</v>
      </c>
      <c r="AE17" s="281"/>
      <c r="AF17" s="282" t="n">
        <f aca="false">('9'!AE17/24)*0.454</f>
        <v>0</v>
      </c>
      <c r="AG17" s="38"/>
      <c r="AH17" s="282" t="n">
        <f aca="false">('9'!AG17/24)*0.454</f>
        <v>0</v>
      </c>
      <c r="AI17" s="392" t="n">
        <v>4300</v>
      </c>
      <c r="AJ17" s="282" t="n">
        <f aca="false">('9'!AI17/24)*0.454</f>
        <v>81.3416666666667</v>
      </c>
      <c r="AK17" s="40"/>
      <c r="AL17" s="283" t="n">
        <f aca="false">('9'!AK17/24)*0.454</f>
        <v>0</v>
      </c>
      <c r="AM17" s="40"/>
      <c r="AN17" s="283" t="n">
        <f aca="false">('9'!AM17/24)*0.454</f>
        <v>0</v>
      </c>
      <c r="AO17" s="42"/>
      <c r="AP17" s="283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239</v>
      </c>
      <c r="C18" s="284" t="n">
        <v>22</v>
      </c>
      <c r="D18" s="284" t="n">
        <v>19</v>
      </c>
      <c r="E18" s="284" t="n">
        <v>10</v>
      </c>
      <c r="F18" s="284" t="n">
        <v>57</v>
      </c>
      <c r="G18" s="284" t="n">
        <v>1.9</v>
      </c>
      <c r="H18" s="284" t="n">
        <v>1.3</v>
      </c>
      <c r="I18" s="284" t="n">
        <v>0.5</v>
      </c>
      <c r="J18" s="284" t="n">
        <v>0.7</v>
      </c>
      <c r="K18" s="284" t="n">
        <v>6.9</v>
      </c>
      <c r="L18" s="284" t="n">
        <v>6.3</v>
      </c>
      <c r="M18" s="284" t="n">
        <v>6.3</v>
      </c>
      <c r="N18" s="284" t="n">
        <v>6</v>
      </c>
      <c r="O18" s="284" t="n">
        <v>3.5</v>
      </c>
      <c r="P18" s="284"/>
      <c r="Q18" s="287"/>
      <c r="R18" s="56" t="n">
        <f aca="false">'9'!Z27</f>
        <v>1400</v>
      </c>
      <c r="S18" s="55" t="n">
        <f aca="false">'9'!AB27</f>
        <v>82.1248368088635</v>
      </c>
      <c r="T18" s="56" t="n">
        <f aca="false">'9'!Y27</f>
        <v>3149</v>
      </c>
      <c r="U18" s="51" t="str">
        <f aca="false">IF('9'!AA27=1,'9'!AR6,'9'!AR7)</f>
        <v>S.A.L</v>
      </c>
      <c r="V18" s="67"/>
      <c r="W18" s="67"/>
      <c r="X18" s="32" t="n">
        <v>0.541666666666667</v>
      </c>
      <c r="Y18" s="58" t="n">
        <v>3184</v>
      </c>
      <c r="Z18" s="392" t="n">
        <v>1400</v>
      </c>
      <c r="AA18" s="34" t="n">
        <v>1</v>
      </c>
      <c r="AB18" s="82" t="n">
        <f aca="false">IF('9'!AA18=1,(('9'!Z18*'9'!$AS$6*'9'!$AT$6)/('9'!Y18*0.0036)),IF('9'!AA18=2,(('9'!Z18*'9'!$AS$7*'9'!$AT$7)/('9'!Y18*0.0036))))</f>
        <v>81.2220826353992</v>
      </c>
      <c r="AC18" s="82"/>
      <c r="AD18" s="37" t="n">
        <f aca="false">(('9'!AC18*'9'!$Q$10*1000000))/('9'!Y18*3600)</f>
        <v>0</v>
      </c>
      <c r="AE18" s="281"/>
      <c r="AF18" s="282" t="n">
        <f aca="false">('9'!AE18/24)*0.454</f>
        <v>0</v>
      </c>
      <c r="AG18" s="38"/>
      <c r="AH18" s="282" t="n">
        <f aca="false">('9'!AG18/24)*0.454</f>
        <v>0</v>
      </c>
      <c r="AI18" s="392" t="n">
        <v>4300</v>
      </c>
      <c r="AJ18" s="282" t="n">
        <f aca="false">('9'!AI18/24)*0.454</f>
        <v>81.3416666666667</v>
      </c>
      <c r="AK18" s="40"/>
      <c r="AL18" s="283" t="n">
        <f aca="false">('9'!AK18/24)*0.454</f>
        <v>0</v>
      </c>
      <c r="AM18" s="40"/>
      <c r="AN18" s="283" t="n">
        <f aca="false">('9'!AM18/24)*0.454</f>
        <v>0</v>
      </c>
      <c r="AO18" s="42"/>
      <c r="AP18" s="283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 t="array" ref="B19:B19">IF('9'!B7:B18&gt;0.01,AVERAGE('9'!B7:B18),"")</f>
        <v>234.25</v>
      </c>
      <c r="C19" s="96" t="n">
        <f aca="false" t="array" ref="C19:C19">IF('9'!C7:C18&gt;0.01,AVERAGE('9'!C7:C18),"")</f>
        <v>21.3333333333333</v>
      </c>
      <c r="D19" s="96" t="n">
        <f aca="false" t="array" ref="D19:D19">IF('9'!D7:D18&gt;0.01,AVERAGE('9'!D7:D18),"")</f>
        <v>19.75</v>
      </c>
      <c r="E19" s="96" t="str">
        <f aca="false" t="array" ref="E19:E19">IF('9'!E7:E18&gt;0.01,AVERAGE('9'!E7:E18),"")</f>
        <v/>
      </c>
      <c r="F19" s="96" t="n">
        <f aca="false" t="array" ref="F19:F19">IF('9'!F7:F18&gt;0.01,AVERAGE('9'!F7:F18),"")</f>
        <v>55.9166666666667</v>
      </c>
      <c r="G19" s="96" t="n">
        <f aca="false" t="array" ref="G19:G19">IF('9'!G7:G18&gt;0.01,AVERAGE('9'!G7:G18),"")</f>
        <v>2.10833333333333</v>
      </c>
      <c r="H19" s="96" t="n">
        <f aca="false" t="array" ref="H19:H19">IF('9'!H7:H18&gt;0.01,AVERAGE('9'!H7:H18),"")</f>
        <v>1.90833333333333</v>
      </c>
      <c r="I19" s="96" t="str">
        <f aca="false" t="array" ref="I19:I19">IF('9'!I7:I18&gt;0.01,AVERAGE('9'!I7:I18),"")</f>
        <v/>
      </c>
      <c r="J19" s="96" t="n">
        <f aca="false" t="array" ref="J19:J19">IF('9'!J7:J18&gt;0.01,AVERAGE('9'!J7:J18),"")</f>
        <v>0.941666666666667</v>
      </c>
      <c r="K19" s="96" t="n">
        <f aca="false" t="array" ref="K19:K19">IF('9'!K7:K18&gt;0.01,AVERAGE('9'!K7:K18),"")</f>
        <v>6.9</v>
      </c>
      <c r="L19" s="96" t="n">
        <f aca="false" t="array" ref="L19:L19">IF('9'!L7:L18&gt;0.01,AVERAGE('9'!L7:L18),"")</f>
        <v>6.3</v>
      </c>
      <c r="M19" s="96" t="n">
        <f aca="false" t="array" ref="M19:M19">IF('9'!M7:M18&gt;0.01,AVERAGE('9'!M7:M18),"")</f>
        <v>6.3</v>
      </c>
      <c r="N19" s="96" t="str">
        <f aca="false" t="array" ref="N19:N19">IF('9'!N7:N18&gt;0.01,AVERAGE('9'!N7:N18),"")</f>
        <v/>
      </c>
      <c r="O19" s="96" t="str">
        <f aca="false" t="array" ref="O19:O19">IF('9'!O7:O18&gt;0.01,AVERAGE('9'!O7:O18),"")</f>
        <v/>
      </c>
      <c r="P19" s="96" t="str">
        <f aca="false" t="array" ref="P19:P19">IF('9'!P7:P18&gt;0.01,AVERAGE('9'!P7:P18),"")</f>
        <v/>
      </c>
      <c r="Q19" s="96" t="str">
        <f aca="false" t="array" ref="Q19:Q19">IF('9'!Q7:Q18&gt;0.01,AVERAGE('9'!Q7:Q18),"")</f>
        <v/>
      </c>
      <c r="R19" s="96" t="n">
        <f aca="false" t="array" ref="R19:R19">IF('9'!R7:R18&gt;0.01,AVERAGE('9'!R7:R18),"")</f>
        <v>1400</v>
      </c>
      <c r="S19" s="290" t="n">
        <f aca="false" t="array" ref="S19:S19">IF('9'!S7:S18&gt;0.01,AVERAGE('9'!S7:S18),"")</f>
        <v>81.1480331977441</v>
      </c>
      <c r="T19" s="72"/>
      <c r="U19" s="72"/>
      <c r="V19" s="73"/>
      <c r="W19" s="74"/>
      <c r="X19" s="32" t="n">
        <v>0.583333333333333</v>
      </c>
      <c r="Y19" s="58" t="n">
        <v>3175</v>
      </c>
      <c r="Z19" s="392" t="n">
        <v>1400</v>
      </c>
      <c r="AA19" s="34" t="n">
        <v>1</v>
      </c>
      <c r="AB19" s="82" t="n">
        <f aca="false">IF('9'!AA19=1,(('9'!Z19*'9'!$AS$6*'9'!$AT$6)/('9'!Y19*0.0036)),IF('9'!AA19=2,(('9'!Z19*'9'!$AS$7*'9'!$AT$7)/('9'!Y19*0.0036))))</f>
        <v>81.4523184601925</v>
      </c>
      <c r="AC19" s="82"/>
      <c r="AD19" s="37" t="n">
        <f aca="false">(('9'!AC19*'9'!$Q$10*1000000))/('9'!Y19*3600)</f>
        <v>0</v>
      </c>
      <c r="AE19" s="281"/>
      <c r="AF19" s="282" t="n">
        <f aca="false">('9'!AE19/24)*0.454</f>
        <v>0</v>
      </c>
      <c r="AG19" s="38"/>
      <c r="AH19" s="282" t="n">
        <f aca="false">('9'!AG19/24)*0.454</f>
        <v>0</v>
      </c>
      <c r="AI19" s="392" t="n">
        <v>4300</v>
      </c>
      <c r="AJ19" s="282" t="n">
        <f aca="false">('9'!AI19/24)*0.454</f>
        <v>81.3416666666667</v>
      </c>
      <c r="AK19" s="40"/>
      <c r="AL19" s="283" t="n">
        <f aca="false">('9'!AK19/24)*0.454</f>
        <v>0</v>
      </c>
      <c r="AM19" s="40"/>
      <c r="AN19" s="283" t="n">
        <f aca="false">('9'!AM19/24)*0.454</f>
        <v>0</v>
      </c>
      <c r="AO19" s="42"/>
      <c r="AP19" s="283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MAX('9'!B7:B18)</f>
        <v>254</v>
      </c>
      <c r="C20" s="96" t="n">
        <f aca="false">MAX('9'!C7:C18)</f>
        <v>22</v>
      </c>
      <c r="D20" s="96" t="n">
        <f aca="false">MAX('9'!D7:D18)</f>
        <v>21</v>
      </c>
      <c r="E20" s="96" t="n">
        <f aca="false">MAX('9'!E7:E18)</f>
        <v>10</v>
      </c>
      <c r="F20" s="96" t="n">
        <f aca="false">MAX('9'!F7:F18)</f>
        <v>59</v>
      </c>
      <c r="G20" s="96" t="n">
        <f aca="false">MAX('9'!G7:G18)</f>
        <v>2.3</v>
      </c>
      <c r="H20" s="96" t="n">
        <f aca="false">MAX('9'!H7:H18)</f>
        <v>2.3</v>
      </c>
      <c r="I20" s="96" t="n">
        <f aca="false">MAX('9'!I7:I18)</f>
        <v>0.6</v>
      </c>
      <c r="J20" s="96" t="n">
        <f aca="false">MAX('9'!J7:J18)</f>
        <v>1.4</v>
      </c>
      <c r="K20" s="96" t="n">
        <f aca="false">MAX('9'!K8:K18)</f>
        <v>6.9</v>
      </c>
      <c r="L20" s="96" t="n">
        <f aca="false">MAX('9'!L8:L18)</f>
        <v>6.3</v>
      </c>
      <c r="M20" s="96" t="n">
        <f aca="false">MAX('9'!M8:M18)</f>
        <v>6.3</v>
      </c>
      <c r="N20" s="96" t="n">
        <f aca="false">MAX('9'!N8:N18)</f>
        <v>6</v>
      </c>
      <c r="O20" s="97" t="n">
        <f aca="false">MAX('9'!O7:O18)</f>
        <v>3.5</v>
      </c>
      <c r="P20" s="97" t="n">
        <f aca="false">MAX('9'!P7:P18)</f>
        <v>0</v>
      </c>
      <c r="Q20" s="97" t="n">
        <f aca="false">MAX('9'!Q7:Q18)</f>
        <v>0</v>
      </c>
      <c r="R20" s="97" t="n">
        <f aca="false">MAX('9'!R7:R18)</f>
        <v>1400</v>
      </c>
      <c r="S20" s="97" t="n">
        <f aca="false">MAX('9'!S7:S18)</f>
        <v>82.1248368088635</v>
      </c>
      <c r="T20" s="72"/>
      <c r="U20" s="72"/>
      <c r="X20" s="32" t="n">
        <v>0.625</v>
      </c>
      <c r="Y20" s="58" t="n">
        <v>3188</v>
      </c>
      <c r="Z20" s="392" t="n">
        <v>1400</v>
      </c>
      <c r="AA20" s="34" t="n">
        <v>1</v>
      </c>
      <c r="AB20" s="82" t="n">
        <f aca="false">IF('9'!AA20=1,(('9'!Z20*'9'!$AS$6*'9'!$AT$6)/('9'!Y20*0.0036)),IF('9'!AA20=2,(('9'!Z20*'9'!$AS$7*'9'!$AT$7)/('9'!Y20*0.0036))))</f>
        <v>81.1201728704866</v>
      </c>
      <c r="AC20" s="82"/>
      <c r="AD20" s="37" t="n">
        <f aca="false">(('9'!AC20*'9'!$Q$10*1000000))/('9'!Y20*3600)</f>
        <v>0</v>
      </c>
      <c r="AE20" s="281"/>
      <c r="AF20" s="282" t="n">
        <f aca="false">('9'!AE20/24)*0.454</f>
        <v>0</v>
      </c>
      <c r="AG20" s="38"/>
      <c r="AH20" s="282" t="n">
        <f aca="false">('9'!AG20/24)*0.454</f>
        <v>0</v>
      </c>
      <c r="AI20" s="392" t="n">
        <v>4300</v>
      </c>
      <c r="AJ20" s="282" t="n">
        <f aca="false">('9'!AI20/24)*0.454</f>
        <v>81.3416666666667</v>
      </c>
      <c r="AK20" s="40"/>
      <c r="AL20" s="283" t="n">
        <f aca="false">('9'!AK20/24)*0.454</f>
        <v>0</v>
      </c>
      <c r="AM20" s="40"/>
      <c r="AN20" s="283" t="n">
        <f aca="false">('9'!AM20/24)*0.454</f>
        <v>0</v>
      </c>
      <c r="AO20" s="42"/>
      <c r="AP20" s="283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MIN('9'!B7:B18)</f>
        <v>220</v>
      </c>
      <c r="C21" s="96" t="n">
        <f aca="false">MIN('9'!C7:C18)</f>
        <v>20</v>
      </c>
      <c r="D21" s="96" t="n">
        <f aca="false">MIN('9'!D7:D18)</f>
        <v>18</v>
      </c>
      <c r="E21" s="96" t="n">
        <f aca="false">MIN('9'!E7:E18)</f>
        <v>10</v>
      </c>
      <c r="F21" s="96" t="n">
        <f aca="false">MIN('9'!F7:F18)</f>
        <v>53</v>
      </c>
      <c r="G21" s="291" t="n">
        <f aca="false">MIN('9'!G7:G18)</f>
        <v>1.9</v>
      </c>
      <c r="H21" s="291" t="n">
        <f aca="false">MIN('9'!H7:H18)</f>
        <v>1.3</v>
      </c>
      <c r="I21" s="291" t="n">
        <f aca="false">MIN('9'!I7:I18)</f>
        <v>0.5</v>
      </c>
      <c r="J21" s="291" t="n">
        <f aca="false">MIN('9'!J7:J18)</f>
        <v>0.7</v>
      </c>
      <c r="K21" s="291" t="n">
        <f aca="false">MIN('9'!K8:K18)</f>
        <v>6.9</v>
      </c>
      <c r="L21" s="291" t="n">
        <f aca="false">MIN('9'!L8:L18)</f>
        <v>6.3</v>
      </c>
      <c r="M21" s="291" t="n">
        <f aca="false">MIN('9'!M8:M18)</f>
        <v>6.3</v>
      </c>
      <c r="N21" s="291" t="n">
        <f aca="false">MIN('9'!N8:N18)</f>
        <v>6</v>
      </c>
      <c r="O21" s="292" t="n">
        <f aca="false">MIN('9'!O7:O18)</f>
        <v>3</v>
      </c>
      <c r="P21" s="292" t="n">
        <f aca="false">MIN('9'!P7:P18)</f>
        <v>0</v>
      </c>
      <c r="Q21" s="292" t="n">
        <f aca="false">MIN('9'!Q7:Q18)</f>
        <v>0</v>
      </c>
      <c r="R21" s="292" t="n">
        <f aca="false">MIN('9'!R7:R18)</f>
        <v>1400</v>
      </c>
      <c r="S21" s="292" t="n">
        <f aca="false">MIN('9'!S7:S18)</f>
        <v>80.4389148090548</v>
      </c>
      <c r="T21" s="72"/>
      <c r="U21" s="72"/>
      <c r="X21" s="32" t="n">
        <v>0.666666666666667</v>
      </c>
      <c r="Y21" s="58" t="n">
        <v>3197</v>
      </c>
      <c r="Z21" s="392" t="n">
        <v>1400</v>
      </c>
      <c r="AA21" s="34" t="n">
        <v>1</v>
      </c>
      <c r="AB21" s="82" t="n">
        <f aca="false">IF('9'!AA21=1,(('9'!Z21*'9'!$AS$6*'9'!$AT$6)/('9'!Y21*0.0036)),IF('9'!AA21=2,(('9'!Z21*'9'!$AS$7*'9'!$AT$7)/('9'!Y21*0.0036))))</f>
        <v>80.8918082924964</v>
      </c>
      <c r="AC21" s="82"/>
      <c r="AD21" s="37" t="n">
        <f aca="false">(('9'!AC21*'9'!$Q$10*1000000))/('9'!Y21*3600)</f>
        <v>0</v>
      </c>
      <c r="AE21" s="281"/>
      <c r="AF21" s="282" t="n">
        <f aca="false">('9'!AE21/24)*0.454</f>
        <v>0</v>
      </c>
      <c r="AG21" s="38"/>
      <c r="AH21" s="282" t="n">
        <f aca="false">('9'!AG21/24)*0.454</f>
        <v>0</v>
      </c>
      <c r="AI21" s="392" t="n">
        <v>4300</v>
      </c>
      <c r="AJ21" s="282" t="n">
        <f aca="false">('9'!AI21/24)*0.454</f>
        <v>81.3416666666667</v>
      </c>
      <c r="AK21" s="40"/>
      <c r="AL21" s="283" t="n">
        <f aca="false">('9'!AK21/24)*0.454</f>
        <v>0</v>
      </c>
      <c r="AM21" s="40"/>
      <c r="AN21" s="283" t="n">
        <f aca="false">('9'!AM21/24)*0.454</f>
        <v>0</v>
      </c>
      <c r="AO21" s="42"/>
      <c r="AP21" s="283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3182</v>
      </c>
      <c r="Z22" s="392" t="n">
        <v>1400</v>
      </c>
      <c r="AA22" s="34" t="n">
        <v>1</v>
      </c>
      <c r="AB22" s="82" t="n">
        <f aca="false">IF('9'!AA22=1,(('9'!Z22*'9'!$AS$6*'9'!$AT$6)/('9'!Y22*0.0036)),IF('9'!AA22=2,(('9'!Z22*'9'!$AS$7*'9'!$AT$7)/('9'!Y22*0.0036))))</f>
        <v>81.273133598715</v>
      </c>
      <c r="AC22" s="82"/>
      <c r="AD22" s="37" t="n">
        <f aca="false">(('9'!AC22*'9'!$Q$10*1000000))/('9'!Y22*3600)</f>
        <v>0</v>
      </c>
      <c r="AE22" s="281"/>
      <c r="AF22" s="282" t="n">
        <f aca="false">('9'!AE22/24)*0.454</f>
        <v>0</v>
      </c>
      <c r="AG22" s="38"/>
      <c r="AH22" s="282" t="n">
        <f aca="false">('9'!AG22/24)*0.454</f>
        <v>0</v>
      </c>
      <c r="AI22" s="392" t="n">
        <v>4300</v>
      </c>
      <c r="AJ22" s="282" t="n">
        <f aca="false">('9'!AI22/24)*0.454</f>
        <v>81.3416666666667</v>
      </c>
      <c r="AK22" s="40"/>
      <c r="AL22" s="283" t="n">
        <f aca="false">('9'!AK22/24)*0.454</f>
        <v>0</v>
      </c>
      <c r="AM22" s="40"/>
      <c r="AN22" s="283" t="n">
        <f aca="false">('9'!AM22/24)*0.454</f>
        <v>0</v>
      </c>
      <c r="AO22" s="42"/>
      <c r="AP22" s="283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58" t="n">
        <v>3187</v>
      </c>
      <c r="Z23" s="392" t="n">
        <v>1400</v>
      </c>
      <c r="AA23" s="34" t="n">
        <v>1</v>
      </c>
      <c r="AB23" s="82" t="n">
        <f aca="false">IF('9'!AA23=1,(('9'!Z23*'9'!$AS$6*'9'!$AT$6)/('9'!Y23*0.0036)),IF('9'!AA23=2,(('9'!Z23*'9'!$AS$7*'9'!$AT$7)/('9'!Y23*0.0036))))</f>
        <v>81.1456263291845</v>
      </c>
      <c r="AC23" s="82"/>
      <c r="AD23" s="37" t="n">
        <f aca="false">(('9'!AC23*'9'!$Q$10*1000000))/('9'!Y23*3600)</f>
        <v>0</v>
      </c>
      <c r="AE23" s="281"/>
      <c r="AF23" s="282" t="n">
        <f aca="false">('9'!AE23/24)*0.454</f>
        <v>0</v>
      </c>
      <c r="AG23" s="38"/>
      <c r="AH23" s="282" t="n">
        <f aca="false">('9'!AG23/24)*0.454</f>
        <v>0</v>
      </c>
      <c r="AI23" s="392" t="n">
        <v>4300</v>
      </c>
      <c r="AJ23" s="282" t="n">
        <f aca="false">('9'!AI23/24)*0.454</f>
        <v>81.3416666666667</v>
      </c>
      <c r="AK23" s="40"/>
      <c r="AL23" s="283" t="n">
        <f aca="false">('9'!AK23/24)*0.454</f>
        <v>0</v>
      </c>
      <c r="AM23" s="40"/>
      <c r="AN23" s="283" t="n">
        <f aca="false">('9'!AM23/24)*0.454</f>
        <v>0</v>
      </c>
      <c r="AO23" s="42"/>
      <c r="AP23" s="283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3177</v>
      </c>
      <c r="Z24" s="392" t="n">
        <v>1400</v>
      </c>
      <c r="AA24" s="34" t="n">
        <v>1</v>
      </c>
      <c r="AB24" s="35" t="n">
        <f aca="false">IF('9'!AA24=1,(('9'!Z24*'9'!$AS$6*'9'!$AT$6)/('9'!Y24*0.0036)),IF('9'!AA24=2,(('9'!Z24*'9'!$AS$7*'9'!$AT$7)/('9'!Y24*0.0036))))</f>
        <v>81.4010422131291</v>
      </c>
      <c r="AC24" s="35"/>
      <c r="AD24" s="293" t="n">
        <f aca="false">(('9'!AC24*'9'!$Q$10*1000000))/('9'!Y24*3600)</f>
        <v>0</v>
      </c>
      <c r="AE24" s="281"/>
      <c r="AF24" s="294" t="n">
        <f aca="false">('9'!AE24/24)*0.454</f>
        <v>0</v>
      </c>
      <c r="AG24" s="266"/>
      <c r="AH24" s="294" t="n">
        <f aca="false">('9'!AG24/24)*0.454</f>
        <v>0</v>
      </c>
      <c r="AI24" s="392" t="n">
        <v>4300</v>
      </c>
      <c r="AJ24" s="294" t="n">
        <f aca="false">('9'!AI24/24)*0.454</f>
        <v>81.3416666666667</v>
      </c>
      <c r="AK24" s="40"/>
      <c r="AL24" s="295" t="n">
        <f aca="false">('9'!AK24/24)*0.454</f>
        <v>0</v>
      </c>
      <c r="AM24" s="296"/>
      <c r="AN24" s="295" t="n">
        <f aca="false">('9'!AM24/24)*0.454</f>
        <v>0</v>
      </c>
      <c r="AO24" s="42"/>
      <c r="AP24" s="295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7"/>
      <c r="C25" s="397"/>
      <c r="D25" s="397"/>
      <c r="E25" s="397"/>
      <c r="F25" s="398"/>
      <c r="G25" s="398"/>
      <c r="H25" s="398"/>
      <c r="I25" s="398"/>
      <c r="J25" s="398"/>
      <c r="K25" s="398"/>
      <c r="L25" s="398"/>
      <c r="M25" s="398"/>
      <c r="N25" s="398"/>
      <c r="O25" s="398"/>
      <c r="P25" s="398"/>
      <c r="Q25" s="398"/>
      <c r="R25" s="89" t="e">
        <f aca="false">#DIV/0!</f>
        <v>#DIV/0!</v>
      </c>
      <c r="S25" s="90"/>
      <c r="T25" s="399" t="s">
        <v>0</v>
      </c>
      <c r="U25" s="358" t="n">
        <f aca="false">ESCALA!$A$11</f>
        <v>43930</v>
      </c>
      <c r="X25" s="32" t="n">
        <v>0.833333333333333</v>
      </c>
      <c r="Y25" s="58" t="n">
        <v>3173</v>
      </c>
      <c r="Z25" s="392" t="n">
        <v>1400</v>
      </c>
      <c r="AA25" s="34" t="n">
        <v>1</v>
      </c>
      <c r="AB25" s="82" t="n">
        <f aca="false">IF('9'!AA25=1,(('9'!Z25*'9'!$AS$6*'9'!$AT$6)/('9'!Y25*0.0036)),IF('9'!AA25=2,(('9'!Z25*'9'!$AS$7*'9'!$AT$7)/('9'!Y25*0.0036))))</f>
        <v>81.5036593479707</v>
      </c>
      <c r="AC25" s="82"/>
      <c r="AD25" s="37" t="n">
        <f aca="false">(('9'!AC25*'9'!$Q$10*1000000))/('9'!Y25*3600)</f>
        <v>0</v>
      </c>
      <c r="AE25" s="281"/>
      <c r="AF25" s="282" t="n">
        <f aca="false">('9'!AE25/24)*0.454</f>
        <v>0</v>
      </c>
      <c r="AG25" s="38"/>
      <c r="AH25" s="282" t="n">
        <f aca="false">('9'!AG25/24)*0.454</f>
        <v>0</v>
      </c>
      <c r="AI25" s="392" t="n">
        <v>4000</v>
      </c>
      <c r="AJ25" s="282" t="n">
        <f aca="false">('9'!AI25/24)*0.454</f>
        <v>75.6666666666667</v>
      </c>
      <c r="AK25" s="40"/>
      <c r="AL25" s="283" t="n">
        <f aca="false">('9'!AK25/24)*0.454</f>
        <v>0</v>
      </c>
      <c r="AM25" s="40"/>
      <c r="AN25" s="283" t="n">
        <f aca="false">('9'!AM25/24)*0.454</f>
        <v>0</v>
      </c>
      <c r="AO25" s="42"/>
      <c r="AP25" s="283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99"/>
      <c r="U26" s="358"/>
      <c r="X26" s="32" t="n">
        <v>0.875</v>
      </c>
      <c r="Y26" s="58" t="n">
        <v>3185</v>
      </c>
      <c r="Z26" s="392" t="n">
        <v>1400</v>
      </c>
      <c r="AA26" s="34" t="n">
        <v>1</v>
      </c>
      <c r="AB26" s="82" t="n">
        <f aca="false">IF('9'!AA26=1,(('9'!Z26*'9'!$AS$6*'9'!$AT$6)/('9'!Y26*0.0036)),IF('9'!AA26=2,(('9'!Z26*'9'!$AS$7*'9'!$AT$7)/('9'!Y26*0.0036))))</f>
        <v>81.1965811965812</v>
      </c>
      <c r="AC26" s="82"/>
      <c r="AD26" s="37" t="n">
        <f aca="false">(('9'!AC26*'9'!$Q$10*1000000))/('9'!Y26*3600)</f>
        <v>0</v>
      </c>
      <c r="AE26" s="281"/>
      <c r="AF26" s="282" t="n">
        <f aca="false">('9'!AE26/24)*0.454</f>
        <v>0</v>
      </c>
      <c r="AG26" s="38"/>
      <c r="AH26" s="282" t="n">
        <f aca="false">('9'!AG26/24)*0.454</f>
        <v>0</v>
      </c>
      <c r="AI26" s="392" t="n">
        <v>4000</v>
      </c>
      <c r="AJ26" s="282" t="n">
        <f aca="false">('9'!AI26/24)*0.454</f>
        <v>75.6666666666667</v>
      </c>
      <c r="AK26" s="40"/>
      <c r="AL26" s="283" t="n">
        <f aca="false">('9'!AK26/24)*0.454</f>
        <v>0</v>
      </c>
      <c r="AM26" s="40"/>
      <c r="AN26" s="283" t="n">
        <f aca="false">('9'!AM26/24)*0.454</f>
        <v>0</v>
      </c>
      <c r="AO26" s="42"/>
      <c r="AP26" s="283" t="n">
        <f aca="false">('9'!AO26/24)*0.454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3149</v>
      </c>
      <c r="Z27" s="392" t="n">
        <v>1400</v>
      </c>
      <c r="AA27" s="34" t="n">
        <v>1</v>
      </c>
      <c r="AB27" s="82" t="n">
        <f aca="false">IF('9'!AA27=1,(('9'!Z27*'9'!$AS$6*'9'!$AT$6)/('9'!Y27*0.0036)),IF('9'!AA27=2,(('9'!Z27*'9'!$AS$7*'9'!$AT$7)/('9'!Y27*0.0036))))</f>
        <v>82.1248368088635</v>
      </c>
      <c r="AC27" s="82"/>
      <c r="AD27" s="37" t="n">
        <f aca="false">(('9'!AC27*'9'!$Q$10*1000000))/('9'!Y27*3600)</f>
        <v>0</v>
      </c>
      <c r="AE27" s="281"/>
      <c r="AF27" s="282" t="n">
        <f aca="false">('9'!AE27/24)*0.454</f>
        <v>0</v>
      </c>
      <c r="AG27" s="38"/>
      <c r="AH27" s="282" t="n">
        <f aca="false">('9'!AG27/24)*0.454</f>
        <v>0</v>
      </c>
      <c r="AI27" s="392" t="n">
        <v>4000</v>
      </c>
      <c r="AJ27" s="282" t="n">
        <f aca="false">('9'!AI27/24)*0.454</f>
        <v>75.6666666666667</v>
      </c>
      <c r="AK27" s="40"/>
      <c r="AL27" s="283" t="n">
        <f aca="false">('9'!AK27/24)*0.454</f>
        <v>0</v>
      </c>
      <c r="AM27" s="40"/>
      <c r="AN27" s="283" t="n">
        <f aca="false">('9'!AM27/24)*0.454</f>
        <v>0</v>
      </c>
      <c r="AO27" s="42"/>
      <c r="AP27" s="283" t="n">
        <f aca="false">('9'!AO27/24)*0.454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3167</v>
      </c>
      <c r="Z28" s="392" t="n">
        <v>1400</v>
      </c>
      <c r="AA28" s="34" t="n">
        <v>1</v>
      </c>
      <c r="AB28" s="82" t="n">
        <f aca="false">IF('9'!AA28=1,(('9'!Z28*'9'!$AS$6*'9'!$AT$6)/('9'!Y28*0.0036)),IF('9'!AA28=2,(('9'!Z28*'9'!$AS$7*'9'!$AT$7)/('9'!Y28*0.0036))))</f>
        <v>81.6580710802372</v>
      </c>
      <c r="AC28" s="82"/>
      <c r="AD28" s="37" t="n">
        <f aca="false">(('9'!AC28*'9'!$Q$10*1000000))/('9'!Y28*3600)</f>
        <v>0</v>
      </c>
      <c r="AE28" s="281"/>
      <c r="AF28" s="282" t="n">
        <f aca="false">('9'!AE28/24)*0.454</f>
        <v>0</v>
      </c>
      <c r="AG28" s="38"/>
      <c r="AH28" s="282" t="n">
        <f aca="false">('9'!AG28/24)*0.454</f>
        <v>0</v>
      </c>
      <c r="AI28" s="392" t="n">
        <v>4000</v>
      </c>
      <c r="AJ28" s="282" t="n">
        <f aca="false">('9'!AI28/24)*0.454</f>
        <v>75.6666666666667</v>
      </c>
      <c r="AK28" s="40"/>
      <c r="AL28" s="283" t="n">
        <f aca="false">('9'!AK28/24)*0.454</f>
        <v>0</v>
      </c>
      <c r="AM28" s="40"/>
      <c r="AN28" s="283" t="n">
        <f aca="false">('9'!AM28/24)*0.454</f>
        <v>0</v>
      </c>
      <c r="AO28" s="42"/>
      <c r="AP28" s="283" t="n">
        <f aca="false">('9'!AO28/24)*0.454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3177</v>
      </c>
      <c r="Z29" s="392" t="n">
        <v>1400</v>
      </c>
      <c r="AA29" s="34" t="n">
        <v>1</v>
      </c>
      <c r="AB29" s="82" t="n">
        <f aca="false">IF('9'!AA29=1,(('9'!Z29*'9'!$AS$6*'9'!$AT$6)/('9'!Y29*0.0036)),IF('9'!AA29=2,(('9'!Z29*'9'!$AS$7*'9'!$AT$7)/('9'!Y29*0.0036))))</f>
        <v>81.4010422131291</v>
      </c>
      <c r="AC29" s="82"/>
      <c r="AD29" s="37" t="n">
        <f aca="false">(('9'!AC29*'9'!$Q$10*1000000))/('9'!Y29*3600)</f>
        <v>0</v>
      </c>
      <c r="AE29" s="281"/>
      <c r="AF29" s="282" t="n">
        <f aca="false">('9'!AE29/24)*0.454</f>
        <v>0</v>
      </c>
      <c r="AG29" s="38"/>
      <c r="AH29" s="282" t="n">
        <f aca="false">('9'!AG29/24)*0.454</f>
        <v>0</v>
      </c>
      <c r="AI29" s="392" t="n">
        <v>4000</v>
      </c>
      <c r="AJ29" s="282" t="n">
        <f aca="false">('9'!AI29/24)*0.454</f>
        <v>75.6666666666667</v>
      </c>
      <c r="AK29" s="40"/>
      <c r="AL29" s="283" t="n">
        <f aca="false">('9'!AK29/24)*0.454</f>
        <v>0</v>
      </c>
      <c r="AM29" s="40"/>
      <c r="AN29" s="283" t="n">
        <f aca="false">('9'!AM29/24)*0.454</f>
        <v>0</v>
      </c>
      <c r="AO29" s="42"/>
      <c r="AP29" s="283" t="n">
        <f aca="false">('9'!AO29/24)*0.454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SUM('9'!Y6:Y29)*3.6</f>
        <v>274737.6</v>
      </c>
      <c r="Z30" s="113" t="n">
        <f aca="false">SUM('9'!Z6:Z29)</f>
        <v>33600</v>
      </c>
      <c r="AA30" s="107"/>
      <c r="AB30" s="108"/>
      <c r="AC30" s="107"/>
      <c r="AD30" s="108"/>
      <c r="AE30" s="53"/>
      <c r="AF30" s="282" t="n">
        <f aca="false">SUM('9'!AF6:AF29)</f>
        <v>0</v>
      </c>
      <c r="AG30" s="53"/>
      <c r="AH30" s="282" t="n">
        <f aca="false">SUM('9'!AH6:AH29)</f>
        <v>0</v>
      </c>
      <c r="AI30" s="53"/>
      <c r="AJ30" s="282" t="n">
        <f aca="false">SUM('9'!AJ6:AJ29)</f>
        <v>1923.825</v>
      </c>
      <c r="AK30" s="109"/>
      <c r="AL30" s="283" t="n">
        <f aca="false">SUM('9'!AL6:AL29)</f>
        <v>0</v>
      </c>
      <c r="AM30" s="109"/>
      <c r="AN30" s="283" t="n">
        <f aca="false">SUM('9'!AN6:AN29)</f>
        <v>0</v>
      </c>
      <c r="AO30" s="109"/>
      <c r="AP30" s="283" t="n">
        <f aca="false">SUM('9'!AP6:AP29)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SUMIF('9'!AA6:AA29,"=1",'9'!Z6:Z29)</f>
        <v>33600</v>
      </c>
      <c r="AA32" s="113" t="n">
        <f aca="false">'9'!Z32*'9'!AS6</f>
        <v>44688</v>
      </c>
      <c r="AB32" s="114" t="n">
        <f aca="false">SUMIF('9'!$AA$6:$AA$29,"=1",'9'!$AB$6:$AB$29)/COUNTIF('9'!$AA$6:$AA$29,"=1")</f>
        <v>81.3298628395712</v>
      </c>
      <c r="AC32" s="115" t="n">
        <f aca="false">SUMIF('9'!AA6:AA29,"=1",'9'!AC6:AC29)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SUMIF('9'!AA6:AA29,"=2",'9'!Z6:Z29)</f>
        <v>0</v>
      </c>
      <c r="AA33" s="113" t="n">
        <f aca="false">'9'!Z33*'9'!AS7</f>
        <v>0</v>
      </c>
      <c r="AB33" s="114" t="e">
        <f aca="false">SUMIF('9'!$AA$6:$AA$29,"=2",'9'!$AB$6:$AB$29)/COUNTIF('9'!$AA$6:$AA$29,"=2")</f>
        <v>#DIV/0!</v>
      </c>
      <c r="AC33" s="120" t="n">
        <f aca="false">SUMIF('9'!AA6:AA29,"=2",'9'!AC6:AC29)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AVERAGE('9'!Y6:Y29)</f>
        <v>3179.83333333333</v>
      </c>
      <c r="Z34" s="127" t="n">
        <f aca="false">AVERAGE('9'!Z6:Z29)</f>
        <v>1400</v>
      </c>
      <c r="AA34" s="128"/>
      <c r="AB34" s="128"/>
      <c r="AC34" s="129" t="n">
        <f aca="false">SUM('9'!AC6:AC29)/COUNTIF('9'!AC6:AC29,"&lt;&gt;0")</f>
        <v>0</v>
      </c>
      <c r="AD34" s="130" t="e">
        <f aca="false">SUM('9'!AD6:AD29)/COUNTIF('9'!AD6:AD29,"&lt;&gt;0")</f>
        <v>#DIV/0!</v>
      </c>
      <c r="AE34" s="107"/>
      <c r="AF34" s="129" t="n">
        <f aca="false">AVERAGE('9'!AF6:AF29)</f>
        <v>0</v>
      </c>
      <c r="AG34" s="129"/>
      <c r="AH34" s="129" t="n">
        <f aca="false">AVERAGE('9'!AH6:AH29)</f>
        <v>0</v>
      </c>
      <c r="AI34" s="129"/>
      <c r="AJ34" s="129" t="n">
        <f aca="false">'9'!AJ30/24</f>
        <v>80.159375</v>
      </c>
      <c r="AK34" s="129"/>
      <c r="AL34" s="129" t="n">
        <f aca="false">AVERAGE('9'!AL6:AL29)</f>
        <v>0</v>
      </c>
      <c r="AM34" s="129"/>
      <c r="AN34" s="129" t="n">
        <f aca="false">AVERAGE('9'!AN6:AN29)</f>
        <v>0</v>
      </c>
      <c r="AO34" s="129"/>
      <c r="AP34" s="129" t="n">
        <f aca="false">AVERAGE('9'!AP6:AP29)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2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74</v>
      </c>
      <c r="Y36" s="140"/>
      <c r="Z36" s="141"/>
      <c r="AA36" s="142" t="s">
        <v>75</v>
      </c>
      <c r="AB36" s="140" t="n">
        <v>4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/>
      <c r="D37" s="284"/>
      <c r="E37" s="284"/>
      <c r="F37" s="284"/>
      <c r="G37" s="284"/>
      <c r="H37" s="284"/>
      <c r="I37" s="281"/>
      <c r="J37" s="281"/>
      <c r="K37" s="281"/>
      <c r="L37" s="305"/>
      <c r="M37" s="305"/>
      <c r="N37" s="305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77</v>
      </c>
      <c r="Y37" s="147"/>
      <c r="Z37" s="148" t="n">
        <f aca="false">COUNTA('9'!Z6:Z29)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SUM('9'!AF30+'9'!AH30)</f>
        <v>0</v>
      </c>
      <c r="AL38" s="311" t="s">
        <v>82</v>
      </c>
      <c r="AM38" s="313" t="n">
        <f aca="false">SUM('9'!AL30+'9'!AN30)</f>
        <v>0</v>
      </c>
      <c r="AO38" s="311" t="s">
        <v>82</v>
      </c>
      <c r="AP38" s="312" t="n">
        <f aca="false">'9'!AJ30</f>
        <v>1923.825</v>
      </c>
      <c r="AQ38" s="311" t="s">
        <v>82</v>
      </c>
      <c r="AR38" s="313" t="n">
        <f aca="false">'9'!AP30</f>
        <v>0</v>
      </c>
    </row>
    <row r="39" customFormat="false" ht="16.5" hidden="false" customHeight="true" outlineLevel="0" collapsed="false">
      <c r="A39" s="403" t="s">
        <v>83</v>
      </c>
      <c r="B39" s="403"/>
      <c r="C39" s="403" t="s">
        <v>84</v>
      </c>
      <c r="D39" s="40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('9'!AK38/'9'!Y30)*1000</f>
        <v>0</v>
      </c>
      <c r="AL39" s="316" t="s">
        <v>90</v>
      </c>
      <c r="AM39" s="317" t="n">
        <f aca="false">('9'!AM38/'9'!Y30)*1000</f>
        <v>0</v>
      </c>
      <c r="AO39" s="314" t="s">
        <v>90</v>
      </c>
      <c r="AP39" s="315" t="n">
        <f aca="false">('9'!AP38/'9'!Y30)*1000</f>
        <v>7.00240884392963</v>
      </c>
      <c r="AQ39" s="316" t="s">
        <v>90</v>
      </c>
      <c r="AR39" s="317" t="n">
        <f aca="false">('9'!AR38/'9'!Y30)*1000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SUM('9'!AK38,'9'!AM38)</f>
        <v>0</v>
      </c>
      <c r="AM40" s="185"/>
      <c r="AO40" s="186" t="s">
        <v>94</v>
      </c>
      <c r="AP40" s="186"/>
      <c r="AQ40" s="187" t="n">
        <f aca="false">SUM('9'!AP38,'9'!AR38)</f>
        <v>1923.825</v>
      </c>
      <c r="AR40" s="187"/>
    </row>
    <row r="41" customFormat="false" ht="16.5" hidden="false" customHeight="true" outlineLevel="0" collapsed="false">
      <c r="A41" s="188" t="n">
        <f aca="false">COUNTA('9'!E7:E18)</f>
        <v>6</v>
      </c>
      <c r="B41" s="189" t="n">
        <f aca="false">COUNTA('9'!I7:I18)</f>
        <v>6</v>
      </c>
      <c r="C41" s="189" t="n">
        <f aca="false">COUNTA('9'!J7:J18)</f>
        <v>12</v>
      </c>
      <c r="D41" s="189" t="n">
        <f aca="false">COUNTA('9'!K8:K18)</f>
        <v>11</v>
      </c>
      <c r="E41" s="189" t="n">
        <f aca="false">COUNTIF('9'!E7:E18,"&gt;15")</f>
        <v>0</v>
      </c>
      <c r="F41" s="189"/>
      <c r="G41" s="189" t="n">
        <f aca="false">COUNTIF('9'!J7:J18,"&gt;1,0")</f>
        <v>4</v>
      </c>
      <c r="H41" s="189"/>
      <c r="I41" s="190"/>
      <c r="J41" s="189" t="n">
        <f aca="false">'9'!A41-'9'!E41</f>
        <v>6</v>
      </c>
      <c r="K41" s="189"/>
      <c r="L41" s="189" t="n">
        <f aca="false">'9'!C41-'9'!G41</f>
        <v>8</v>
      </c>
      <c r="M41" s="189"/>
      <c r="N41" s="190"/>
      <c r="O41" s="191" t="n">
        <f aca="false">COUNTIF('9'!J7:J18,"&lt;=0,5")</f>
        <v>0</v>
      </c>
      <c r="P41" s="191"/>
      <c r="Q41" s="191"/>
      <c r="R41" s="167"/>
      <c r="S41" s="192" t="n">
        <f aca="false">COUNTIF('9'!J7:J18,"&lt;=1,0")</f>
        <v>8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SUM(('9'!AK38+'9'!AM38)/'9'!Y30)*1000</f>
        <v>0</v>
      </c>
      <c r="AM41" s="194"/>
      <c r="AO41" s="186" t="s">
        <v>95</v>
      </c>
      <c r="AP41" s="186"/>
      <c r="AQ41" s="194" t="n">
        <f aca="false">SUM(('9'!AP38+'9'!AR38)/'9'!Y30)*1000</f>
        <v>7.00240884392963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12" t="n">
        <f aca="false">SUM('9'!Y45,'9'!AA45,'9'!AC45,'9'!AE45)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COUNTIF('9'!I7:I18,"&lt;=5,0")</f>
        <v>6</v>
      </c>
      <c r="I45" s="214"/>
      <c r="J45" s="214"/>
      <c r="K45" s="190"/>
      <c r="L45" s="184" t="n">
        <f aca="false">COUNTA('9'!L37)</f>
        <v>0</v>
      </c>
      <c r="M45" s="184"/>
      <c r="O45" s="215"/>
      <c r="P45" s="216"/>
      <c r="Q45" s="217" t="n">
        <f aca="false">'9'!S41-'9'!O41</f>
        <v>8</v>
      </c>
      <c r="R45" s="217"/>
      <c r="S45" s="217"/>
      <c r="T45" s="218"/>
      <c r="X45" s="219" t="s">
        <v>108</v>
      </c>
      <c r="Y45" s="220" t="n">
        <f aca="false">'9'!Y44*275.3</f>
        <v>0</v>
      </c>
      <c r="Z45" s="219" t="s">
        <v>108</v>
      </c>
      <c r="AA45" s="220" t="n">
        <f aca="false">262.4*'9'!AA44</f>
        <v>0</v>
      </c>
      <c r="AB45" s="219" t="s">
        <v>108</v>
      </c>
      <c r="AC45" s="220" t="n">
        <f aca="false">'9'!AC44*277.7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.75" hidden="false" customHeight="true" outlineLevel="0" collapsed="false">
      <c r="F46" s="223"/>
      <c r="X46" s="224" t="s">
        <v>109</v>
      </c>
      <c r="Y46" s="225" t="n">
        <f aca="false">'9'!AS6</f>
        <v>1.33</v>
      </c>
      <c r="Z46" s="224" t="s">
        <v>109</v>
      </c>
      <c r="AA46" s="226" t="n">
        <f aca="false">'9'!Y46</f>
        <v>1.33</v>
      </c>
      <c r="AB46" s="224" t="s">
        <v>109</v>
      </c>
      <c r="AC46" s="226" t="n">
        <f aca="false">'9'!Y46</f>
        <v>1.33</v>
      </c>
      <c r="AD46" s="224" t="s">
        <v>109</v>
      </c>
      <c r="AE46" s="227" t="n">
        <f aca="false">'9'!Y46</f>
        <v>1.33</v>
      </c>
      <c r="AF46" s="228" t="s">
        <v>110</v>
      </c>
      <c r="AG46" s="229" t="n">
        <f aca="false">SUM('9'!Y47,'9'!AA47,'9'!AC47,'9'!AE47)</f>
        <v>0</v>
      </c>
      <c r="AI46" s="208" t="s">
        <v>105</v>
      </c>
      <c r="AJ46" s="404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'9'!Y45*'9'!Y46</f>
        <v>0</v>
      </c>
      <c r="Z47" s="219" t="s">
        <v>112</v>
      </c>
      <c r="AA47" s="220" t="n">
        <f aca="false">'9'!AA45*'9'!AA46</f>
        <v>0</v>
      </c>
      <c r="AB47" s="219" t="s">
        <v>112</v>
      </c>
      <c r="AC47" s="220" t="n">
        <f aca="false">'9'!AC45*'9'!AC46</f>
        <v>0</v>
      </c>
      <c r="AD47" s="219" t="s">
        <v>112</v>
      </c>
      <c r="AE47" s="220" t="n">
        <f aca="false">'9'!AE45*'9'!AE46</f>
        <v>0</v>
      </c>
      <c r="AF47" s="228"/>
      <c r="AG47" s="229"/>
      <c r="AI47" s="219" t="s">
        <v>108</v>
      </c>
      <c r="AJ47" s="405" t="n">
        <f aca="false">AJ46*275.3</f>
        <v>0</v>
      </c>
      <c r="AK47" s="219" t="s">
        <v>108</v>
      </c>
      <c r="AL47" s="220" t="n">
        <f aca="false">262.4*'9'!AL46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406" t="n">
        <f aca="false">Y46</f>
        <v>1.33</v>
      </c>
      <c r="AK48" s="208" t="s">
        <v>105</v>
      </c>
      <c r="AL48" s="225" t="n">
        <f aca="false">'9'!AJ50</f>
        <v>0</v>
      </c>
      <c r="AM48" s="234" t="s">
        <v>109</v>
      </c>
      <c r="AN48" s="225" t="n">
        <f aca="false">'9'!AJ48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AJ48*AJ47</f>
        <v>0</v>
      </c>
      <c r="AK49" s="219" t="s">
        <v>108</v>
      </c>
      <c r="AL49" s="220" t="n">
        <f aca="false">'9'!AL47*'9'!AL48</f>
        <v>0</v>
      </c>
      <c r="AM49" s="219" t="s">
        <v>112</v>
      </c>
      <c r="AN49" s="220" t="n">
        <f aca="false">'9'!AN47*'9'!AN48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  <c r="AJ50" s="225"/>
      <c r="AK50" s="234" t="n">
        <v>3</v>
      </c>
    </row>
    <row r="51" customFormat="false" ht="16.5" hidden="false" customHeight="true" outlineLevel="0" collapsed="false">
      <c r="O51" s="184" t="n">
        <f aca="false">COUNTA('9'!O7:O18)</f>
        <v>6</v>
      </c>
      <c r="P51" s="184" t="n">
        <f aca="false">COUNTA('9'!W17:W28)</f>
        <v>0</v>
      </c>
      <c r="R51" s="214" t="n">
        <f aca="false">COUNTIF('9'!O7:O18,"&gt;=0,5")</f>
        <v>6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SUM('9'!Y53,'9'!AA53,'9'!AC53,'9'!AE53)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'9'!Y52*275.3</f>
        <v>0</v>
      </c>
      <c r="Z53" s="219" t="s">
        <v>108</v>
      </c>
      <c r="AA53" s="220" t="n">
        <f aca="false">262.4*'9'!AA52</f>
        <v>0</v>
      </c>
      <c r="AB53" s="219" t="s">
        <v>108</v>
      </c>
      <c r="AC53" s="246" t="n">
        <f aca="false">'9'!AC52*277.7</f>
        <v>0</v>
      </c>
      <c r="AD53" s="219" t="s">
        <v>108</v>
      </c>
      <c r="AE53" s="348" t="n">
        <v>0</v>
      </c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338"/>
      <c r="AP53" s="338"/>
      <c r="AQ53" s="338"/>
      <c r="AR53" s="338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'9'!AS7</f>
        <v>1.377</v>
      </c>
      <c r="Z54" s="224" t="s">
        <v>109</v>
      </c>
      <c r="AA54" s="226" t="n">
        <f aca="false">'9'!Y54</f>
        <v>1.377</v>
      </c>
      <c r="AB54" s="224" t="s">
        <v>109</v>
      </c>
      <c r="AC54" s="226" t="n">
        <f aca="false">'9'!Y54</f>
        <v>1.377</v>
      </c>
      <c r="AD54" s="224" t="s">
        <v>109</v>
      </c>
      <c r="AE54" s="227" t="n">
        <f aca="false">'9'!Y54</f>
        <v>1.377</v>
      </c>
      <c r="AF54" s="228" t="s">
        <v>110</v>
      </c>
      <c r="AG54" s="229" t="n">
        <f aca="false">SUM('9'!Y55,'9'!AA55,'9'!AC55,'9'!AE55)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262.4*'9'!AL53</f>
        <v>0</v>
      </c>
      <c r="AM54" s="219" t="s">
        <v>108</v>
      </c>
      <c r="AN54" s="246" t="n">
        <f aca="false">AN53*277.7</f>
        <v>0</v>
      </c>
      <c r="AO54" s="338"/>
      <c r="AP54" s="338"/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'9'!Y53*'9'!Y54</f>
        <v>0</v>
      </c>
      <c r="Z55" s="219" t="s">
        <v>112</v>
      </c>
      <c r="AA55" s="220" t="n">
        <f aca="false">'9'!AA53*'9'!AA54</f>
        <v>0</v>
      </c>
      <c r="AB55" s="219" t="s">
        <v>112</v>
      </c>
      <c r="AC55" s="220" t="n">
        <f aca="false">'9'!AC53*'9'!AC54</f>
        <v>0</v>
      </c>
      <c r="AD55" s="219" t="s">
        <v>112</v>
      </c>
      <c r="AE55" s="220" t="n">
        <f aca="false">'9'!AE53*'9'!AE54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'9'!AJ55</f>
        <v>1.377</v>
      </c>
      <c r="AM55" s="224" t="s">
        <v>109</v>
      </c>
      <c r="AN55" s="225" t="n">
        <f aca="false">AJ55</f>
        <v>1.377</v>
      </c>
      <c r="AO55" s="338"/>
      <c r="AP55" s="338"/>
      <c r="AQ55" s="338"/>
      <c r="AR55" s="338"/>
    </row>
    <row r="56" customFormat="false" ht="13.9" hidden="false" customHeight="tru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'9'!AL54*'9'!AL55</f>
        <v>0</v>
      </c>
      <c r="AM56" s="219" t="s">
        <v>112</v>
      </c>
      <c r="AN56" s="220" t="n">
        <f aca="false">AN54*AN55</f>
        <v>0</v>
      </c>
      <c r="AO56" s="338"/>
      <c r="AP56" s="338"/>
      <c r="AQ56" s="338"/>
      <c r="AR56" s="338"/>
    </row>
    <row r="57" customFormat="false" ht="15.75" hidden="false" customHeight="true" outlineLevel="0" collapsed="false">
      <c r="O57" s="247" t="n">
        <f aca="false">COUNTA('9'!N7:N18)</f>
        <v>6</v>
      </c>
      <c r="P57" s="247"/>
      <c r="R57" s="248" t="n">
        <f aca="false">COUNTIF('9'!N7:N18,"&gt;=6")</f>
        <v>6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2" t="n">
        <f aca="false">AA33</f>
        <v>0</v>
      </c>
      <c r="AM62" s="262"/>
      <c r="AN62" s="256" t="s">
        <v>127</v>
      </c>
      <c r="AO62" s="256"/>
      <c r="AP62" s="256"/>
      <c r="AQ62" s="262" t="n">
        <f aca="false">AA32</f>
        <v>44688</v>
      </c>
      <c r="AR62" s="262"/>
    </row>
    <row r="63" customFormat="false" ht="15" hidden="false" customHeight="true" outlineLevel="0" collapsed="false">
      <c r="X63" s="263" t="s">
        <v>128</v>
      </c>
      <c r="Y63" s="365"/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-44688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'8'!$Y$68</f>
        <v>-1668.45</v>
      </c>
      <c r="Z65" s="259"/>
      <c r="AA65" s="259"/>
      <c r="AB65" s="269" t="s">
        <v>130</v>
      </c>
      <c r="AC65" s="367" t="n">
        <f aca="false">'8'!$AC$68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SUM('9'!AK38,'9'!AP38)</f>
        <v>1923.825</v>
      </c>
      <c r="Z67" s="259"/>
      <c r="AA67" s="259"/>
      <c r="AB67" s="265" t="s">
        <v>128</v>
      </c>
      <c r="AC67" s="257" t="n">
        <f aca="false">SUM('9'!AM38,'9'!AR38)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SUM('9'!Y63,'9'!Y65)-'9'!Y67</f>
        <v>-3592.275</v>
      </c>
      <c r="Z68" s="259"/>
      <c r="AA68" s="259"/>
      <c r="AB68" s="265" t="s">
        <v>132</v>
      </c>
      <c r="AC68" s="275" t="n">
        <f aca="false">SUM('9'!AC63,'9'!AC65)-'9'!AC67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22" colorId="64" zoomScale="120" zoomScaleNormal="120" zoomScalePageLayoutView="100" workbookViewId="0">
      <selection pane="topLeft" activeCell="AC35" activeCellId="0" sqref="AC35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29" min="29" style="0" width="9.44"/>
    <col collapsed="false" customWidth="true" hidden="false" outlineLevel="0" max="30" min="30" style="0" width="11.38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3192</v>
      </c>
      <c r="Z6" s="392" t="n">
        <v>1400</v>
      </c>
      <c r="AA6" s="34" t="n">
        <v>1</v>
      </c>
      <c r="AB6" s="82" t="n">
        <f aca="false">IF('10'!AA6=1,(('10'!Z6*'10'!$AS$6*'10'!$AT$6)/('10'!Y6*0.0036)),IF('10'!AA6=2,(('10'!Z6*'10'!$AS$7*'10'!$AT$7)/('10'!Y6*0.0036))))</f>
        <v>81.0185185185185</v>
      </c>
      <c r="AC6" s="82"/>
      <c r="AD6" s="37" t="n">
        <f aca="false">(('10'!AC6*'10'!$Q$10*1000000))/('10'!Y6*3600)</f>
        <v>0</v>
      </c>
      <c r="AE6" s="281"/>
      <c r="AF6" s="282" t="n">
        <f aca="false">('10'!AE6/24)*0.454</f>
        <v>0</v>
      </c>
      <c r="AG6" s="38"/>
      <c r="AH6" s="282" t="n">
        <f aca="false">('10'!AG6/24)*0.454</f>
        <v>0</v>
      </c>
      <c r="AI6" s="38" t="n">
        <v>4000</v>
      </c>
      <c r="AJ6" s="282" t="n">
        <f aca="false">('10'!AI6/24)*0.454</f>
        <v>75.6666666666667</v>
      </c>
      <c r="AK6" s="40"/>
      <c r="AL6" s="283" t="n">
        <f aca="false">('10'!AK6/24)*0.454</f>
        <v>0</v>
      </c>
      <c r="AM6" s="40"/>
      <c r="AN6" s="283" t="n">
        <f aca="false">('10'!AM6/24)*0.454</f>
        <v>0</v>
      </c>
      <c r="AO6" s="40"/>
      <c r="AP6" s="282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240</v>
      </c>
      <c r="C7" s="284" t="n">
        <v>21</v>
      </c>
      <c r="D7" s="284" t="n">
        <v>18</v>
      </c>
      <c r="E7" s="284" t="n">
        <v>9</v>
      </c>
      <c r="F7" s="284" t="n">
        <v>57</v>
      </c>
      <c r="G7" s="284" t="n">
        <v>1.8</v>
      </c>
      <c r="H7" s="284" t="n">
        <v>1.3</v>
      </c>
      <c r="I7" s="284" t="n">
        <v>0.6</v>
      </c>
      <c r="J7" s="284" t="n">
        <v>0.7</v>
      </c>
      <c r="K7" s="284" t="n">
        <v>6.9</v>
      </c>
      <c r="L7" s="284" t="n">
        <v>6.2</v>
      </c>
      <c r="M7" s="284" t="n">
        <v>6.2</v>
      </c>
      <c r="N7" s="284" t="n">
        <v>5.9</v>
      </c>
      <c r="O7" s="284" t="n">
        <v>3.5</v>
      </c>
      <c r="P7" s="284"/>
      <c r="Q7" s="287"/>
      <c r="R7" s="56" t="n">
        <f aca="false">'9'!$Z$29</f>
        <v>1400</v>
      </c>
      <c r="S7" s="285" t="n">
        <f aca="false">'9'!$AB$29</f>
        <v>81.4010422131291</v>
      </c>
      <c r="T7" s="56" t="n">
        <f aca="false">'9'!$Y$29</f>
        <v>3177</v>
      </c>
      <c r="U7" s="51" t="str">
        <f aca="false">IF('10'!AA6=1,'10'!AR6,'10'!AR7)</f>
        <v>S.A.L</v>
      </c>
      <c r="V7" s="286" t="n">
        <f aca="false">ESCALA!$C$11</f>
        <v>0</v>
      </c>
      <c r="W7" s="286"/>
      <c r="X7" s="32" t="n">
        <v>0.0833333333333333</v>
      </c>
      <c r="Y7" s="58" t="n">
        <v>3187</v>
      </c>
      <c r="Z7" s="392" t="n">
        <v>1400</v>
      </c>
      <c r="AA7" s="34" t="n">
        <v>1</v>
      </c>
      <c r="AB7" s="82" t="n">
        <f aca="false">IF('10'!AA7=1,(('10'!Z7*'10'!$AS$6*'10'!$AT$6)/('10'!Y7*0.0036)),IF('10'!AA7=2,(('10'!Z7*'10'!$AS$7*'10'!$AT$7)/('10'!Y7*0.0036))))</f>
        <v>81.1456263291845</v>
      </c>
      <c r="AC7" s="82"/>
      <c r="AD7" s="37" t="n">
        <f aca="false">(('10'!AC7*'10'!$Q$10*1000000))/('10'!Y7*3600)</f>
        <v>0</v>
      </c>
      <c r="AE7" s="281"/>
      <c r="AF7" s="282" t="n">
        <f aca="false">('10'!AE7/24)*0.454</f>
        <v>0</v>
      </c>
      <c r="AG7" s="38"/>
      <c r="AH7" s="282" t="n">
        <f aca="false">('10'!AG7/24)*0.454</f>
        <v>0</v>
      </c>
      <c r="AI7" s="38" t="n">
        <v>4000</v>
      </c>
      <c r="AJ7" s="282" t="n">
        <f aca="false">('10'!AI7/24)*0.454</f>
        <v>75.6666666666667</v>
      </c>
      <c r="AK7" s="40"/>
      <c r="AL7" s="283" t="n">
        <f aca="false">('10'!AK7/24)*0.454</f>
        <v>0</v>
      </c>
      <c r="AM7" s="40"/>
      <c r="AN7" s="283" t="n">
        <f aca="false">('10'!AM7/24)*0.454</f>
        <v>0</v>
      </c>
      <c r="AO7" s="40"/>
      <c r="AP7" s="282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237</v>
      </c>
      <c r="C8" s="284" t="n">
        <v>20</v>
      </c>
      <c r="D8" s="284" t="n">
        <v>18</v>
      </c>
      <c r="E8" s="284" t="n">
        <v>8</v>
      </c>
      <c r="F8" s="284" t="n">
        <v>55</v>
      </c>
      <c r="G8" s="284" t="n">
        <v>1.7</v>
      </c>
      <c r="H8" s="284" t="n">
        <v>1.3</v>
      </c>
      <c r="I8" s="284" t="n">
        <v>0.7</v>
      </c>
      <c r="J8" s="284" t="n">
        <v>0.7</v>
      </c>
      <c r="K8" s="284" t="n">
        <v>6.9</v>
      </c>
      <c r="L8" s="284" t="n">
        <v>6.2</v>
      </c>
      <c r="M8" s="284" t="n">
        <v>6.2</v>
      </c>
      <c r="N8" s="284" t="n">
        <v>5.9</v>
      </c>
      <c r="O8" s="284" t="n">
        <v>3.5</v>
      </c>
      <c r="P8" s="284"/>
      <c r="Q8" s="287"/>
      <c r="R8" s="54" t="n">
        <f aca="false">'10'!Z7</f>
        <v>1400</v>
      </c>
      <c r="S8" s="55" t="n">
        <f aca="false">'10'!AB7</f>
        <v>81.1456263291845</v>
      </c>
      <c r="T8" s="56" t="n">
        <f aca="false">'10'!Y7</f>
        <v>3187</v>
      </c>
      <c r="U8" s="51" t="str">
        <f aca="false">IF('10'!AA7=1,'10'!AR6,'10'!AR7)</f>
        <v>S.A.L</v>
      </c>
      <c r="V8" s="286"/>
      <c r="W8" s="286"/>
      <c r="X8" s="32" t="n">
        <v>0.125</v>
      </c>
      <c r="Y8" s="58" t="n">
        <v>3177</v>
      </c>
      <c r="Z8" s="392" t="n">
        <v>1400</v>
      </c>
      <c r="AA8" s="34" t="n">
        <v>1</v>
      </c>
      <c r="AB8" s="82" t="n">
        <f aca="false">IF('10'!AA8=1,(('10'!Z8*'10'!$AS$6*'10'!$AT$6)/('10'!Y8*0.0036)),IF('10'!AA8=2,(('10'!Z8*'10'!$AS$7*'10'!$AT$7)/('10'!Y8*0.0036))))</f>
        <v>81.4010422131291</v>
      </c>
      <c r="AC8" s="82"/>
      <c r="AD8" s="37" t="n">
        <f aca="false">(('10'!AC8*'10'!$Q$10*1000000))/('10'!Y8*3600)</f>
        <v>0</v>
      </c>
      <c r="AE8" s="281"/>
      <c r="AF8" s="282" t="n">
        <f aca="false">('10'!AE8/24)*0.454</f>
        <v>0</v>
      </c>
      <c r="AG8" s="38"/>
      <c r="AH8" s="282" t="n">
        <f aca="false">('10'!AG8/24)*0.454</f>
        <v>0</v>
      </c>
      <c r="AI8" s="38" t="n">
        <v>4000</v>
      </c>
      <c r="AJ8" s="282" t="n">
        <f aca="false">('10'!AI8/24)*0.454</f>
        <v>75.6666666666667</v>
      </c>
      <c r="AK8" s="40"/>
      <c r="AL8" s="283" t="n">
        <f aca="false">('10'!AK8/24)*0.454</f>
        <v>0</v>
      </c>
      <c r="AM8" s="40"/>
      <c r="AN8" s="283" t="n">
        <f aca="false">('10'!AM8/24)*0.454</f>
        <v>0</v>
      </c>
      <c r="AO8" s="40"/>
      <c r="AP8" s="282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232</v>
      </c>
      <c r="C9" s="284" t="n">
        <v>19</v>
      </c>
      <c r="D9" s="284" t="n">
        <v>17</v>
      </c>
      <c r="E9" s="284" t="n">
        <v>8</v>
      </c>
      <c r="F9" s="284" t="n">
        <v>54</v>
      </c>
      <c r="G9" s="284" t="n">
        <v>1.7</v>
      </c>
      <c r="H9" s="284" t="n">
        <v>1.2</v>
      </c>
      <c r="I9" s="284" t="n">
        <v>0.7</v>
      </c>
      <c r="J9" s="284" t="n">
        <v>0.7</v>
      </c>
      <c r="K9" s="284" t="n">
        <v>6.9</v>
      </c>
      <c r="L9" s="284" t="n">
        <v>6.2</v>
      </c>
      <c r="M9" s="284" t="n">
        <v>6.2</v>
      </c>
      <c r="N9" s="284" t="n">
        <v>5.9</v>
      </c>
      <c r="O9" s="284" t="n">
        <v>3.5</v>
      </c>
      <c r="P9" s="284"/>
      <c r="Q9" s="287"/>
      <c r="R9" s="56" t="n">
        <f aca="false">'10'!Z9</f>
        <v>1400</v>
      </c>
      <c r="S9" s="55" t="n">
        <f aca="false">'10'!AB9</f>
        <v>81.4010422131291</v>
      </c>
      <c r="T9" s="56" t="n">
        <f aca="false">'10'!Y9</f>
        <v>3177</v>
      </c>
      <c r="U9" s="51" t="str">
        <f aca="false">IF('10'!AA9=1,'10'!AR6,'10'!AR7)</f>
        <v>S.A.L</v>
      </c>
      <c r="V9" s="286"/>
      <c r="W9" s="286"/>
      <c r="X9" s="32" t="n">
        <v>0.166666666666667</v>
      </c>
      <c r="Y9" s="58" t="n">
        <v>3177</v>
      </c>
      <c r="Z9" s="392" t="n">
        <v>1400</v>
      </c>
      <c r="AA9" s="34" t="n">
        <v>1</v>
      </c>
      <c r="AB9" s="82" t="n">
        <f aca="false">IF('10'!AA9=1,(('10'!Z9*'10'!$AS$6*'10'!$AT$6)/('10'!Y9*0.0036)),IF('10'!AA9=2,(('10'!Z9*'10'!$AS$7*'10'!$AT$7)/('10'!Y9*0.0036))))</f>
        <v>81.4010422131291</v>
      </c>
      <c r="AC9" s="82"/>
      <c r="AD9" s="37" t="n">
        <f aca="false">(('10'!AC9*'10'!$Q$10*1000000))/('10'!Y9*3600)</f>
        <v>0</v>
      </c>
      <c r="AE9" s="281"/>
      <c r="AF9" s="282" t="n">
        <f aca="false">('10'!AE9/24)*0.454</f>
        <v>0</v>
      </c>
      <c r="AG9" s="38"/>
      <c r="AH9" s="282" t="n">
        <f aca="false">('10'!AG9/24)*0.454</f>
        <v>0</v>
      </c>
      <c r="AI9" s="38" t="n">
        <v>4000</v>
      </c>
      <c r="AJ9" s="282" t="n">
        <f aca="false">('10'!AI9/24)*0.454</f>
        <v>75.6666666666667</v>
      </c>
      <c r="AK9" s="40"/>
      <c r="AL9" s="283" t="n">
        <f aca="false">('10'!AK9/24)*0.454</f>
        <v>0</v>
      </c>
      <c r="AM9" s="40"/>
      <c r="AN9" s="283" t="n">
        <f aca="false">('10'!AM9/24)*0.454</f>
        <v>0</v>
      </c>
      <c r="AO9" s="40"/>
      <c r="AP9" s="282" t="n">
        <f aca="false">('10'!AO9/24)*0.454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228</v>
      </c>
      <c r="C10" s="284" t="n">
        <v>19</v>
      </c>
      <c r="D10" s="284" t="n">
        <v>17</v>
      </c>
      <c r="E10" s="284" t="n">
        <v>7</v>
      </c>
      <c r="F10" s="284" t="n">
        <v>53</v>
      </c>
      <c r="G10" s="284" t="n">
        <v>1.6</v>
      </c>
      <c r="H10" s="284" t="n">
        <v>1.2</v>
      </c>
      <c r="I10" s="284" t="n">
        <v>0.8</v>
      </c>
      <c r="J10" s="284" t="n">
        <v>0.8</v>
      </c>
      <c r="K10" s="284" t="n">
        <v>6.9</v>
      </c>
      <c r="L10" s="284" t="n">
        <v>6.2</v>
      </c>
      <c r="M10" s="284" t="n">
        <v>6.2</v>
      </c>
      <c r="N10" s="284" t="n">
        <v>5.9</v>
      </c>
      <c r="O10" s="284" t="n">
        <v>3.5</v>
      </c>
      <c r="P10" s="284"/>
      <c r="Q10" s="287"/>
      <c r="R10" s="56" t="n">
        <f aca="false">'10'!Z11</f>
        <v>1400</v>
      </c>
      <c r="S10" s="55" t="n">
        <f aca="false">'10'!AB11</f>
        <v>81.2220826353992</v>
      </c>
      <c r="T10" s="56" t="n">
        <f aca="false">'10'!Y11</f>
        <v>3184</v>
      </c>
      <c r="U10" s="51" t="str">
        <f aca="false">IF('10'!AA11=1,'10'!AR6,'10'!AR7)</f>
        <v>S.A.L</v>
      </c>
      <c r="V10" s="286"/>
      <c r="W10" s="286"/>
      <c r="X10" s="32" t="n">
        <v>0.208333333333333</v>
      </c>
      <c r="Y10" s="58" t="n">
        <v>3156</v>
      </c>
      <c r="Z10" s="392" t="n">
        <v>1400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81.9426841289959</v>
      </c>
      <c r="AC10" s="82"/>
      <c r="AD10" s="37" t="n">
        <f aca="false">(('10'!AC10*'10'!$Q$10*1000000))/('10'!Y10*3600)</f>
        <v>0</v>
      </c>
      <c r="AE10" s="281"/>
      <c r="AF10" s="282" t="n">
        <f aca="false">('10'!AE10/24)*0.454</f>
        <v>0</v>
      </c>
      <c r="AG10" s="38"/>
      <c r="AH10" s="282" t="n">
        <f aca="false">('10'!AG10/24)*0.454</f>
        <v>0</v>
      </c>
      <c r="AI10" s="38" t="n">
        <v>4000</v>
      </c>
      <c r="AJ10" s="282" t="n">
        <f aca="false">('10'!AI10/24)*0.454</f>
        <v>75.6666666666667</v>
      </c>
      <c r="AK10" s="40"/>
      <c r="AL10" s="283" t="n">
        <f aca="false">('10'!AK10/24)*0.454</f>
        <v>0</v>
      </c>
      <c r="AM10" s="40"/>
      <c r="AN10" s="283" t="n">
        <f aca="false">('10'!AM10/24)*0.454</f>
        <v>0</v>
      </c>
      <c r="AO10" s="40"/>
      <c r="AP10" s="282" t="n">
        <f aca="false">('10'!AO10/24)*0.454</f>
        <v>0</v>
      </c>
      <c r="AQ10" s="62" t="s">
        <v>51</v>
      </c>
      <c r="AR10" s="62"/>
      <c r="AS10" s="62"/>
      <c r="AT10" s="63" t="n">
        <v>0.2</v>
      </c>
    </row>
    <row r="11" customFormat="false" ht="19.5" hidden="false" customHeight="true" outlineLevel="0" collapsed="false">
      <c r="A11" s="47" t="n">
        <v>0.333333333333333</v>
      </c>
      <c r="B11" s="284" t="n">
        <v>211</v>
      </c>
      <c r="C11" s="284" t="n">
        <v>17</v>
      </c>
      <c r="D11" s="284" t="n">
        <v>16</v>
      </c>
      <c r="E11" s="284" t="n">
        <v>8</v>
      </c>
      <c r="F11" s="284" t="n">
        <v>49</v>
      </c>
      <c r="G11" s="284" t="n">
        <v>1.5</v>
      </c>
      <c r="H11" s="284" t="n">
        <v>1</v>
      </c>
      <c r="I11" s="284" t="n">
        <v>0.6</v>
      </c>
      <c r="J11" s="284" t="n">
        <v>0.8</v>
      </c>
      <c r="K11" s="284" t="n">
        <v>6.9</v>
      </c>
      <c r="L11" s="284" t="n">
        <v>6.2</v>
      </c>
      <c r="M11" s="284" t="n">
        <v>6.3</v>
      </c>
      <c r="N11" s="284" t="n">
        <v>5.9</v>
      </c>
      <c r="O11" s="284" t="n">
        <v>3.5</v>
      </c>
      <c r="P11" s="284"/>
      <c r="Q11" s="287"/>
      <c r="R11" s="56" t="n">
        <f aca="false">'10'!Z13</f>
        <v>1500</v>
      </c>
      <c r="S11" s="55" t="n">
        <f aca="false">'10'!AB13</f>
        <v>87.2703412073491</v>
      </c>
      <c r="T11" s="56" t="n">
        <f aca="false">'10'!Y13</f>
        <v>3175</v>
      </c>
      <c r="U11" s="51" t="str">
        <f aca="false">IF('10'!AA13=1,'10'!AR6,'10'!AR7)</f>
        <v>S.A.L</v>
      </c>
      <c r="V11" s="286"/>
      <c r="W11" s="286"/>
      <c r="X11" s="32" t="n">
        <v>0.25</v>
      </c>
      <c r="Y11" s="58" t="n">
        <v>3184</v>
      </c>
      <c r="Z11" s="392" t="n">
        <v>1400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81.2220826353992</v>
      </c>
      <c r="AC11" s="82"/>
      <c r="AD11" s="37" t="n">
        <f aca="false">(('10'!AC11*'10'!$Q$10*1000000))/('10'!Y11*3600)</f>
        <v>0</v>
      </c>
      <c r="AE11" s="281"/>
      <c r="AF11" s="282" t="n">
        <f aca="false">('10'!AE11/24)*0.454</f>
        <v>0</v>
      </c>
      <c r="AG11" s="38"/>
      <c r="AH11" s="282" t="n">
        <f aca="false">('10'!AG11/24)*0.454</f>
        <v>0</v>
      </c>
      <c r="AI11" s="38" t="n">
        <v>4000</v>
      </c>
      <c r="AJ11" s="282" t="n">
        <f aca="false">('10'!AI11/24)*0.454</f>
        <v>75.6666666666667</v>
      </c>
      <c r="AK11" s="40"/>
      <c r="AL11" s="283" t="n">
        <f aca="false">('10'!AK11/24)*0.454</f>
        <v>0</v>
      </c>
      <c r="AM11" s="40"/>
      <c r="AN11" s="283" t="n">
        <f aca="false">('10'!AM11/24)*0.454</f>
        <v>0</v>
      </c>
      <c r="AO11" s="40"/>
      <c r="AP11" s="282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210</v>
      </c>
      <c r="C12" s="284" t="n">
        <v>17</v>
      </c>
      <c r="D12" s="284" t="n">
        <v>16</v>
      </c>
      <c r="E12" s="284" t="n">
        <v>8</v>
      </c>
      <c r="F12" s="284" t="n">
        <v>50</v>
      </c>
      <c r="G12" s="284" t="n">
        <v>1.5</v>
      </c>
      <c r="H12" s="284" t="n">
        <v>1</v>
      </c>
      <c r="I12" s="284" t="n">
        <v>0.7</v>
      </c>
      <c r="J12" s="284" t="n">
        <v>0.8</v>
      </c>
      <c r="K12" s="284" t="n">
        <v>6.9</v>
      </c>
      <c r="L12" s="284" t="n">
        <v>6.2</v>
      </c>
      <c r="M12" s="284" t="n">
        <v>6.3</v>
      </c>
      <c r="N12" s="284" t="n">
        <v>5.9</v>
      </c>
      <c r="O12" s="284" t="n">
        <v>3.5</v>
      </c>
      <c r="P12" s="284"/>
      <c r="Q12" s="287"/>
      <c r="R12" s="56" t="n">
        <f aca="false">'10'!Z15</f>
        <v>1450</v>
      </c>
      <c r="S12" s="55" t="n">
        <f aca="false">'10'!AB15</f>
        <v>84.8423256959842</v>
      </c>
      <c r="T12" s="56" t="n">
        <f aca="false">'10'!Y15</f>
        <v>3157</v>
      </c>
      <c r="U12" s="51" t="str">
        <f aca="false">IF('10'!AA15=1,'10'!AR6,'10'!AR7)</f>
        <v>S.A.L</v>
      </c>
      <c r="V12" s="66" t="n">
        <f aca="false">ESCALA!$B$12</f>
        <v>0</v>
      </c>
      <c r="W12" s="66"/>
      <c r="X12" s="32" t="n">
        <v>0.291666666666667</v>
      </c>
      <c r="Y12" s="58" t="n">
        <v>3182</v>
      </c>
      <c r="Z12" s="392" t="n">
        <v>1500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87.0783574271946</v>
      </c>
      <c r="AC12" s="82"/>
      <c r="AD12" s="37" t="n">
        <f aca="false">(('10'!AC12*'10'!$Q$10*1000000))/('10'!Y12*3600)</f>
        <v>0</v>
      </c>
      <c r="AE12" s="281"/>
      <c r="AF12" s="282" t="n">
        <f aca="false">('10'!AE12/24)*0.454</f>
        <v>0</v>
      </c>
      <c r="AG12" s="38"/>
      <c r="AH12" s="282" t="n">
        <f aca="false">('10'!AG12/24)*0.454</f>
        <v>0</v>
      </c>
      <c r="AI12" s="38" t="n">
        <v>4000</v>
      </c>
      <c r="AJ12" s="282" t="n">
        <f aca="false">('10'!AI12/24)*0.454</f>
        <v>75.6666666666667</v>
      </c>
      <c r="AK12" s="40"/>
      <c r="AL12" s="283" t="n">
        <f aca="false">('10'!AK12/24)*0.454</f>
        <v>0</v>
      </c>
      <c r="AM12" s="40"/>
      <c r="AN12" s="283" t="n">
        <f aca="false">('10'!AM12/24)*0.454</f>
        <v>0</v>
      </c>
      <c r="AO12" s="40"/>
      <c r="AP12" s="282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212</v>
      </c>
      <c r="C13" s="284" t="n">
        <v>18</v>
      </c>
      <c r="D13" s="284" t="n">
        <v>17</v>
      </c>
      <c r="E13" s="284" t="n">
        <v>8</v>
      </c>
      <c r="F13" s="284" t="n">
        <v>52</v>
      </c>
      <c r="G13" s="284" t="n">
        <v>1.6</v>
      </c>
      <c r="H13" s="284" t="n">
        <v>1.2</v>
      </c>
      <c r="I13" s="284" t="n">
        <v>0.7</v>
      </c>
      <c r="J13" s="284" t="n">
        <v>0.8</v>
      </c>
      <c r="K13" s="284" t="n">
        <v>6.9</v>
      </c>
      <c r="L13" s="284" t="n">
        <v>6.2</v>
      </c>
      <c r="M13" s="284" t="n">
        <v>6.3</v>
      </c>
      <c r="N13" s="284" t="n">
        <v>5.9</v>
      </c>
      <c r="O13" s="284" t="n">
        <v>3.5</v>
      </c>
      <c r="P13" s="284"/>
      <c r="Q13" s="287"/>
      <c r="R13" s="56" t="n">
        <f aca="false">'10'!Z17</f>
        <v>1410</v>
      </c>
      <c r="S13" s="55" t="n">
        <f aca="false">'10'!AB17</f>
        <v>82.1635120925342</v>
      </c>
      <c r="T13" s="56" t="n">
        <f aca="false">'10'!Y17</f>
        <v>3170</v>
      </c>
      <c r="U13" s="51" t="str">
        <f aca="false">IF('10'!AA17=1,'10'!AR6,'10'!AR7)</f>
        <v>S.A.L</v>
      </c>
      <c r="V13" s="66"/>
      <c r="W13" s="66"/>
      <c r="X13" s="32" t="n">
        <v>0.333333333333333</v>
      </c>
      <c r="Y13" s="58" t="n">
        <v>3175</v>
      </c>
      <c r="Z13" s="392" t="n">
        <v>1500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87.2703412073491</v>
      </c>
      <c r="AC13" s="82"/>
      <c r="AD13" s="37" t="n">
        <f aca="false">(('10'!AC13*'10'!$Q$10*1000000))/('10'!Y13*3600)</f>
        <v>0</v>
      </c>
      <c r="AE13" s="281"/>
      <c r="AF13" s="282" t="n">
        <f aca="false">('10'!AE13/24)*0.454</f>
        <v>0</v>
      </c>
      <c r="AG13" s="38"/>
      <c r="AH13" s="282" t="n">
        <f aca="false">('10'!AG13/24)*0.454</f>
        <v>0</v>
      </c>
      <c r="AI13" s="38" t="n">
        <v>4000</v>
      </c>
      <c r="AJ13" s="282" t="n">
        <f aca="false">('10'!AI13/24)*0.454</f>
        <v>75.6666666666667</v>
      </c>
      <c r="AK13" s="40"/>
      <c r="AL13" s="283" t="n">
        <f aca="false">('10'!AK13/24)*0.454</f>
        <v>0</v>
      </c>
      <c r="AM13" s="40"/>
      <c r="AN13" s="283" t="n">
        <f aca="false">('10'!AM13/24)*0.454</f>
        <v>0</v>
      </c>
      <c r="AO13" s="40"/>
      <c r="AP13" s="282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203</v>
      </c>
      <c r="C14" s="284" t="n">
        <v>20</v>
      </c>
      <c r="D14" s="284" t="n">
        <v>19</v>
      </c>
      <c r="E14" s="284" t="n">
        <v>9</v>
      </c>
      <c r="F14" s="284" t="n">
        <v>46</v>
      </c>
      <c r="G14" s="284" t="n">
        <v>1.6</v>
      </c>
      <c r="H14" s="284" t="n">
        <v>1.3</v>
      </c>
      <c r="I14" s="284" t="n">
        <v>0.7</v>
      </c>
      <c r="J14" s="284" t="n">
        <v>1</v>
      </c>
      <c r="K14" s="284" t="n">
        <v>6.9</v>
      </c>
      <c r="L14" s="284" t="n">
        <v>6.2</v>
      </c>
      <c r="M14" s="284" t="n">
        <v>6.3</v>
      </c>
      <c r="N14" s="284" t="n">
        <v>5.9</v>
      </c>
      <c r="O14" s="284" t="n">
        <v>3.3</v>
      </c>
      <c r="P14" s="284"/>
      <c r="Q14" s="287"/>
      <c r="R14" s="56" t="n">
        <f aca="false">'10'!Z18</f>
        <v>1410</v>
      </c>
      <c r="S14" s="55" t="n">
        <f aca="false">'10'!AB19</f>
        <v>81.7508893073865</v>
      </c>
      <c r="T14" s="56" t="n">
        <f aca="false">'10'!Y19</f>
        <v>3186</v>
      </c>
      <c r="U14" s="51" t="str">
        <f aca="false">IF('10'!AA19=1,'10'!AR6,'10'!AR7)</f>
        <v>S.A.L</v>
      </c>
      <c r="V14" s="66"/>
      <c r="W14" s="66"/>
      <c r="X14" s="32" t="n">
        <v>0.375</v>
      </c>
      <c r="Y14" s="58" t="n">
        <v>3173</v>
      </c>
      <c r="Z14" s="392" t="n">
        <v>1460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84.9966733200266</v>
      </c>
      <c r="AC14" s="82"/>
      <c r="AD14" s="37" t="n">
        <f aca="false">(('10'!AC14*'10'!$Q$10*1000000))/('10'!Y14*3600)</f>
        <v>0</v>
      </c>
      <c r="AE14" s="281"/>
      <c r="AF14" s="282" t="n">
        <f aca="false">('10'!AE14/24)*0.454</f>
        <v>0</v>
      </c>
      <c r="AG14" s="38"/>
      <c r="AH14" s="282" t="n">
        <f aca="false">('10'!AG14/24)*0.454</f>
        <v>0</v>
      </c>
      <c r="AI14" s="38" t="n">
        <v>4000</v>
      </c>
      <c r="AJ14" s="282" t="n">
        <f aca="false">('10'!AI14/24)*0.454</f>
        <v>75.6666666666667</v>
      </c>
      <c r="AK14" s="40"/>
      <c r="AL14" s="283" t="n">
        <f aca="false">('10'!AK14/24)*0.454</f>
        <v>0</v>
      </c>
      <c r="AM14" s="40"/>
      <c r="AN14" s="283" t="n">
        <f aca="false">('10'!AM14/24)*0.454</f>
        <v>0</v>
      </c>
      <c r="AO14" s="40"/>
      <c r="AP14" s="282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210</v>
      </c>
      <c r="C15" s="284" t="n">
        <v>20</v>
      </c>
      <c r="D15" s="284" t="n">
        <v>19</v>
      </c>
      <c r="E15" s="284" t="n">
        <v>8</v>
      </c>
      <c r="F15" s="284" t="n">
        <v>48</v>
      </c>
      <c r="G15" s="284" t="n">
        <v>1.5</v>
      </c>
      <c r="H15" s="284" t="n">
        <v>1.2</v>
      </c>
      <c r="I15" s="284" t="n">
        <v>0.8</v>
      </c>
      <c r="J15" s="284" t="n">
        <v>1</v>
      </c>
      <c r="K15" s="284" t="n">
        <v>6.9</v>
      </c>
      <c r="L15" s="284" t="n">
        <v>6.2</v>
      </c>
      <c r="M15" s="284" t="n">
        <v>6.3</v>
      </c>
      <c r="N15" s="284" t="n">
        <v>5.9</v>
      </c>
      <c r="O15" s="284" t="n">
        <v>3.3</v>
      </c>
      <c r="P15" s="284"/>
      <c r="Q15" s="287"/>
      <c r="R15" s="56" t="n">
        <f aca="false">'10'!Z19</f>
        <v>1410</v>
      </c>
      <c r="S15" s="55" t="n">
        <f aca="false">'10'!AB21</f>
        <v>83.8594934947471</v>
      </c>
      <c r="T15" s="56" t="n">
        <f aca="false">'10'!Y21</f>
        <v>3194</v>
      </c>
      <c r="U15" s="51" t="str">
        <f aca="false">IF('10'!AA21=1,'10'!AR6,'10'!AR7)</f>
        <v>S.A.L</v>
      </c>
      <c r="V15" s="66"/>
      <c r="W15" s="66"/>
      <c r="X15" s="32" t="n">
        <v>0.416666666666667</v>
      </c>
      <c r="Y15" s="58" t="n">
        <v>3157</v>
      </c>
      <c r="Z15" s="392" t="n">
        <v>1450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84.8423256959842</v>
      </c>
      <c r="AC15" s="82"/>
      <c r="AD15" s="37" t="n">
        <f aca="false">(('10'!AC15*'10'!$Q$10*1000000))/('10'!Y15*3600)</f>
        <v>0</v>
      </c>
      <c r="AE15" s="281"/>
      <c r="AF15" s="282" t="n">
        <f aca="false">('10'!AE15/24)*0.454</f>
        <v>0</v>
      </c>
      <c r="AG15" s="38"/>
      <c r="AH15" s="282" t="n">
        <f aca="false">('10'!AG15/24)*0.454</f>
        <v>0</v>
      </c>
      <c r="AI15" s="38" t="n">
        <v>4000</v>
      </c>
      <c r="AJ15" s="282" t="n">
        <f aca="false">('10'!AI15/24)*0.454</f>
        <v>75.6666666666667</v>
      </c>
      <c r="AK15" s="40"/>
      <c r="AL15" s="283" t="n">
        <f aca="false">('10'!AK15/24)*0.454</f>
        <v>0</v>
      </c>
      <c r="AM15" s="40"/>
      <c r="AN15" s="283" t="n">
        <f aca="false">('10'!AM15/24)*0.454</f>
        <v>0</v>
      </c>
      <c r="AO15" s="40"/>
      <c r="AP15" s="282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215</v>
      </c>
      <c r="C16" s="284" t="n">
        <v>20</v>
      </c>
      <c r="D16" s="284" t="n">
        <v>19</v>
      </c>
      <c r="E16" s="284" t="n">
        <v>7</v>
      </c>
      <c r="F16" s="284" t="n">
        <v>50</v>
      </c>
      <c r="G16" s="284" t="n">
        <v>1.5</v>
      </c>
      <c r="H16" s="284" t="n">
        <v>1.1</v>
      </c>
      <c r="I16" s="284" t="n">
        <v>0.8</v>
      </c>
      <c r="J16" s="284" t="n">
        <v>1</v>
      </c>
      <c r="K16" s="284" t="n">
        <v>6.9</v>
      </c>
      <c r="L16" s="284" t="n">
        <v>6.2</v>
      </c>
      <c r="M16" s="284" t="n">
        <v>6.3</v>
      </c>
      <c r="N16" s="284" t="n">
        <v>5.9</v>
      </c>
      <c r="O16" s="284" t="n">
        <v>3.3</v>
      </c>
      <c r="P16" s="284"/>
      <c r="Q16" s="287"/>
      <c r="R16" s="56" t="n">
        <f aca="false">'10'!Z20</f>
        <v>1410</v>
      </c>
      <c r="S16" s="55" t="n">
        <f aca="false">'10'!AB23</f>
        <v>85.7825192622808</v>
      </c>
      <c r="T16" s="56" t="n">
        <f aca="false">'10'!Y23</f>
        <v>3187</v>
      </c>
      <c r="U16" s="51" t="str">
        <f aca="false">IF('10'!AA23=1,'10'!AR6,'10'!AR7)</f>
        <v>S.A.L</v>
      </c>
      <c r="V16" s="66"/>
      <c r="W16" s="66"/>
      <c r="X16" s="32" t="n">
        <v>0.458333333333333</v>
      </c>
      <c r="Y16" s="58" t="n">
        <v>3192</v>
      </c>
      <c r="Z16" s="392" t="n">
        <v>1410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81.5972222222223</v>
      </c>
      <c r="AC16" s="82"/>
      <c r="AD16" s="37" t="n">
        <f aca="false">(('10'!AC16*'10'!$Q$10*1000000))/('10'!Y16*3600)</f>
        <v>0</v>
      </c>
      <c r="AE16" s="281"/>
      <c r="AF16" s="282" t="n">
        <f aca="false">('10'!AE16/24)*0.454</f>
        <v>0</v>
      </c>
      <c r="AG16" s="38"/>
      <c r="AH16" s="282" t="n">
        <f aca="false">('10'!AG16/24)*0.454</f>
        <v>0</v>
      </c>
      <c r="AI16" s="38" t="n">
        <v>3500</v>
      </c>
      <c r="AJ16" s="282" t="n">
        <f aca="false">('10'!AI16/24)*0.454</f>
        <v>66.2083333333333</v>
      </c>
      <c r="AK16" s="40"/>
      <c r="AL16" s="283" t="n">
        <f aca="false">('10'!AK16/24)*0.454</f>
        <v>0</v>
      </c>
      <c r="AM16" s="40"/>
      <c r="AN16" s="283" t="n">
        <f aca="false">('10'!AM16/24)*0.454</f>
        <v>0</v>
      </c>
      <c r="AO16" s="40"/>
      <c r="AP16" s="282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214</v>
      </c>
      <c r="C17" s="284" t="n">
        <v>20</v>
      </c>
      <c r="D17" s="284" t="n">
        <v>19</v>
      </c>
      <c r="E17" s="284" t="n">
        <v>7</v>
      </c>
      <c r="F17" s="284" t="n">
        <v>50</v>
      </c>
      <c r="G17" s="284" t="n">
        <v>1.6</v>
      </c>
      <c r="H17" s="284" t="n">
        <v>1.1</v>
      </c>
      <c r="I17" s="284" t="n">
        <v>0.8</v>
      </c>
      <c r="J17" s="284" t="n">
        <v>1</v>
      </c>
      <c r="K17" s="284" t="n">
        <v>6.9</v>
      </c>
      <c r="L17" s="284" t="n">
        <v>6.2</v>
      </c>
      <c r="M17" s="284" t="n">
        <v>6.3</v>
      </c>
      <c r="N17" s="284" t="n">
        <v>5.9</v>
      </c>
      <c r="O17" s="284" t="n">
        <v>3.2</v>
      </c>
      <c r="P17" s="284"/>
      <c r="Q17" s="287"/>
      <c r="R17" s="56" t="n">
        <f aca="false">'10'!Z21</f>
        <v>1450</v>
      </c>
      <c r="S17" s="55" t="n">
        <f aca="false">'10'!AB25</f>
        <v>85.2475487648547</v>
      </c>
      <c r="T17" s="56" t="n">
        <f aca="false">'10'!Y24</f>
        <v>3196</v>
      </c>
      <c r="U17" s="51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58" t="n">
        <v>3170</v>
      </c>
      <c r="Z17" s="392" t="n">
        <v>1410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82.1635120925342</v>
      </c>
      <c r="AC17" s="82"/>
      <c r="AD17" s="37" t="n">
        <f aca="false">(('10'!AC17*'10'!$Q$10*1000000))/('10'!Y17*3600)</f>
        <v>0</v>
      </c>
      <c r="AE17" s="281"/>
      <c r="AF17" s="282" t="n">
        <f aca="false">('10'!AE17/24)*0.454</f>
        <v>0</v>
      </c>
      <c r="AG17" s="38"/>
      <c r="AH17" s="282" t="n">
        <f aca="false">('10'!AG17/24)*0.454</f>
        <v>0</v>
      </c>
      <c r="AI17" s="38" t="n">
        <v>3500</v>
      </c>
      <c r="AJ17" s="282" t="n">
        <f aca="false">('10'!AI17/24)*0.454</f>
        <v>66.2083333333333</v>
      </c>
      <c r="AK17" s="40"/>
      <c r="AL17" s="283" t="n">
        <f aca="false">('10'!AK17/24)*0.454</f>
        <v>0</v>
      </c>
      <c r="AM17" s="40"/>
      <c r="AN17" s="283" t="n">
        <f aca="false">('10'!AM17/24)*0.454</f>
        <v>0</v>
      </c>
      <c r="AO17" s="40"/>
      <c r="AP17" s="282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212</v>
      </c>
      <c r="C18" s="284" t="n">
        <v>20</v>
      </c>
      <c r="D18" s="284" t="n">
        <v>19</v>
      </c>
      <c r="E18" s="284" t="n">
        <v>8</v>
      </c>
      <c r="F18" s="284" t="n">
        <v>50</v>
      </c>
      <c r="G18" s="284" t="n">
        <v>1.6</v>
      </c>
      <c r="H18" s="284" t="n">
        <v>1.1</v>
      </c>
      <c r="I18" s="284" t="n">
        <v>0.8</v>
      </c>
      <c r="J18" s="284" t="n">
        <v>1</v>
      </c>
      <c r="K18" s="284" t="n">
        <v>6.9</v>
      </c>
      <c r="L18" s="284" t="n">
        <v>6.2</v>
      </c>
      <c r="M18" s="284" t="n">
        <v>6.3</v>
      </c>
      <c r="N18" s="284" t="n">
        <v>5.9</v>
      </c>
      <c r="O18" s="284" t="n">
        <v>3.2</v>
      </c>
      <c r="P18" s="284"/>
      <c r="Q18" s="287"/>
      <c r="R18" s="56" t="n">
        <f aca="false">'10'!Z27</f>
        <v>1480</v>
      </c>
      <c r="S18" s="55" t="n">
        <f aca="false">'10'!AB27</f>
        <v>86.215354427275</v>
      </c>
      <c r="T18" s="56" t="n">
        <f aca="false">'10'!Y27</f>
        <v>3171</v>
      </c>
      <c r="U18" s="51" t="str">
        <f aca="false">IF('10'!AA27=1,'10'!AR6,'10'!AR7)</f>
        <v>S.A.L</v>
      </c>
      <c r="V18" s="67"/>
      <c r="W18" s="67"/>
      <c r="X18" s="32" t="n">
        <v>0.541666666666667</v>
      </c>
      <c r="Y18" s="58" t="n">
        <v>3158</v>
      </c>
      <c r="Z18" s="392" t="n">
        <v>1410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82.4757230314545</v>
      </c>
      <c r="AC18" s="82"/>
      <c r="AD18" s="37" t="n">
        <f aca="false">(('10'!AC18*'10'!$Q$10*1000000))/('10'!Y18*3600)</f>
        <v>0</v>
      </c>
      <c r="AE18" s="281"/>
      <c r="AF18" s="282" t="n">
        <f aca="false">('10'!AE18/24)*0.454</f>
        <v>0</v>
      </c>
      <c r="AG18" s="38"/>
      <c r="AH18" s="282" t="n">
        <f aca="false">('10'!AG18/24)*0.454</f>
        <v>0</v>
      </c>
      <c r="AI18" s="38" t="n">
        <v>3500</v>
      </c>
      <c r="AJ18" s="282" t="n">
        <f aca="false">('10'!AI18/24)*0.454</f>
        <v>66.2083333333333</v>
      </c>
      <c r="AK18" s="40"/>
      <c r="AL18" s="283" t="n">
        <f aca="false">('10'!AK18/24)*0.454</f>
        <v>0</v>
      </c>
      <c r="AM18" s="40"/>
      <c r="AN18" s="283" t="n">
        <f aca="false">('10'!AM18/24)*0.454</f>
        <v>0</v>
      </c>
      <c r="AO18" s="40"/>
      <c r="AP18" s="282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IF('10'!B7:B18&gt;0.01,AVERAGE('10'!B7:B18),"")</f>
        <v>218.666666666667</v>
      </c>
      <c r="C19" s="96" t="n">
        <f aca="false" t="array" ref="C19:C19">IF('10'!C7:C18&gt;0.01,AVERAGE('10'!C7:C18),"")</f>
        <v>19.25</v>
      </c>
      <c r="D19" s="96" t="n">
        <f aca="false" t="array" ref="D19:D19">IF('10'!D7:D18&gt;0.01,AVERAGE('10'!D7:D18),"")</f>
        <v>17.8333333333333</v>
      </c>
      <c r="E19" s="96" t="n">
        <f aca="false" t="array" ref="E19:E19">IF('10'!E7:E18&gt;0.01,AVERAGE('10'!E7:E18),"")</f>
        <v>7.91666666666667</v>
      </c>
      <c r="F19" s="96" t="n">
        <f aca="false" t="array" ref="F19:F19">IF('10'!F7:F18&gt;0.01,AVERAGE('10'!F7:F18),"")</f>
        <v>51.1666666666667</v>
      </c>
      <c r="G19" s="96" t="n">
        <f aca="false" t="array" ref="G19:G19">IF('10'!G7:G18&gt;0.01,AVERAGE('10'!G7:G18),"")</f>
        <v>1.6</v>
      </c>
      <c r="H19" s="96" t="n">
        <f aca="false" t="array" ref="H19:H19">IF('10'!H7:H18&gt;0.01,AVERAGE('10'!H7:H18),"")</f>
        <v>1.16666666666667</v>
      </c>
      <c r="I19" s="96" t="n">
        <f aca="false" t="array" ref="I19:I19">IF('10'!I7:I18&gt;0.01,AVERAGE('10'!I7:I18),"")</f>
        <v>0.725</v>
      </c>
      <c r="J19" s="96" t="n">
        <f aca="false" t="array" ref="J19:J19">IF('10'!J7:J18&gt;0.01,AVERAGE('10'!J7:J18),"")</f>
        <v>0.858333333333333</v>
      </c>
      <c r="K19" s="96" t="n">
        <f aca="false" t="array" ref="K19:K19">IF('10'!K7:K18&gt;0.01,AVERAGE('10'!K7:K18),"")</f>
        <v>6.9</v>
      </c>
      <c r="L19" s="96" t="n">
        <f aca="false" t="array" ref="L19:L19">IF('10'!L7:L18&gt;0.01,AVERAGE('10'!L7:L18),"")</f>
        <v>6.2</v>
      </c>
      <c r="M19" s="96" t="n">
        <f aca="false" t="array" ref="M19:M19">IF('10'!M7:M18&gt;0.01,AVERAGE('10'!M7:M18),"")</f>
        <v>6.26666666666667</v>
      </c>
      <c r="N19" s="96" t="n">
        <f aca="false" t="array" ref="N19:N19">IF('10'!N7:N18&gt;0.01,AVERAGE('10'!N7:N18),"")</f>
        <v>5.9</v>
      </c>
      <c r="O19" s="96" t="n">
        <f aca="false" t="array" ref="O19:O19">IF('10'!O7:O18&gt;0.01,AVERAGE('10'!O7:O18),"")</f>
        <v>3.4</v>
      </c>
      <c r="P19" s="96" t="str">
        <f aca="false" t="array" ref="P19:P19">IF('10'!P7:P18&gt;0.01,AVERAGE('10'!P7:P18),"")</f>
        <v/>
      </c>
      <c r="Q19" s="96" t="str">
        <f aca="false" t="array" ref="Q19:Q19">IF('10'!Q7:Q18&gt;0.01,AVERAGE('10'!Q7:Q18),"")</f>
        <v/>
      </c>
      <c r="R19" s="96" t="n">
        <f aca="false" t="array" ref="R19:R19">IF('10'!R7:R18&gt;0.01,AVERAGE('10'!R7:R18),"")</f>
        <v>1426.66666666667</v>
      </c>
      <c r="S19" s="96" t="n">
        <f aca="false" t="array" ref="S19:S19">IF('10'!S7:S18&gt;0.01,AVERAGE('10'!S7:S18),"")</f>
        <v>83.5251481369378</v>
      </c>
      <c r="T19" s="72"/>
      <c r="U19" s="72"/>
      <c r="V19" s="73"/>
      <c r="W19" s="74"/>
      <c r="X19" s="32" t="n">
        <v>0.583333333333333</v>
      </c>
      <c r="Y19" s="58" t="n">
        <v>3186</v>
      </c>
      <c r="Z19" s="392" t="n">
        <v>1410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81.7508893073865</v>
      </c>
      <c r="AC19" s="82"/>
      <c r="AD19" s="37" t="n">
        <f aca="false">(('10'!AC19*'10'!$Q$10*1000000))/('10'!Y19*3600)</f>
        <v>0</v>
      </c>
      <c r="AE19" s="281"/>
      <c r="AF19" s="282" t="n">
        <f aca="false">('10'!AE19/24)*0.454</f>
        <v>0</v>
      </c>
      <c r="AG19" s="38"/>
      <c r="AH19" s="282" t="n">
        <f aca="false">('10'!AG19/24)*0.454</f>
        <v>0</v>
      </c>
      <c r="AI19" s="38" t="n">
        <v>3500</v>
      </c>
      <c r="AJ19" s="282" t="n">
        <f aca="false">('10'!AI19/24)*0.454</f>
        <v>66.2083333333333</v>
      </c>
      <c r="AK19" s="40"/>
      <c r="AL19" s="283" t="n">
        <f aca="false">('10'!AK19/24)*0.454</f>
        <v>0</v>
      </c>
      <c r="AM19" s="40"/>
      <c r="AN19" s="283" t="n">
        <f aca="false">('10'!AM19/24)*0.454</f>
        <v>0</v>
      </c>
      <c r="AO19" s="40"/>
      <c r="AP19" s="282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MAX('10'!B7:B18)</f>
        <v>240</v>
      </c>
      <c r="C20" s="96" t="n">
        <f aca="false">MAX('10'!C7:C18)</f>
        <v>21</v>
      </c>
      <c r="D20" s="96" t="n">
        <f aca="false">MAX('10'!D7:D18)</f>
        <v>19</v>
      </c>
      <c r="E20" s="96" t="n">
        <f aca="false">MAX('10'!E7:E18)</f>
        <v>9</v>
      </c>
      <c r="F20" s="96" t="n">
        <f aca="false">MAX('10'!F7:F18)</f>
        <v>57</v>
      </c>
      <c r="G20" s="96" t="n">
        <f aca="false">MAX('10'!G7:G18)</f>
        <v>1.8</v>
      </c>
      <c r="H20" s="96" t="n">
        <f aca="false">MAX('10'!H7:H18)</f>
        <v>1.3</v>
      </c>
      <c r="I20" s="96" t="n">
        <f aca="false">MAX('10'!I7:I18)</f>
        <v>0.8</v>
      </c>
      <c r="J20" s="96" t="n">
        <f aca="false">MAX('10'!J7:J18)</f>
        <v>1</v>
      </c>
      <c r="K20" s="96" t="n">
        <f aca="false">MAX('10'!K7:K18)</f>
        <v>6.9</v>
      </c>
      <c r="L20" s="96" t="n">
        <f aca="false">MAX('10'!L7:L18)</f>
        <v>6.2</v>
      </c>
      <c r="M20" s="96" t="n">
        <f aca="false">MAX('10'!M7:M18)</f>
        <v>6.3</v>
      </c>
      <c r="N20" s="96" t="n">
        <f aca="false">MAX('10'!N7:N18)</f>
        <v>5.9</v>
      </c>
      <c r="O20" s="97" t="n">
        <f aca="false">MAX('10'!O7:O18)</f>
        <v>3.5</v>
      </c>
      <c r="P20" s="97" t="n">
        <f aca="false">MAX('10'!P7:P18)</f>
        <v>0</v>
      </c>
      <c r="Q20" s="97" t="n">
        <f aca="false">MAX('10'!Q7:Q18)</f>
        <v>0</v>
      </c>
      <c r="R20" s="97" t="n">
        <f aca="false">MAX('10'!R7:R18)</f>
        <v>1500</v>
      </c>
      <c r="S20" s="97" t="n">
        <f aca="false">MAX('10'!S7:S18)</f>
        <v>87.2703412073491</v>
      </c>
      <c r="T20" s="72"/>
      <c r="U20" s="72"/>
      <c r="X20" s="32" t="n">
        <v>0.625</v>
      </c>
      <c r="Y20" s="58" t="n">
        <v>3163</v>
      </c>
      <c r="Z20" s="392" t="n">
        <v>1410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82.3453472441775</v>
      </c>
      <c r="AC20" s="82"/>
      <c r="AD20" s="37" t="n">
        <f aca="false">(('10'!AC20*'10'!$Q$10*1000000))/('10'!Y20*3600)</f>
        <v>0</v>
      </c>
      <c r="AE20" s="281"/>
      <c r="AF20" s="282" t="n">
        <f aca="false">('10'!AE20/24)*0.454</f>
        <v>0</v>
      </c>
      <c r="AG20" s="38"/>
      <c r="AH20" s="282" t="n">
        <f aca="false">('10'!AG20/24)*0.454</f>
        <v>0</v>
      </c>
      <c r="AI20" s="38" t="n">
        <v>3500</v>
      </c>
      <c r="AJ20" s="282" t="n">
        <f aca="false">('10'!AI20/24)*0.454</f>
        <v>66.2083333333333</v>
      </c>
      <c r="AK20" s="40"/>
      <c r="AL20" s="283" t="n">
        <f aca="false">('10'!AK20/24)*0.454</f>
        <v>0</v>
      </c>
      <c r="AM20" s="40"/>
      <c r="AN20" s="283" t="n">
        <f aca="false">('10'!AM20/24)*0.454</f>
        <v>0</v>
      </c>
      <c r="AO20" s="40"/>
      <c r="AP20" s="282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MIN('10'!B7:B18)</f>
        <v>203</v>
      </c>
      <c r="C21" s="96" t="n">
        <f aca="false">MIN('10'!C7:C18)</f>
        <v>17</v>
      </c>
      <c r="D21" s="96" t="n">
        <f aca="false">MIN('10'!D7:D18)</f>
        <v>16</v>
      </c>
      <c r="E21" s="96" t="n">
        <f aca="false">MIN('10'!E7:E18)</f>
        <v>7</v>
      </c>
      <c r="F21" s="96" t="n">
        <f aca="false">MIN('10'!F7:F18)</f>
        <v>46</v>
      </c>
      <c r="G21" s="291" t="n">
        <f aca="false">MIN('10'!G7:G18)</f>
        <v>1.5</v>
      </c>
      <c r="H21" s="291" t="n">
        <f aca="false">MIN('10'!H7:H18)</f>
        <v>1</v>
      </c>
      <c r="I21" s="291" t="n">
        <f aca="false">MIN('10'!I7:I18)</f>
        <v>0.6</v>
      </c>
      <c r="J21" s="291" t="n">
        <f aca="false">MIN('10'!J7:J18)</f>
        <v>0.7</v>
      </c>
      <c r="K21" s="291" t="n">
        <f aca="false">MIN('10'!K7:K18)</f>
        <v>6.9</v>
      </c>
      <c r="L21" s="291" t="n">
        <f aca="false">MIN('10'!L7:L18)</f>
        <v>6.2</v>
      </c>
      <c r="M21" s="291" t="n">
        <f aca="false">MIN('10'!M7:M18)</f>
        <v>6.2</v>
      </c>
      <c r="N21" s="291" t="n">
        <f aca="false">MIN('10'!N7:N18)</f>
        <v>5.9</v>
      </c>
      <c r="O21" s="292" t="n">
        <f aca="false">MIN('10'!O7:O18)</f>
        <v>3.2</v>
      </c>
      <c r="P21" s="292" t="n">
        <f aca="false">MIN('10'!P7:P18)</f>
        <v>0</v>
      </c>
      <c r="Q21" s="292" t="n">
        <f aca="false">MIN('10'!Q7:Q18)</f>
        <v>0</v>
      </c>
      <c r="R21" s="292" t="n">
        <f aca="false">MIN('10'!R7:R18)</f>
        <v>1400</v>
      </c>
      <c r="S21" s="292" t="n">
        <f aca="false">MIN('10'!S7:S18)</f>
        <v>81.1456263291845</v>
      </c>
      <c r="T21" s="72"/>
      <c r="U21" s="72"/>
      <c r="X21" s="32" t="n">
        <v>0.666666666666667</v>
      </c>
      <c r="Y21" s="58" t="n">
        <v>3194</v>
      </c>
      <c r="Z21" s="392" t="n">
        <v>1450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83.8594934947471</v>
      </c>
      <c r="AC21" s="82"/>
      <c r="AD21" s="37" t="n">
        <f aca="false">(('10'!AC21*'10'!$Q$10*1000000))/('10'!Y21*3600)</f>
        <v>0</v>
      </c>
      <c r="AE21" s="281"/>
      <c r="AF21" s="282" t="n">
        <f aca="false">('10'!AE21/24)*0.454</f>
        <v>0</v>
      </c>
      <c r="AG21" s="38"/>
      <c r="AH21" s="282" t="n">
        <f aca="false">('10'!AG21/24)*0.454</f>
        <v>0</v>
      </c>
      <c r="AI21" s="38" t="n">
        <v>3500</v>
      </c>
      <c r="AJ21" s="282" t="n">
        <f aca="false">('10'!AI21/24)*0.454</f>
        <v>66.2083333333333</v>
      </c>
      <c r="AK21" s="40"/>
      <c r="AL21" s="283" t="n">
        <f aca="false">('10'!AK21/24)*0.454</f>
        <v>0</v>
      </c>
      <c r="AM21" s="40"/>
      <c r="AN21" s="283" t="n">
        <f aca="false">('10'!AM21/24)*0.454</f>
        <v>0</v>
      </c>
      <c r="AO21" s="40"/>
      <c r="AP21" s="282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3176</v>
      </c>
      <c r="Z22" s="392" t="n">
        <v>1460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84.9163867898125</v>
      </c>
      <c r="AC22" s="82"/>
      <c r="AD22" s="37" t="n">
        <f aca="false">(('10'!AC22*'10'!$Q$10*1000000))/('10'!Y22*3600)</f>
        <v>0</v>
      </c>
      <c r="AE22" s="281"/>
      <c r="AF22" s="282" t="n">
        <f aca="false">('10'!AE22/24)*0.454</f>
        <v>0</v>
      </c>
      <c r="AG22" s="38"/>
      <c r="AH22" s="282" t="n">
        <f aca="false">('10'!AG22/24)*0.454</f>
        <v>0</v>
      </c>
      <c r="AI22" s="38" t="n">
        <v>3500</v>
      </c>
      <c r="AJ22" s="282" t="n">
        <f aca="false">('10'!AI22/24)*0.454</f>
        <v>66.2083333333333</v>
      </c>
      <c r="AK22" s="40"/>
      <c r="AL22" s="283" t="n">
        <f aca="false">('10'!AK22/24)*0.454</f>
        <v>0</v>
      </c>
      <c r="AM22" s="40"/>
      <c r="AN22" s="283" t="n">
        <f aca="false">('10'!AM22/24)*0.454</f>
        <v>0</v>
      </c>
      <c r="AO22" s="40"/>
      <c r="AP22" s="282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3187</v>
      </c>
      <c r="Z23" s="392" t="n">
        <v>1480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85.7825192622808</v>
      </c>
      <c r="AC23" s="82"/>
      <c r="AD23" s="37" t="n">
        <f aca="false">(('10'!AC23*'10'!$Q$10*1000000))/('10'!Y23*3600)</f>
        <v>0</v>
      </c>
      <c r="AE23" s="281"/>
      <c r="AF23" s="282" t="n">
        <f aca="false">('10'!AE23/24)*0.454</f>
        <v>0</v>
      </c>
      <c r="AG23" s="38"/>
      <c r="AH23" s="282" t="n">
        <f aca="false">('10'!AG23/24)*0.454</f>
        <v>0</v>
      </c>
      <c r="AI23" s="38" t="n">
        <v>3500</v>
      </c>
      <c r="AJ23" s="282" t="n">
        <f aca="false">('10'!AI23/24)*0.454</f>
        <v>66.2083333333333</v>
      </c>
      <c r="AK23" s="40"/>
      <c r="AL23" s="283" t="n">
        <f aca="false">('10'!AK23/24)*0.454</f>
        <v>0</v>
      </c>
      <c r="AM23" s="40"/>
      <c r="AN23" s="283" t="n">
        <f aca="false">('10'!AM23/24)*0.454</f>
        <v>0</v>
      </c>
      <c r="AO23" s="40"/>
      <c r="AP23" s="282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3196</v>
      </c>
      <c r="Z24" s="392" t="n">
        <v>1480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85.5409539702406</v>
      </c>
      <c r="AC24" s="35"/>
      <c r="AD24" s="293" t="n">
        <f aca="false">(('10'!AC24*'10'!$Q$10*1000000))/('10'!Y24*3600)</f>
        <v>0</v>
      </c>
      <c r="AE24" s="281"/>
      <c r="AF24" s="294" t="n">
        <f aca="false">('10'!AE24/24)*0.454</f>
        <v>0</v>
      </c>
      <c r="AG24" s="266"/>
      <c r="AH24" s="294" t="n">
        <f aca="false">('10'!AG24/24)*0.454</f>
        <v>0</v>
      </c>
      <c r="AI24" s="38" t="n">
        <v>3500</v>
      </c>
      <c r="AJ24" s="294" t="n">
        <f aca="false">('10'!AI24/24)*0.454</f>
        <v>66.2083333333333</v>
      </c>
      <c r="AK24" s="40"/>
      <c r="AL24" s="295" t="n">
        <f aca="false">('10'!AK24/24)*0.454</f>
        <v>0</v>
      </c>
      <c r="AM24" s="296"/>
      <c r="AN24" s="295" t="n">
        <f aca="false">('10'!AM24/24)*0.454</f>
        <v>0</v>
      </c>
      <c r="AO24" s="40"/>
      <c r="AP24" s="294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0.13</v>
      </c>
      <c r="C25" s="400" t="n">
        <v>0.14</v>
      </c>
      <c r="D25" s="400" t="n">
        <v>0.52</v>
      </c>
      <c r="E25" s="145" t="n">
        <v>0.69</v>
      </c>
      <c r="F25" s="145" t="n">
        <v>0.84</v>
      </c>
      <c r="G25" s="145" t="n">
        <v>0.62</v>
      </c>
      <c r="H25" s="145" t="n">
        <v>0.88</v>
      </c>
      <c r="I25" s="145" t="n">
        <v>0.83</v>
      </c>
      <c r="J25" s="145" t="n">
        <v>0.24</v>
      </c>
      <c r="K25" s="145" t="n">
        <v>0.76</v>
      </c>
      <c r="L25" s="145" t="n">
        <v>0.61</v>
      </c>
      <c r="M25" s="145" t="n">
        <v>0.49</v>
      </c>
      <c r="N25" s="145" t="n">
        <v>0.11</v>
      </c>
      <c r="O25" s="145" t="n">
        <v>0.1</v>
      </c>
      <c r="P25" s="145" t="n">
        <v>0.1</v>
      </c>
      <c r="Q25" s="145"/>
      <c r="R25" s="89" t="e">
        <f aca="false">#DIV/0!</f>
        <v>#DIV/0!</v>
      </c>
      <c r="S25" s="90"/>
      <c r="T25" s="407" t="s">
        <v>0</v>
      </c>
      <c r="U25" s="358" t="n">
        <f aca="false">ESCALA!$A$12</f>
        <v>43931</v>
      </c>
      <c r="X25" s="32" t="n">
        <v>0.833333333333333</v>
      </c>
      <c r="Y25" s="58" t="n">
        <v>3207</v>
      </c>
      <c r="Z25" s="392" t="n">
        <v>1480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85.2475487648547</v>
      </c>
      <c r="AC25" s="82"/>
      <c r="AD25" s="37" t="n">
        <f aca="false">(('10'!AC25*'10'!$Q$10*1000000))/('10'!Y25*3600)</f>
        <v>0</v>
      </c>
      <c r="AE25" s="281"/>
      <c r="AF25" s="282" t="n">
        <f aca="false">('10'!AE25/24)*0.454</f>
        <v>0</v>
      </c>
      <c r="AG25" s="38"/>
      <c r="AH25" s="282" t="n">
        <f aca="false">('10'!AG25/24)*0.454</f>
        <v>0</v>
      </c>
      <c r="AI25" s="38" t="n">
        <v>3500</v>
      </c>
      <c r="AJ25" s="282" t="n">
        <f aca="false">('10'!AI25/24)*0.454</f>
        <v>66.2083333333333</v>
      </c>
      <c r="AK25" s="40"/>
      <c r="AL25" s="283" t="n">
        <f aca="false">('10'!AK25/24)*0.454</f>
        <v>0</v>
      </c>
      <c r="AM25" s="40"/>
      <c r="AN25" s="283" t="n">
        <f aca="false">('10'!AM25/24)*0.454</f>
        <v>0</v>
      </c>
      <c r="AO25" s="40"/>
      <c r="AP25" s="282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89" t="e">
        <f aca="false">#DIV/0!</f>
        <v>#DIV/0!</v>
      </c>
      <c r="S26" s="93"/>
      <c r="T26" s="407"/>
      <c r="U26" s="358"/>
      <c r="X26" s="32" t="n">
        <v>0.875</v>
      </c>
      <c r="Y26" s="58" t="n">
        <v>3175</v>
      </c>
      <c r="Z26" s="392" t="n">
        <v>1480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86.1067366579178</v>
      </c>
      <c r="AC26" s="82"/>
      <c r="AD26" s="37" t="n">
        <f aca="false">(('10'!AC26*'10'!$Q$10*1000000))/('10'!Y26*3600)</f>
        <v>0</v>
      </c>
      <c r="AE26" s="281"/>
      <c r="AF26" s="282" t="n">
        <f aca="false">('10'!AE26/24)*0.454</f>
        <v>0</v>
      </c>
      <c r="AG26" s="38"/>
      <c r="AH26" s="282" t="n">
        <f aca="false">('10'!AG26/24)*0.454</f>
        <v>0</v>
      </c>
      <c r="AI26" s="38" t="n">
        <v>3500</v>
      </c>
      <c r="AJ26" s="282" t="n">
        <f aca="false">('10'!AI26/24)*0.454</f>
        <v>66.2083333333333</v>
      </c>
      <c r="AK26" s="40"/>
      <c r="AL26" s="283" t="n">
        <f aca="false">('10'!AK26/24)*0.454</f>
        <v>0</v>
      </c>
      <c r="AM26" s="40"/>
      <c r="AN26" s="283" t="n">
        <f aca="false">('10'!AM26/24)*0.454</f>
        <v>0</v>
      </c>
      <c r="AO26" s="40"/>
      <c r="AP26" s="282" t="n">
        <f aca="false">('10'!AO26/24)*0.454</f>
        <v>0</v>
      </c>
    </row>
    <row r="27" customFormat="false" ht="19.5" hidden="false" customHeight="true" outlineLevel="0" collapsed="false">
      <c r="A27" s="94" t="s">
        <v>52</v>
      </c>
      <c r="B27" s="96" t="n">
        <f aca="false">AVERAGE('10'!B25,'10'!B26)</f>
        <v>0.13</v>
      </c>
      <c r="C27" s="96" t="n">
        <f aca="false">AVERAGE('10'!C25,'10'!C26)</f>
        <v>0.14</v>
      </c>
      <c r="D27" s="96" t="n">
        <f aca="false">AVERAGE('10'!D25,'10'!D26)</f>
        <v>0.52</v>
      </c>
      <c r="E27" s="96" t="n">
        <f aca="false">AVERAGE('10'!E25,'10'!E26)</f>
        <v>0.69</v>
      </c>
      <c r="F27" s="96" t="n">
        <f aca="false">AVERAGE('10'!F25,'10'!F26)</f>
        <v>0.84</v>
      </c>
      <c r="G27" s="96" t="n">
        <f aca="false">AVERAGE('10'!G25,'10'!G26)</f>
        <v>0.62</v>
      </c>
      <c r="H27" s="96" t="n">
        <f aca="false">AVERAGE('10'!H25,'10'!H26)</f>
        <v>0.88</v>
      </c>
      <c r="I27" s="96" t="n">
        <f aca="false">AVERAGE('10'!I25,'10'!I26)</f>
        <v>0.83</v>
      </c>
      <c r="J27" s="96" t="n">
        <f aca="false">AVERAGE('10'!J25,'10'!J26)</f>
        <v>0.24</v>
      </c>
      <c r="K27" s="96" t="n">
        <f aca="false">AVERAGE('10'!K25,'10'!K26)</f>
        <v>0.76</v>
      </c>
      <c r="L27" s="96" t="n">
        <f aca="false">AVERAGE('10'!L25,'10'!L26)</f>
        <v>0.61</v>
      </c>
      <c r="M27" s="96" t="n">
        <f aca="false">AVERAGE('10'!M25,'10'!M26)</f>
        <v>0.49</v>
      </c>
      <c r="N27" s="96" t="n">
        <f aca="false">AVERAGE('10'!N25,'10'!N26)</f>
        <v>0.11</v>
      </c>
      <c r="O27" s="96" t="n">
        <f aca="false">AVERAGE('10'!O25,'10'!O26)</f>
        <v>0.1</v>
      </c>
      <c r="P27" s="96" t="n">
        <f aca="false">AVERAGE('10'!P25,'10'!P26)</f>
        <v>0.1</v>
      </c>
      <c r="Q27" s="96" t="e">
        <f aca="false">AVERAGE('10'!Q25,'10'!Q26)</f>
        <v>#DIV/0!</v>
      </c>
      <c r="R27" s="300"/>
      <c r="S27" s="300"/>
      <c r="T27" s="300"/>
      <c r="U27" s="101"/>
      <c r="X27" s="32" t="n">
        <v>0.916666666666667</v>
      </c>
      <c r="Y27" s="58" t="n">
        <v>3171</v>
      </c>
      <c r="Z27" s="392" t="n">
        <v>1480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86.215354427275</v>
      </c>
      <c r="AC27" s="82"/>
      <c r="AD27" s="37" t="n">
        <f aca="false">(('10'!AC27*'10'!$Q$10*1000000))/('10'!Y27*3600)</f>
        <v>0</v>
      </c>
      <c r="AE27" s="281"/>
      <c r="AF27" s="282" t="n">
        <f aca="false">('10'!AE27/24)*0.454</f>
        <v>0</v>
      </c>
      <c r="AG27" s="38"/>
      <c r="AH27" s="282" t="n">
        <f aca="false">('10'!AG27/24)*0.454</f>
        <v>0</v>
      </c>
      <c r="AI27" s="38" t="n">
        <v>3500</v>
      </c>
      <c r="AJ27" s="282" t="n">
        <f aca="false">('10'!AI27/24)*0.454</f>
        <v>66.2083333333333</v>
      </c>
      <c r="AK27" s="40"/>
      <c r="AL27" s="283" t="n">
        <f aca="false">('10'!AK27/24)*0.454</f>
        <v>0</v>
      </c>
      <c r="AM27" s="40"/>
      <c r="AN27" s="283" t="n">
        <f aca="false">('10'!AM27/24)*0.454</f>
        <v>0</v>
      </c>
      <c r="AO27" s="40"/>
      <c r="AP27" s="282" t="n">
        <f aca="false">('10'!AO27/24)*0.454</f>
        <v>0</v>
      </c>
    </row>
    <row r="28" customFormat="false" ht="19.5" hidden="false" customHeight="true" outlineLevel="0" collapsed="false">
      <c r="A28" s="102" t="s">
        <v>140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3205</v>
      </c>
      <c r="Z28" s="392" t="n">
        <v>1490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85.8771017507367</v>
      </c>
      <c r="AC28" s="82"/>
      <c r="AD28" s="37" t="n">
        <f aca="false">(('10'!AC28*'10'!$Q$10*1000000))/('10'!Y28*3600)</f>
        <v>0</v>
      </c>
      <c r="AE28" s="281"/>
      <c r="AF28" s="282" t="n">
        <f aca="false">('10'!AE28/24)*0.454</f>
        <v>0</v>
      </c>
      <c r="AG28" s="38"/>
      <c r="AH28" s="282" t="n">
        <f aca="false">('10'!AG28/24)*0.454</f>
        <v>0</v>
      </c>
      <c r="AI28" s="38" t="n">
        <v>3500</v>
      </c>
      <c r="AJ28" s="282" t="n">
        <f aca="false">('10'!AI28/24)*0.454</f>
        <v>66.2083333333333</v>
      </c>
      <c r="AK28" s="40"/>
      <c r="AL28" s="283" t="n">
        <f aca="false">('10'!AK28/24)*0.454</f>
        <v>0</v>
      </c>
      <c r="AM28" s="40"/>
      <c r="AN28" s="283" t="n">
        <f aca="false">('10'!AM28/24)*0.454</f>
        <v>0</v>
      </c>
      <c r="AO28" s="40"/>
      <c r="AP28" s="282" t="n">
        <f aca="false">('10'!AO28/24)*0.454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3182</v>
      </c>
      <c r="Z29" s="392" t="n">
        <v>1490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86.4978350443467</v>
      </c>
      <c r="AC29" s="82"/>
      <c r="AD29" s="37" t="n">
        <f aca="false">(('10'!AC29*'10'!$Q$10*1000000))/('10'!Y29*3600)</f>
        <v>0</v>
      </c>
      <c r="AE29" s="281"/>
      <c r="AF29" s="282" t="n">
        <f aca="false">('10'!AE29/24)*0.454</f>
        <v>0</v>
      </c>
      <c r="AG29" s="38"/>
      <c r="AH29" s="282" t="n">
        <f aca="false">('10'!AG29/24)*0.454</f>
        <v>0</v>
      </c>
      <c r="AI29" s="38" t="n">
        <v>3500</v>
      </c>
      <c r="AJ29" s="282" t="n">
        <f aca="false">('10'!AI29/24)*0.454</f>
        <v>66.2083333333333</v>
      </c>
      <c r="AK29" s="40"/>
      <c r="AL29" s="283" t="n">
        <f aca="false">('10'!AK29/24)*0.454</f>
        <v>0</v>
      </c>
      <c r="AM29" s="40"/>
      <c r="AN29" s="283" t="n">
        <f aca="false">('10'!AM29/24)*0.454</f>
        <v>0</v>
      </c>
      <c r="AO29" s="40"/>
      <c r="AP29" s="282" t="n">
        <f aca="false">('10'!AO29/24)*0.454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SUM('10'!Y6:Y29)*3.6</f>
        <v>274759.2</v>
      </c>
      <c r="Z30" s="113" t="n">
        <f aca="false">SUM('10'!Z6:Z29)</f>
        <v>34650</v>
      </c>
      <c r="AA30" s="107"/>
      <c r="AB30" s="108"/>
      <c r="AC30" s="107"/>
      <c r="AD30" s="108"/>
      <c r="AE30" s="53"/>
      <c r="AF30" s="282" t="n">
        <f aca="false">SUM('10'!AF6:AF29)</f>
        <v>0</v>
      </c>
      <c r="AG30" s="53"/>
      <c r="AH30" s="282" t="n">
        <f aca="false">SUM('10'!AH6:AH29)</f>
        <v>0</v>
      </c>
      <c r="AI30" s="53"/>
      <c r="AJ30" s="282" t="n">
        <f aca="false">SUM('10'!AJ6:AJ29)</f>
        <v>1683.58333333333</v>
      </c>
      <c r="AK30" s="109"/>
      <c r="AL30" s="283" t="n">
        <f aca="false">SUM('10'!AL6:AL29)</f>
        <v>0</v>
      </c>
      <c r="AM30" s="109"/>
      <c r="AN30" s="283" t="n">
        <f aca="false">SUM('10'!AN6:AN29)</f>
        <v>0</v>
      </c>
      <c r="AO30" s="109"/>
      <c r="AP30" s="283" t="n">
        <f aca="false">SUM('10'!AP6:AP29)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SUMIF('10'!AA6:AA29,"=1",'10'!Z6:Z29)</f>
        <v>34650</v>
      </c>
      <c r="AA32" s="113" t="n">
        <f aca="false">'10'!Z32*'10'!AS6</f>
        <v>46084.5</v>
      </c>
      <c r="AB32" s="114" t="n">
        <f aca="false">SUMIF('10'!$AA$6:$AA$29,"=1",'10'!$AB$6:$AB$29)/COUNTIF('10'!$AA$6:$AA$29,"=1")</f>
        <v>83.8623049062041</v>
      </c>
      <c r="AC32" s="115" t="n">
        <f aca="false">SUMIF('10'!AA6:AA29,"=1",'10'!AC6:AC29)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SUMIF('10'!AA6:AA29,"=2",'10'!Z6:Z29)</f>
        <v>0</v>
      </c>
      <c r="AA33" s="113" t="n">
        <f aca="false">'10'!Z33*'10'!AS7</f>
        <v>0</v>
      </c>
      <c r="AB33" s="114" t="e">
        <f aca="false">SUMIF('10'!$AA$6:$AA$29,"=2",'10'!$AB$6:$AB$29)/COUNTIF('10'!$AA$6:$AA$29,"=2")</f>
        <v>#DIV/0!</v>
      </c>
      <c r="AC33" s="120" t="n">
        <f aca="false">SUMIF('10'!AA6:AA29,"=2",'10'!AC6:AC29)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AVERAGE('10'!Y6:Y29)</f>
        <v>3180.08333333333</v>
      </c>
      <c r="Z34" s="127" t="n">
        <f aca="false">AVERAGE('10'!Z6:Z29)</f>
        <v>1443.75</v>
      </c>
      <c r="AA34" s="128"/>
      <c r="AB34" s="128"/>
      <c r="AC34" s="129" t="n">
        <f aca="false">SUM('10'!AC6:AC29)/COUNTIF('10'!AC6:AC29,"&lt;&gt;0")</f>
        <v>0</v>
      </c>
      <c r="AD34" s="130" t="e">
        <f aca="false">SUM('10'!AD6:AD29)/COUNTIF('10'!AD6:AD29,"&lt;&gt;0")</f>
        <v>#DIV/0!</v>
      </c>
      <c r="AE34" s="107"/>
      <c r="AF34" s="129" t="n">
        <f aca="false">AVERAGE('10'!AF6:AF29)</f>
        <v>0</v>
      </c>
      <c r="AG34" s="129"/>
      <c r="AH34" s="129" t="n">
        <f aca="false">AVERAGE('10'!AH6:AH29)</f>
        <v>0</v>
      </c>
      <c r="AI34" s="129"/>
      <c r="AJ34" s="129" t="n">
        <f aca="false">'10'!AJ30/24</f>
        <v>70.1493055555556</v>
      </c>
      <c r="AK34" s="129"/>
      <c r="AL34" s="129" t="n">
        <f aca="false">AVERAGE('10'!AL6:AL29)</f>
        <v>0</v>
      </c>
      <c r="AM34" s="129"/>
      <c r="AN34" s="129" t="n">
        <f aca="false">AVERAGE('10'!AN6:AN29)</f>
        <v>0</v>
      </c>
      <c r="AO34" s="129"/>
      <c r="AP34" s="129" t="n">
        <f aca="false">AVERAGE('10'!AP6:AP29)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2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74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48.1</v>
      </c>
      <c r="D37" s="284" t="n">
        <v>20</v>
      </c>
      <c r="E37" s="284" t="n">
        <v>16</v>
      </c>
      <c r="F37" s="284" t="n">
        <v>1.4</v>
      </c>
      <c r="G37" s="281" t="n">
        <v>0.2</v>
      </c>
      <c r="H37" s="281" t="n">
        <v>0.1</v>
      </c>
      <c r="I37" s="281" t="n">
        <v>0.15</v>
      </c>
      <c r="J37" s="281" t="n">
        <v>0.15</v>
      </c>
      <c r="K37" s="281" t="n">
        <v>0.06</v>
      </c>
      <c r="L37" s="305"/>
      <c r="M37" s="305"/>
      <c r="N37" s="305"/>
      <c r="O37" s="29"/>
      <c r="P37" s="29"/>
      <c r="Q37" s="29"/>
      <c r="R37" s="29"/>
      <c r="S37" s="29"/>
      <c r="T37" s="29"/>
      <c r="U37" s="408" t="n">
        <f aca="false">'10'!V12</f>
        <v>0</v>
      </c>
      <c r="X37" s="147" t="s">
        <v>77</v>
      </c>
      <c r="Y37" s="147"/>
      <c r="Z37" s="148" t="n">
        <f aca="false">COUNTA('10'!Z6:Z29)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SUM('10'!AF30+'10'!AH30)</f>
        <v>0</v>
      </c>
      <c r="AL38" s="311" t="s">
        <v>82</v>
      </c>
      <c r="AM38" s="313" t="n">
        <f aca="false">SUM('10'!AL30+'10'!AN30)</f>
        <v>0</v>
      </c>
      <c r="AO38" s="311" t="s">
        <v>82</v>
      </c>
      <c r="AP38" s="312" t="n">
        <f aca="false">'10'!AJ30</f>
        <v>1683.58333333333</v>
      </c>
      <c r="AQ38" s="311" t="s">
        <v>82</v>
      </c>
      <c r="AR38" s="313" t="n">
        <f aca="false">'10'!AP30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('10'!AK38/'10'!Y30)*1000</f>
        <v>0</v>
      </c>
      <c r="AL39" s="316" t="s">
        <v>90</v>
      </c>
      <c r="AM39" s="317" t="n">
        <f aca="false">('10'!AM38/'10'!Y30)*1000</f>
        <v>0</v>
      </c>
      <c r="AO39" s="314" t="s">
        <v>90</v>
      </c>
      <c r="AP39" s="315" t="n">
        <f aca="false">('10'!AP38/'10'!Y30)*1000</f>
        <v>6.12748666226038</v>
      </c>
      <c r="AQ39" s="316" t="s">
        <v>90</v>
      </c>
      <c r="AR39" s="317" t="n">
        <f aca="false">('10'!AR38/'10'!Y30)*1000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SUM('10'!AK38,'10'!AM38)</f>
        <v>0</v>
      </c>
      <c r="AM40" s="185"/>
      <c r="AO40" s="186" t="s">
        <v>94</v>
      </c>
      <c r="AP40" s="186"/>
      <c r="AQ40" s="187" t="n">
        <f aca="false">SUM('10'!AP38,'10'!AR38)</f>
        <v>1683.58333333333</v>
      </c>
      <c r="AR40" s="187"/>
    </row>
    <row r="41" customFormat="false" ht="16.5" hidden="false" customHeight="true" outlineLevel="0" collapsed="false">
      <c r="A41" s="188" t="n">
        <f aca="false">COUNTA('10'!E7:E18)</f>
        <v>12</v>
      </c>
      <c r="B41" s="189" t="n">
        <f aca="false">COUNTA('10'!I7:I18)</f>
        <v>12</v>
      </c>
      <c r="C41" s="189" t="n">
        <f aca="false">COUNTA('10'!J7:J18)</f>
        <v>12</v>
      </c>
      <c r="D41" s="189" t="n">
        <f aca="false">COUNTA('10'!K7:K18)</f>
        <v>12</v>
      </c>
      <c r="E41" s="189" t="n">
        <f aca="false">COUNTIF('10'!E7:E18,"&gt;15")</f>
        <v>0</v>
      </c>
      <c r="F41" s="189"/>
      <c r="G41" s="189" t="n">
        <f aca="false">COUNTIF('10'!J7:J18,"&gt;1")</f>
        <v>0</v>
      </c>
      <c r="H41" s="189"/>
      <c r="I41" s="190"/>
      <c r="J41" s="189" t="n">
        <f aca="false">'10'!A41-'10'!E41</f>
        <v>12</v>
      </c>
      <c r="K41" s="189"/>
      <c r="L41" s="189" t="n">
        <f aca="false">'10'!C41-'10'!G41</f>
        <v>12</v>
      </c>
      <c r="M41" s="189"/>
      <c r="N41" s="190"/>
      <c r="O41" s="191" t="n">
        <f aca="false">COUNTIF('10'!J7:J18,"&lt;=0,5")</f>
        <v>0</v>
      </c>
      <c r="P41" s="191"/>
      <c r="Q41" s="191"/>
      <c r="R41" s="167"/>
      <c r="S41" s="192" t="n">
        <f aca="false">COUNTIF('10'!J7:J18,"&lt;=1,0")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SUM(('10'!AK38+'10'!AM38)/'10'!Y30)*1000</f>
        <v>0</v>
      </c>
      <c r="AM41" s="194"/>
      <c r="AO41" s="186" t="s">
        <v>95</v>
      </c>
      <c r="AP41" s="186"/>
      <c r="AQ41" s="194" t="n">
        <f aca="false">SUM(('10'!AP38+'10'!AR38)/'10'!Y30)*1000</f>
        <v>6.12748666226038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 t="n">
        <v>0</v>
      </c>
      <c r="AB44" s="208" t="s">
        <v>105</v>
      </c>
      <c r="AC44" s="209"/>
      <c r="AD44" s="210"/>
      <c r="AE44" s="210"/>
      <c r="AF44" s="211" t="s">
        <v>106</v>
      </c>
      <c r="AG44" s="212" t="n">
        <f aca="false">SUM('10'!Y45,'10'!AA45,'10'!AC45,'10'!AE45)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COUNTIF('10'!I7:I18,"&lt;=5,0")</f>
        <v>12</v>
      </c>
      <c r="I45" s="214"/>
      <c r="J45" s="214"/>
      <c r="K45" s="190"/>
      <c r="L45" s="184" t="n">
        <f aca="false">COUNTA('10'!L37)</f>
        <v>0</v>
      </c>
      <c r="M45" s="184"/>
      <c r="O45" s="215"/>
      <c r="P45" s="216"/>
      <c r="Q45" s="217" t="n">
        <f aca="false">'10'!S41-'10'!O41</f>
        <v>12</v>
      </c>
      <c r="R45" s="217"/>
      <c r="S45" s="217"/>
      <c r="T45" s="218"/>
      <c r="X45" s="219" t="s">
        <v>108</v>
      </c>
      <c r="Y45" s="220" t="n">
        <f aca="false">'10'!Y44*275.3</f>
        <v>0</v>
      </c>
      <c r="Z45" s="219" t="s">
        <v>108</v>
      </c>
      <c r="AA45" s="220" t="n">
        <f aca="false">262.4*'10'!AA44</f>
        <v>0</v>
      </c>
      <c r="AB45" s="219" t="s">
        <v>108</v>
      </c>
      <c r="AC45" s="220" t="n">
        <f aca="false">'10'!AC44*277.7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'10'!AS6</f>
        <v>1.33</v>
      </c>
      <c r="Z46" s="224" t="s">
        <v>109</v>
      </c>
      <c r="AA46" s="226" t="n">
        <f aca="false">'10'!Y46</f>
        <v>1.33</v>
      </c>
      <c r="AB46" s="224" t="s">
        <v>109</v>
      </c>
      <c r="AC46" s="226" t="n">
        <f aca="false">'10'!Y46</f>
        <v>1.33</v>
      </c>
      <c r="AD46" s="224" t="s">
        <v>109</v>
      </c>
      <c r="AE46" s="227" t="n">
        <f aca="false">'10'!Y46</f>
        <v>1.33</v>
      </c>
      <c r="AF46" s="228" t="s">
        <v>110</v>
      </c>
      <c r="AG46" s="229" t="n">
        <f aca="false">SUM('10'!Y47,'10'!AA47,'10'!AC47,'10'!AE47)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'10'!Y45*'10'!Y46</f>
        <v>0</v>
      </c>
      <c r="Z47" s="219" t="s">
        <v>112</v>
      </c>
      <c r="AA47" s="220" t="n">
        <f aca="false">'10'!AA45*'10'!AA46</f>
        <v>0</v>
      </c>
      <c r="AB47" s="219" t="s">
        <v>112</v>
      </c>
      <c r="AC47" s="220" t="n">
        <f aca="false">'10'!AC45*'10'!AC46</f>
        <v>0</v>
      </c>
      <c r="AD47" s="219" t="s">
        <v>112</v>
      </c>
      <c r="AE47" s="220" t="n">
        <f aca="false">'10'!AE45*'10'!AE46</f>
        <v>0</v>
      </c>
      <c r="AF47" s="228"/>
      <c r="AG47" s="229"/>
      <c r="AI47" s="219" t="s">
        <v>108</v>
      </c>
      <c r="AJ47" s="220" t="n">
        <f aca="false">'10'!AJ46*275.3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'10'!AN46*277.7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'10'!Y46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'10'!AJ48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'10'!AJ47*'10'!AJ48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'10'!AN47*'10'!AN48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COUNTA('10'!O7:O18)</f>
        <v>12</v>
      </c>
      <c r="P51" s="184" t="n">
        <f aca="false">COUNTA('10'!W17:W28)</f>
        <v>0</v>
      </c>
      <c r="R51" s="214" t="n">
        <f aca="false">COUNTIF('10'!O7:O18,"&gt;=0,5")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SUM('10'!Y53,'10'!AA53,'10'!AC53,'10'!AE53)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'10'!Y52*275.3</f>
        <v>0</v>
      </c>
      <c r="Z53" s="219" t="s">
        <v>108</v>
      </c>
      <c r="AA53" s="220" t="n">
        <f aca="false">262.4*'10'!AA52</f>
        <v>0</v>
      </c>
      <c r="AB53" s="219" t="s">
        <v>108</v>
      </c>
      <c r="AC53" s="246" t="n">
        <f aca="false">'10'!AC52*277.7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'10'!AS7</f>
        <v>0</v>
      </c>
      <c r="Z54" s="224" t="s">
        <v>109</v>
      </c>
      <c r="AA54" s="226" t="n">
        <f aca="false">'10'!Y54</f>
        <v>0</v>
      </c>
      <c r="AB54" s="224" t="s">
        <v>109</v>
      </c>
      <c r="AC54" s="226" t="n">
        <f aca="false">'10'!Y54</f>
        <v>0</v>
      </c>
      <c r="AD54" s="224" t="s">
        <v>109</v>
      </c>
      <c r="AE54" s="227" t="n">
        <f aca="false">'10'!Y54</f>
        <v>0</v>
      </c>
      <c r="AF54" s="228" t="s">
        <v>110</v>
      </c>
      <c r="AG54" s="229" t="n">
        <f aca="false">SUM('10'!Y55,'10'!AA55,'10'!AC55,'10'!AE55)</f>
        <v>0</v>
      </c>
      <c r="AI54" s="219" t="s">
        <v>108</v>
      </c>
      <c r="AJ54" s="220" t="n">
        <f aca="false">'10'!AJ53*275.3</f>
        <v>0</v>
      </c>
      <c r="AK54" s="219" t="s">
        <v>108</v>
      </c>
      <c r="AL54" s="220" t="n">
        <f aca="false">262.4*'10'!AL53</f>
        <v>0</v>
      </c>
      <c r="AM54" s="219" t="s">
        <v>108</v>
      </c>
      <c r="AN54" s="246" t="n">
        <f aca="false">'10'!AN53*277.7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'10'!Y53*'10'!Y54</f>
        <v>0</v>
      </c>
      <c r="Z55" s="219" t="s">
        <v>112</v>
      </c>
      <c r="AA55" s="220" t="n">
        <f aca="false">'10'!AA53*'10'!AA54</f>
        <v>0</v>
      </c>
      <c r="AB55" s="219" t="s">
        <v>112</v>
      </c>
      <c r="AC55" s="220" t="n">
        <f aca="false">'10'!AC53*'10'!AC54</f>
        <v>0</v>
      </c>
      <c r="AD55" s="219" t="s">
        <v>112</v>
      </c>
      <c r="AE55" s="220" t="n">
        <f aca="false">'10'!AE53*'10'!AE54</f>
        <v>0</v>
      </c>
      <c r="AF55" s="228"/>
      <c r="AG55" s="229"/>
      <c r="AI55" s="224" t="s">
        <v>109</v>
      </c>
      <c r="AJ55" s="225" t="n">
        <f aca="false">'10'!Y54</f>
        <v>0</v>
      </c>
      <c r="AK55" s="224" t="s">
        <v>109</v>
      </c>
      <c r="AL55" s="225" t="n">
        <f aca="false">'10'!AJ55</f>
        <v>0</v>
      </c>
      <c r="AM55" s="224" t="s">
        <v>109</v>
      </c>
      <c r="AN55" s="225" t="n">
        <f aca="false">'10'!AJ55</f>
        <v>0</v>
      </c>
      <c r="AO55" s="222"/>
      <c r="AP55" s="222"/>
      <c r="AQ55" s="222"/>
      <c r="AR55" s="222"/>
    </row>
    <row r="56" customFormat="false" ht="13.9" hidden="false" customHeight="tru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'10'!AJ54*'10'!AJ55</f>
        <v>0</v>
      </c>
      <c r="AK56" s="219" t="s">
        <v>112</v>
      </c>
      <c r="AL56" s="220" t="n">
        <f aca="false">'10'!AL54*'10'!AL55</f>
        <v>0</v>
      </c>
      <c r="AM56" s="219" t="s">
        <v>112</v>
      </c>
      <c r="AN56" s="220" t="n">
        <f aca="false">'10'!AN54*'10'!AN55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COUNTA('10'!N7:N18)</f>
        <v>12</v>
      </c>
      <c r="P57" s="247"/>
      <c r="R57" s="248" t="n">
        <f aca="false">COUNTIF('10'!N7:N18,"&gt;=6")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'10'!AJ56+'10'!AL56+'10'!AN56</f>
        <v>0</v>
      </c>
      <c r="AM61" s="257"/>
      <c r="AN61" s="256" t="s">
        <v>125</v>
      </c>
      <c r="AO61" s="256"/>
      <c r="AP61" s="256"/>
      <c r="AQ61" s="257" t="n">
        <f aca="false">'10'!AJ49+'10'!AL49+'10'!AN49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'10'!AA32</f>
        <v>46084.5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/>
      <c r="AI63" s="256" t="s">
        <v>129</v>
      </c>
      <c r="AJ63" s="256"/>
      <c r="AK63" s="256"/>
      <c r="AL63" s="257" t="n">
        <f aca="false">'10'!AL61-'10'!AL62</f>
        <v>0</v>
      </c>
      <c r="AM63" s="257"/>
      <c r="AN63" s="256" t="s">
        <v>129</v>
      </c>
      <c r="AO63" s="256"/>
      <c r="AP63" s="256"/>
      <c r="AQ63" s="257" t="n">
        <f aca="false">AQ61-AQ62</f>
        <v>-46084.5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  <c r="AE64" s="73"/>
    </row>
    <row r="65" customFormat="false" ht="39" hidden="false" customHeight="true" outlineLevel="0" collapsed="false">
      <c r="X65" s="267" t="s">
        <v>130</v>
      </c>
      <c r="Y65" s="318" t="n">
        <f aca="false">'9'!$Y$68</f>
        <v>-3592.275</v>
      </c>
      <c r="Z65" s="259"/>
      <c r="AA65" s="259"/>
      <c r="AB65" s="269" t="s">
        <v>130</v>
      </c>
      <c r="AC65" s="367" t="n">
        <f aca="false">'9'!$AC$68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SUM('10'!AK38,'10'!AP38)</f>
        <v>1683.58333333333</v>
      </c>
      <c r="Z67" s="259"/>
      <c r="AA67" s="259"/>
      <c r="AB67" s="265" t="s">
        <v>128</v>
      </c>
      <c r="AC67" s="257" t="n">
        <f aca="false">SUM('10'!AM38,'10'!AR38)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SUM('10'!Y63,'10'!Y65)-'10'!Y67</f>
        <v>-5275.85833333333</v>
      </c>
      <c r="Z68" s="259"/>
      <c r="AA68" s="259"/>
      <c r="AB68" s="265" t="s">
        <v>132</v>
      </c>
      <c r="AC68" s="275" t="n">
        <f aca="false">SUM('10'!AC63,'10'!AC65)-'10'!AC67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3" colorId="64" zoomScale="120" zoomScaleNormal="120" zoomScalePageLayoutView="100" workbookViewId="0">
      <selection pane="topLeft" activeCell="Y36" activeCellId="0" sqref="Y36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7.92"/>
    <col collapsed="false" customWidth="true" hidden="false" outlineLevel="0" max="29" min="29" style="0" width="9.35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9" t="s">
        <v>5</v>
      </c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322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32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2"/>
      <c r="V6" s="18"/>
      <c r="W6" s="18"/>
      <c r="X6" s="32" t="n">
        <v>0.0416666666666667</v>
      </c>
      <c r="Y6" s="266" t="n">
        <v>3172</v>
      </c>
      <c r="Z6" s="280" t="n">
        <v>1490</v>
      </c>
      <c r="AA6" s="34" t="n">
        <v>1</v>
      </c>
      <c r="AB6" s="82" t="n">
        <f aca="false">IF('11'!AA6=1,(('11'!Z6*'11'!$AS$6*'11'!$AT$6)/('11'!Y6*0.0036)),IF('11'!AA6=2,(('11'!Z6*'11'!$AS$7*'11'!$AT$7)/('11'!Y6*0.0036))))</f>
        <v>86.7705268320023</v>
      </c>
      <c r="AC6" s="82"/>
      <c r="AD6" s="37" t="n">
        <f aca="false">(('11'!AC6*'11'!$Q$10*1000000))/('11'!Y6*3600)</f>
        <v>0</v>
      </c>
      <c r="AE6" s="281"/>
      <c r="AF6" s="282" t="n">
        <f aca="false">('11'!AE6/24)*0.454</f>
        <v>0</v>
      </c>
      <c r="AG6" s="38"/>
      <c r="AH6" s="282" t="n">
        <f aca="false">('11'!AG6/24)*0.454</f>
        <v>0</v>
      </c>
      <c r="AI6" s="410" t="n">
        <v>3500</v>
      </c>
      <c r="AJ6" s="282" t="n">
        <f aca="false">('11'!AI6/24)*0.454</f>
        <v>66.2083333333333</v>
      </c>
      <c r="AK6" s="40"/>
      <c r="AL6" s="283" t="n">
        <f aca="false">('11'!AK6/24)*0.454</f>
        <v>0</v>
      </c>
      <c r="AM6" s="40"/>
      <c r="AN6" s="283" t="n">
        <f aca="false">('11'!AM6/24)*0.454</f>
        <v>0</v>
      </c>
      <c r="AO6" s="40"/>
      <c r="AP6" s="283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213</v>
      </c>
      <c r="C7" s="284" t="n">
        <v>19</v>
      </c>
      <c r="D7" s="284" t="n">
        <v>19</v>
      </c>
      <c r="E7" s="284" t="n">
        <v>8</v>
      </c>
      <c r="F7" s="284" t="n">
        <v>51</v>
      </c>
      <c r="G7" s="284" t="n">
        <v>1.6</v>
      </c>
      <c r="H7" s="284" t="n">
        <v>1.2</v>
      </c>
      <c r="I7" s="284" t="n">
        <v>0.8</v>
      </c>
      <c r="J7" s="284" t="n">
        <v>1</v>
      </c>
      <c r="K7" s="284" t="n">
        <v>6.9</v>
      </c>
      <c r="L7" s="284" t="n">
        <v>6.2</v>
      </c>
      <c r="M7" s="284" t="n">
        <v>6.3</v>
      </c>
      <c r="N7" s="284" t="n">
        <v>5.9</v>
      </c>
      <c r="O7" s="284" t="n">
        <v>3</v>
      </c>
      <c r="P7" s="284"/>
      <c r="Q7" s="284"/>
      <c r="R7" s="56" t="n">
        <f aca="false">'10'!$Z$29</f>
        <v>1490</v>
      </c>
      <c r="S7" s="285" t="n">
        <f aca="false">'10'!$AB$29</f>
        <v>86.4978350443467</v>
      </c>
      <c r="T7" s="56" t="n">
        <f aca="false">'10'!$Y$29</f>
        <v>3182</v>
      </c>
      <c r="U7" s="51" t="str">
        <f aca="false">IF('11'!AA6=1,'11'!AR6,'11'!AR7)</f>
        <v>S.A.L</v>
      </c>
      <c r="V7" s="286" t="n">
        <f aca="false">ESCALA!$C$12</f>
        <v>0</v>
      </c>
      <c r="W7" s="286"/>
      <c r="X7" s="32" t="n">
        <v>0.0833333333333333</v>
      </c>
      <c r="Y7" s="266" t="n">
        <v>3212</v>
      </c>
      <c r="Z7" s="280" t="n">
        <v>1490</v>
      </c>
      <c r="AA7" s="34" t="n">
        <v>1</v>
      </c>
      <c r="AB7" s="82" t="n">
        <f aca="false">IF('11'!AA7=1,(('11'!Z7*'11'!$AS$6*'11'!$AT$6)/('11'!Y7*0.0036)),IF('11'!AA7=2,(('11'!Z7*'11'!$AS$7*'11'!$AT$7)/('11'!Y7*0.0036))))</f>
        <v>85.6899474193995</v>
      </c>
      <c r="AC7" s="82"/>
      <c r="AD7" s="37" t="n">
        <f aca="false">(('11'!AC7*'11'!$Q$10*1000000))/('11'!Y7*3600)</f>
        <v>0</v>
      </c>
      <c r="AE7" s="281"/>
      <c r="AF7" s="282" t="n">
        <f aca="false">('11'!AE7/24)*0.454</f>
        <v>0</v>
      </c>
      <c r="AG7" s="38"/>
      <c r="AH7" s="282" t="n">
        <f aca="false">('11'!AG7/24)*0.454</f>
        <v>0</v>
      </c>
      <c r="AI7" s="410" t="n">
        <v>3500</v>
      </c>
      <c r="AJ7" s="282" t="n">
        <f aca="false">('11'!AI7/24)*0.454</f>
        <v>66.2083333333333</v>
      </c>
      <c r="AK7" s="40"/>
      <c r="AL7" s="283" t="n">
        <f aca="false">('11'!AK7/24)*0.454</f>
        <v>0</v>
      </c>
      <c r="AM7" s="40"/>
      <c r="AN7" s="283" t="n">
        <f aca="false">('11'!AM7/24)*0.454</f>
        <v>0</v>
      </c>
      <c r="AO7" s="40"/>
      <c r="AP7" s="283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216</v>
      </c>
      <c r="C8" s="284" t="n">
        <v>19</v>
      </c>
      <c r="D8" s="284" t="n">
        <v>19</v>
      </c>
      <c r="E8" s="284" t="n">
        <v>9</v>
      </c>
      <c r="F8" s="284" t="n">
        <v>51</v>
      </c>
      <c r="G8" s="284" t="n">
        <v>1.7</v>
      </c>
      <c r="H8" s="284" t="n">
        <v>1.2</v>
      </c>
      <c r="I8" s="284" t="n">
        <v>0.8</v>
      </c>
      <c r="J8" s="284" t="n">
        <v>1</v>
      </c>
      <c r="K8" s="284" t="n">
        <v>6.9</v>
      </c>
      <c r="L8" s="284" t="n">
        <v>6.2</v>
      </c>
      <c r="M8" s="284" t="n">
        <v>6.3</v>
      </c>
      <c r="N8" s="284" t="n">
        <v>5.9</v>
      </c>
      <c r="O8" s="284" t="n">
        <v>3</v>
      </c>
      <c r="P8" s="284"/>
      <c r="Q8" s="284"/>
      <c r="R8" s="54" t="n">
        <f aca="false">'11'!Z7</f>
        <v>1490</v>
      </c>
      <c r="S8" s="55" t="n">
        <f aca="false">'11'!AB7</f>
        <v>85.6899474193995</v>
      </c>
      <c r="T8" s="56" t="n">
        <f aca="false">'11'!Y7</f>
        <v>3212</v>
      </c>
      <c r="U8" s="51" t="str">
        <f aca="false">IF('11'!AA7=1,'11'!AR6,'11'!AR7)</f>
        <v>S.A.L</v>
      </c>
      <c r="V8" s="286"/>
      <c r="W8" s="286"/>
      <c r="X8" s="32" t="n">
        <v>0.125</v>
      </c>
      <c r="Y8" s="266" t="n">
        <v>3171</v>
      </c>
      <c r="Z8" s="280" t="n">
        <v>1490</v>
      </c>
      <c r="AA8" s="34" t="n">
        <v>1</v>
      </c>
      <c r="AB8" s="82" t="n">
        <f aca="false">IF('11'!AA8=1,(('11'!Z8*'11'!$AS$6*'11'!$AT$6)/('11'!Y8*0.0036)),IF('11'!AA8=2,(('11'!Z8*'11'!$AS$7*'11'!$AT$7)/('11'!Y8*0.0036))))</f>
        <v>86.7978906058376</v>
      </c>
      <c r="AC8" s="82"/>
      <c r="AD8" s="37" t="n">
        <f aca="false">(('11'!AC8*'11'!$Q$10*1000000))/('11'!Y8*3600)</f>
        <v>0</v>
      </c>
      <c r="AE8" s="281"/>
      <c r="AF8" s="282" t="n">
        <f aca="false">('11'!AE8/24)*0.454</f>
        <v>0</v>
      </c>
      <c r="AG8" s="38"/>
      <c r="AH8" s="282" t="n">
        <f aca="false">('11'!AG8/24)*0.454</f>
        <v>0</v>
      </c>
      <c r="AI8" s="410" t="n">
        <v>3500</v>
      </c>
      <c r="AJ8" s="282" t="n">
        <f aca="false">('11'!AI8/24)*0.454</f>
        <v>66.2083333333333</v>
      </c>
      <c r="AK8" s="40"/>
      <c r="AL8" s="283" t="n">
        <f aca="false">('11'!AK8/24)*0.454</f>
        <v>0</v>
      </c>
      <c r="AM8" s="40"/>
      <c r="AN8" s="283" t="n">
        <f aca="false">('11'!AM8/24)*0.454</f>
        <v>0</v>
      </c>
      <c r="AO8" s="40"/>
      <c r="AP8" s="283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220</v>
      </c>
      <c r="C9" s="284" t="n">
        <v>19</v>
      </c>
      <c r="D9" s="284" t="n">
        <v>19</v>
      </c>
      <c r="E9" s="284" t="n">
        <v>9</v>
      </c>
      <c r="F9" s="284" t="n">
        <v>52</v>
      </c>
      <c r="G9" s="284" t="n">
        <v>1.9</v>
      </c>
      <c r="H9" s="284" t="n">
        <v>1.2</v>
      </c>
      <c r="I9" s="284" t="n">
        <v>0.8</v>
      </c>
      <c r="J9" s="284" t="n">
        <v>1</v>
      </c>
      <c r="K9" s="284" t="n">
        <v>6.9</v>
      </c>
      <c r="L9" s="284" t="n">
        <v>6.2</v>
      </c>
      <c r="M9" s="284" t="n">
        <v>6.3</v>
      </c>
      <c r="N9" s="284" t="n">
        <v>5.9</v>
      </c>
      <c r="O9" s="284" t="n">
        <v>2.8</v>
      </c>
      <c r="P9" s="284"/>
      <c r="Q9" s="284"/>
      <c r="R9" s="56" t="n">
        <f aca="false">'11'!Z9</f>
        <v>1490</v>
      </c>
      <c r="S9" s="55" t="n">
        <f aca="false">'11'!AB9</f>
        <v>86.4435022333892</v>
      </c>
      <c r="T9" s="56" t="n">
        <f aca="false">'11'!Y9</f>
        <v>3184</v>
      </c>
      <c r="U9" s="51" t="str">
        <f aca="false">IF('11'!AA9=1,'11'!AR6,'11'!AR7)</f>
        <v>S.A.L</v>
      </c>
      <c r="V9" s="286"/>
      <c r="W9" s="286"/>
      <c r="X9" s="32" t="n">
        <v>0.166666666666667</v>
      </c>
      <c r="Y9" s="266" t="n">
        <v>3184</v>
      </c>
      <c r="Z9" s="280" t="n">
        <v>1490</v>
      </c>
      <c r="AA9" s="34" t="n">
        <v>1</v>
      </c>
      <c r="AB9" s="82" t="n">
        <f aca="false">IF('11'!AA9=1,(('11'!Z9*'11'!$AS$6*'11'!$AT$6)/('11'!Y9*0.0036)),IF('11'!AA9=2,(('11'!Z9*'11'!$AS$7*'11'!$AT$7)/('11'!Y9*0.0036))))</f>
        <v>86.4435022333892</v>
      </c>
      <c r="AC9" s="82"/>
      <c r="AD9" s="37" t="n">
        <f aca="false">(('11'!AC9*'11'!$Q$10*1000000))/('11'!Y9*3600)</f>
        <v>0</v>
      </c>
      <c r="AE9" s="281"/>
      <c r="AF9" s="282" t="n">
        <f aca="false">('11'!AE9/24)*0.454</f>
        <v>0</v>
      </c>
      <c r="AG9" s="38"/>
      <c r="AH9" s="282" t="n">
        <f aca="false">('11'!AG9/24)*0.454</f>
        <v>0</v>
      </c>
      <c r="AI9" s="410" t="n">
        <v>3500</v>
      </c>
      <c r="AJ9" s="282" t="n">
        <f aca="false">('11'!AI9/24)*0.454</f>
        <v>66.2083333333333</v>
      </c>
      <c r="AK9" s="40"/>
      <c r="AL9" s="283" t="n">
        <f aca="false">('11'!AK9/24)*0.454</f>
        <v>0</v>
      </c>
      <c r="AM9" s="40"/>
      <c r="AN9" s="283" t="n">
        <f aca="false">('11'!AM9/24)*0.454</f>
        <v>0</v>
      </c>
      <c r="AO9" s="40"/>
      <c r="AP9" s="283" t="n">
        <f aca="false">('11'!AO9/24)*0.454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219</v>
      </c>
      <c r="C10" s="284" t="n">
        <v>19</v>
      </c>
      <c r="D10" s="284" t="n">
        <v>19</v>
      </c>
      <c r="E10" s="284" t="n">
        <v>9</v>
      </c>
      <c r="F10" s="284" t="n">
        <v>51</v>
      </c>
      <c r="G10" s="284" t="n">
        <v>2.1</v>
      </c>
      <c r="H10" s="284" t="n">
        <v>1.2</v>
      </c>
      <c r="I10" s="284" t="n">
        <v>0.8</v>
      </c>
      <c r="J10" s="284" t="n">
        <v>1</v>
      </c>
      <c r="K10" s="284" t="n">
        <v>6.9</v>
      </c>
      <c r="L10" s="284" t="n">
        <v>6.2</v>
      </c>
      <c r="M10" s="284" t="n">
        <v>6.3</v>
      </c>
      <c r="N10" s="284" t="n">
        <v>5.9</v>
      </c>
      <c r="O10" s="284" t="n">
        <v>2.7</v>
      </c>
      <c r="P10" s="284"/>
      <c r="Q10" s="284"/>
      <c r="R10" s="56" t="n">
        <f aca="false">'11'!Z11</f>
        <v>1490</v>
      </c>
      <c r="S10" s="55" t="n">
        <f aca="false">'11'!AB11</f>
        <v>86.6885389326334</v>
      </c>
      <c r="T10" s="56" t="n">
        <f aca="false">'11'!Y11</f>
        <v>3175</v>
      </c>
      <c r="U10" s="51" t="str">
        <f aca="false">IF('11'!AA11=1,'11'!AR6,'11'!AR7)</f>
        <v>S.A.L</v>
      </c>
      <c r="V10" s="286"/>
      <c r="W10" s="286"/>
      <c r="X10" s="32" t="n">
        <v>0.208333333333333</v>
      </c>
      <c r="Y10" s="266" t="n">
        <v>3164</v>
      </c>
      <c r="Z10" s="280" t="n">
        <v>1490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86.9899213372665</v>
      </c>
      <c r="AC10" s="82"/>
      <c r="AD10" s="37" t="n">
        <f aca="false">(('11'!AC10*'11'!$Q$10*1000000))/('11'!Y10*3600)</f>
        <v>0</v>
      </c>
      <c r="AE10" s="281"/>
      <c r="AF10" s="282" t="n">
        <f aca="false">('11'!AE10/24)*0.454</f>
        <v>0</v>
      </c>
      <c r="AG10" s="38"/>
      <c r="AH10" s="282" t="n">
        <f aca="false">('11'!AG10/24)*0.454</f>
        <v>0</v>
      </c>
      <c r="AI10" s="410" t="n">
        <v>3500</v>
      </c>
      <c r="AJ10" s="282" t="n">
        <f aca="false">('11'!AI10/24)*0.454</f>
        <v>66.2083333333333</v>
      </c>
      <c r="AK10" s="40"/>
      <c r="AL10" s="283" t="n">
        <f aca="false">('11'!AK10/24)*0.454</f>
        <v>0</v>
      </c>
      <c r="AM10" s="40"/>
      <c r="AN10" s="283" t="n">
        <f aca="false">('11'!AM10/24)*0.454</f>
        <v>0</v>
      </c>
      <c r="AO10" s="40"/>
      <c r="AP10" s="283" t="n">
        <f aca="false">('11'!AO10/24)*0.454</f>
        <v>0</v>
      </c>
      <c r="AQ10" s="62" t="s">
        <v>51</v>
      </c>
      <c r="AR10" s="62"/>
      <c r="AS10" s="62"/>
      <c r="AT10" s="63"/>
    </row>
    <row r="11" customFormat="false" ht="19.5" hidden="false" customHeight="true" outlineLevel="0" collapsed="false">
      <c r="A11" s="47" t="n">
        <v>0.333333333333333</v>
      </c>
      <c r="B11" s="284" t="n">
        <v>211</v>
      </c>
      <c r="C11" s="284" t="n">
        <v>18</v>
      </c>
      <c r="D11" s="284" t="n">
        <v>12</v>
      </c>
      <c r="E11" s="284" t="n">
        <v>12</v>
      </c>
      <c r="F11" s="284" t="n">
        <v>49</v>
      </c>
      <c r="G11" s="284" t="n">
        <v>1.7</v>
      </c>
      <c r="H11" s="284" t="n">
        <v>1.3</v>
      </c>
      <c r="I11" s="284" t="n">
        <v>0.7</v>
      </c>
      <c r="J11" s="284" t="n">
        <v>0.8</v>
      </c>
      <c r="K11" s="284" t="n">
        <v>6.8</v>
      </c>
      <c r="L11" s="284" t="n">
        <v>6.2</v>
      </c>
      <c r="M11" s="284" t="n">
        <v>6.1</v>
      </c>
      <c r="N11" s="284" t="n">
        <v>5.9</v>
      </c>
      <c r="O11" s="284" t="n">
        <v>2.5</v>
      </c>
      <c r="P11" s="284"/>
      <c r="Q11" s="284"/>
      <c r="R11" s="56" t="n">
        <f aca="false">'11'!Z13</f>
        <v>1450</v>
      </c>
      <c r="S11" s="55" t="n">
        <f aca="false">'11'!AB13</f>
        <v>84.0173219015754</v>
      </c>
      <c r="T11" s="56" t="n">
        <f aca="false">'11'!Y13</f>
        <v>3188</v>
      </c>
      <c r="U11" s="51" t="str">
        <f aca="false">IF('11'!AA13=1,'11'!AR6,'11'!AR7)</f>
        <v>S.A.L</v>
      </c>
      <c r="V11" s="286"/>
      <c r="W11" s="286"/>
      <c r="X11" s="32" t="n">
        <v>0.25</v>
      </c>
      <c r="Y11" s="266" t="n">
        <v>3175</v>
      </c>
      <c r="Z11" s="280" t="n">
        <v>1490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86.6885389326334</v>
      </c>
      <c r="AC11" s="82"/>
      <c r="AD11" s="37" t="n">
        <f aca="false">(('11'!AC11*'11'!$Q$10*1000000))/('11'!Y11*3600)</f>
        <v>0</v>
      </c>
      <c r="AE11" s="281"/>
      <c r="AF11" s="282" t="n">
        <f aca="false">('11'!AE11/24)*0.454</f>
        <v>0</v>
      </c>
      <c r="AG11" s="38"/>
      <c r="AH11" s="282" t="n">
        <f aca="false">('11'!AG11/24)*0.454</f>
        <v>0</v>
      </c>
      <c r="AI11" s="410" t="n">
        <v>3500</v>
      </c>
      <c r="AJ11" s="282" t="n">
        <f aca="false">('11'!AI11/24)*0.454</f>
        <v>66.2083333333333</v>
      </c>
      <c r="AK11" s="40"/>
      <c r="AL11" s="283" t="n">
        <f aca="false">('11'!AK11/24)*0.454</f>
        <v>0</v>
      </c>
      <c r="AM11" s="40"/>
      <c r="AN11" s="283" t="n">
        <f aca="false">('11'!AM11/24)*0.454</f>
        <v>0</v>
      </c>
      <c r="AO11" s="40"/>
      <c r="AP11" s="283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223</v>
      </c>
      <c r="C12" s="284" t="n">
        <v>14</v>
      </c>
      <c r="D12" s="284" t="n">
        <v>12</v>
      </c>
      <c r="E12" s="284" t="n">
        <v>6</v>
      </c>
      <c r="F12" s="284" t="n">
        <v>49</v>
      </c>
      <c r="G12" s="284" t="n">
        <v>1.6</v>
      </c>
      <c r="H12" s="284" t="n">
        <v>1.2</v>
      </c>
      <c r="I12" s="284" t="n">
        <v>0.7</v>
      </c>
      <c r="J12" s="284" t="n">
        <v>1</v>
      </c>
      <c r="K12" s="284" t="n">
        <v>6.8</v>
      </c>
      <c r="L12" s="284" t="n">
        <v>6.2</v>
      </c>
      <c r="M12" s="284" t="n">
        <v>6.1</v>
      </c>
      <c r="N12" s="284" t="n">
        <v>5.9</v>
      </c>
      <c r="O12" s="284" t="n">
        <v>2</v>
      </c>
      <c r="P12" s="284"/>
      <c r="Q12" s="284"/>
      <c r="R12" s="56" t="n">
        <f aca="false">'11'!Z15</f>
        <v>1450</v>
      </c>
      <c r="S12" s="55" t="n">
        <f aca="false">'11'!AB15</f>
        <v>84.9769106034969</v>
      </c>
      <c r="T12" s="56" t="n">
        <f aca="false">'11'!Y15</f>
        <v>3152</v>
      </c>
      <c r="U12" s="51" t="str">
        <f aca="false">IF('11'!AA15=1,'11'!AR6,'11'!AR7)</f>
        <v>S.A.L</v>
      </c>
      <c r="V12" s="66" t="n">
        <f aca="false">ESCALA!$B$13</f>
        <v>0</v>
      </c>
      <c r="W12" s="66"/>
      <c r="X12" s="32" t="n">
        <v>0.291666666666667</v>
      </c>
      <c r="Y12" s="266" t="n">
        <v>3148</v>
      </c>
      <c r="Z12" s="280" t="n">
        <v>1490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87.4320556261471</v>
      </c>
      <c r="AC12" s="82"/>
      <c r="AD12" s="37" t="n">
        <f aca="false">(('11'!AC12*'11'!$Q$10*1000000))/('11'!Y12*3600)</f>
        <v>0</v>
      </c>
      <c r="AE12" s="281"/>
      <c r="AF12" s="282" t="n">
        <f aca="false">('11'!AE12/24)*0.454</f>
        <v>0</v>
      </c>
      <c r="AG12" s="38"/>
      <c r="AH12" s="282" t="n">
        <f aca="false">('11'!AG12/24)*0.454</f>
        <v>0</v>
      </c>
      <c r="AI12" s="410" t="n">
        <v>3700</v>
      </c>
      <c r="AJ12" s="282" t="n">
        <f aca="false">('11'!AI12/24)*0.454</f>
        <v>69.9916666666667</v>
      </c>
      <c r="AK12" s="40"/>
      <c r="AL12" s="283" t="n">
        <f aca="false">('11'!AK12/24)*0.454</f>
        <v>0</v>
      </c>
      <c r="AM12" s="40"/>
      <c r="AN12" s="283" t="n">
        <f aca="false">('11'!AM12/24)*0.454</f>
        <v>0</v>
      </c>
      <c r="AO12" s="40"/>
      <c r="AP12" s="283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178</v>
      </c>
      <c r="C13" s="284" t="n">
        <v>14</v>
      </c>
      <c r="D13" s="284" t="n">
        <v>12</v>
      </c>
      <c r="E13" s="284" t="n">
        <v>6</v>
      </c>
      <c r="F13" s="284" t="n">
        <v>45</v>
      </c>
      <c r="G13" s="284" t="n">
        <v>1.9</v>
      </c>
      <c r="H13" s="284" t="n">
        <v>1.4</v>
      </c>
      <c r="I13" s="284" t="n">
        <v>0.7</v>
      </c>
      <c r="J13" s="284" t="n">
        <v>1</v>
      </c>
      <c r="K13" s="284" t="n">
        <v>6.5</v>
      </c>
      <c r="L13" s="284" t="n">
        <v>6</v>
      </c>
      <c r="M13" s="284" t="n">
        <v>6.1</v>
      </c>
      <c r="N13" s="284" t="n">
        <v>5.9</v>
      </c>
      <c r="O13" s="284" t="n">
        <v>2</v>
      </c>
      <c r="P13" s="284"/>
      <c r="Q13" s="284"/>
      <c r="R13" s="56" t="n">
        <f aca="false">'11'!Z17</f>
        <v>1440</v>
      </c>
      <c r="S13" s="55" t="n">
        <f aca="false">'11'!AB17</f>
        <v>83.2290362953692</v>
      </c>
      <c r="T13" s="56" t="n">
        <f aca="false">'11'!Y17</f>
        <v>3196</v>
      </c>
      <c r="U13" s="51" t="str">
        <f aca="false">IF('11'!AA17=1,'11'!AR6,'11'!AR7)</f>
        <v>S.A.L</v>
      </c>
      <c r="V13" s="66"/>
      <c r="W13" s="66"/>
      <c r="X13" s="32" t="n">
        <v>0.333333333333333</v>
      </c>
      <c r="Y13" s="266" t="n">
        <v>3188</v>
      </c>
      <c r="Z13" s="280" t="n">
        <v>1450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84.0173219015754</v>
      </c>
      <c r="AC13" s="82"/>
      <c r="AD13" s="37" t="n">
        <f aca="false">(('11'!AC13*'11'!$Q$10*1000000))/('11'!Y13*3600)</f>
        <v>0</v>
      </c>
      <c r="AE13" s="281"/>
      <c r="AF13" s="282" t="n">
        <f aca="false">('11'!AE13/24)*0.454</f>
        <v>0</v>
      </c>
      <c r="AG13" s="38"/>
      <c r="AH13" s="282" t="n">
        <f aca="false">('11'!AG13/24)*0.454</f>
        <v>0</v>
      </c>
      <c r="AI13" s="410" t="n">
        <v>3700</v>
      </c>
      <c r="AJ13" s="282" t="n">
        <f aca="false">('11'!AI13/24)*0.454</f>
        <v>69.9916666666667</v>
      </c>
      <c r="AK13" s="40"/>
      <c r="AL13" s="283" t="n">
        <f aca="false">('11'!AK13/24)*0.454</f>
        <v>0</v>
      </c>
      <c r="AM13" s="40"/>
      <c r="AN13" s="283" t="n">
        <f aca="false">('11'!AM13/24)*0.454</f>
        <v>0</v>
      </c>
      <c r="AO13" s="40"/>
      <c r="AP13" s="283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194</v>
      </c>
      <c r="C14" s="284" t="n">
        <v>13</v>
      </c>
      <c r="D14" s="284" t="n">
        <v>12</v>
      </c>
      <c r="E14" s="284" t="n">
        <v>4</v>
      </c>
      <c r="F14" s="284" t="n">
        <v>45</v>
      </c>
      <c r="G14" s="284" t="n">
        <v>1.8</v>
      </c>
      <c r="H14" s="284" t="n">
        <v>1.1</v>
      </c>
      <c r="I14" s="284" t="n">
        <v>0.7</v>
      </c>
      <c r="J14" s="284" t="n">
        <v>0.9</v>
      </c>
      <c r="K14" s="284" t="n">
        <v>6.5</v>
      </c>
      <c r="L14" s="284" t="n">
        <v>6.1</v>
      </c>
      <c r="M14" s="284" t="n">
        <v>6.1</v>
      </c>
      <c r="N14" s="284" t="n">
        <v>5.8</v>
      </c>
      <c r="O14" s="284" t="n">
        <v>2.5</v>
      </c>
      <c r="P14" s="284"/>
      <c r="Q14" s="284"/>
      <c r="R14" s="56" t="n">
        <f aca="false">'11'!Z19</f>
        <v>1450</v>
      </c>
      <c r="S14" s="55" t="n">
        <f aca="false">'11'!AB19</f>
        <v>84.2551815735207</v>
      </c>
      <c r="T14" s="56" t="n">
        <f aca="false">'11'!Y19</f>
        <v>3179</v>
      </c>
      <c r="U14" s="51" t="str">
        <f aca="false">IF('11'!AA19=1,'11'!AR6,'11'!AR7)</f>
        <v>S.A.L</v>
      </c>
      <c r="V14" s="66"/>
      <c r="W14" s="66"/>
      <c r="X14" s="32" t="n">
        <v>0.375</v>
      </c>
      <c r="Y14" s="266" t="n">
        <v>3190</v>
      </c>
      <c r="Z14" s="280" t="n">
        <v>1450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83.9646464646465</v>
      </c>
      <c r="AC14" s="82"/>
      <c r="AD14" s="37" t="n">
        <f aca="false">(('11'!AC14*'11'!$Q$10*1000000))/('11'!Y14*3600)</f>
        <v>0</v>
      </c>
      <c r="AE14" s="281"/>
      <c r="AF14" s="282" t="n">
        <f aca="false">('11'!AE14/24)*0.454</f>
        <v>0</v>
      </c>
      <c r="AG14" s="38"/>
      <c r="AH14" s="282" t="n">
        <f aca="false">('11'!AG14/24)*0.454</f>
        <v>0</v>
      </c>
      <c r="AI14" s="410" t="n">
        <v>3700</v>
      </c>
      <c r="AJ14" s="282" t="n">
        <f aca="false">('11'!AI14/24)*0.454</f>
        <v>69.9916666666667</v>
      </c>
      <c r="AK14" s="40"/>
      <c r="AL14" s="283" t="n">
        <f aca="false">('11'!AK14/24)*0.454</f>
        <v>0</v>
      </c>
      <c r="AM14" s="40"/>
      <c r="AN14" s="283" t="n">
        <f aca="false">('11'!AM14/24)*0.454</f>
        <v>0</v>
      </c>
      <c r="AO14" s="40"/>
      <c r="AP14" s="283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192</v>
      </c>
      <c r="C15" s="284" t="n">
        <v>14</v>
      </c>
      <c r="D15" s="284" t="n">
        <v>12</v>
      </c>
      <c r="E15" s="284" t="n">
        <v>4</v>
      </c>
      <c r="F15" s="284" t="n">
        <v>45</v>
      </c>
      <c r="G15" s="284" t="n">
        <v>1.9</v>
      </c>
      <c r="H15" s="284" t="n">
        <v>1.1</v>
      </c>
      <c r="I15" s="284" t="n">
        <v>0.7</v>
      </c>
      <c r="J15" s="284" t="n">
        <v>0.9</v>
      </c>
      <c r="K15" s="284" t="n">
        <v>6.5</v>
      </c>
      <c r="L15" s="284" t="n">
        <v>6.1</v>
      </c>
      <c r="M15" s="284" t="n">
        <v>6.1</v>
      </c>
      <c r="N15" s="284" t="n">
        <v>5.8</v>
      </c>
      <c r="O15" s="284" t="n">
        <v>2.5</v>
      </c>
      <c r="P15" s="284"/>
      <c r="Q15" s="284"/>
      <c r="R15" s="56" t="n">
        <f aca="false">'11'!Z21</f>
        <v>1450</v>
      </c>
      <c r="S15" s="55" t="n">
        <f aca="false">'11'!AB21</f>
        <v>84.0173219015754</v>
      </c>
      <c r="T15" s="56" t="n">
        <f aca="false">'11'!Y21</f>
        <v>3188</v>
      </c>
      <c r="U15" s="51" t="str">
        <f aca="false">IF('11'!AA21=1,'11'!AR6,'11'!AR7)</f>
        <v>S.A.L</v>
      </c>
      <c r="V15" s="66"/>
      <c r="W15" s="66"/>
      <c r="X15" s="32" t="n">
        <v>0.416666666666667</v>
      </c>
      <c r="Y15" s="266" t="n">
        <v>3152</v>
      </c>
      <c r="Z15" s="280" t="n">
        <v>1450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84.9769106034969</v>
      </c>
      <c r="AC15" s="82"/>
      <c r="AD15" s="37" t="n">
        <f aca="false">(('11'!AC15*'11'!$Q$10*1000000))/('11'!Y15*3600)</f>
        <v>0</v>
      </c>
      <c r="AE15" s="281"/>
      <c r="AF15" s="282" t="n">
        <f aca="false">('11'!AE15/24)*0.454</f>
        <v>0</v>
      </c>
      <c r="AG15" s="38"/>
      <c r="AH15" s="282" t="n">
        <f aca="false">('11'!AG15/24)*0.454</f>
        <v>0</v>
      </c>
      <c r="AI15" s="410" t="n">
        <v>4000</v>
      </c>
      <c r="AJ15" s="282" t="n">
        <f aca="false">('11'!AI15/24)*0.454</f>
        <v>75.6666666666667</v>
      </c>
      <c r="AK15" s="40"/>
      <c r="AL15" s="283" t="n">
        <f aca="false">('11'!AK15/24)*0.454</f>
        <v>0</v>
      </c>
      <c r="AM15" s="40"/>
      <c r="AN15" s="283" t="n">
        <f aca="false">('11'!AM15/24)*0.454</f>
        <v>0</v>
      </c>
      <c r="AO15" s="40"/>
      <c r="AP15" s="283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214</v>
      </c>
      <c r="C16" s="284" t="n">
        <v>19</v>
      </c>
      <c r="D16" s="284" t="n">
        <v>18</v>
      </c>
      <c r="E16" s="284" t="n">
        <v>8</v>
      </c>
      <c r="F16" s="284" t="n">
        <v>49</v>
      </c>
      <c r="G16" s="284" t="n">
        <v>1.3</v>
      </c>
      <c r="H16" s="284" t="n">
        <v>0.9</v>
      </c>
      <c r="I16" s="284" t="n">
        <v>0.6</v>
      </c>
      <c r="J16" s="284" t="n">
        <v>0.5</v>
      </c>
      <c r="K16" s="284" t="n">
        <v>6.7</v>
      </c>
      <c r="L16" s="284" t="n">
        <v>6.1</v>
      </c>
      <c r="M16" s="284" t="n">
        <v>6.2</v>
      </c>
      <c r="N16" s="284" t="n">
        <v>5.8</v>
      </c>
      <c r="O16" s="284" t="n">
        <v>3</v>
      </c>
      <c r="P16" s="284"/>
      <c r="Q16" s="284"/>
      <c r="R16" s="56" t="n">
        <f aca="false">'11'!Z23</f>
        <v>1490</v>
      </c>
      <c r="S16" s="55" t="n">
        <f aca="false">'11'!AB23</f>
        <v>87.0174236835634</v>
      </c>
      <c r="T16" s="56" t="n">
        <f aca="false">'11'!Y23</f>
        <v>3163</v>
      </c>
      <c r="U16" s="51" t="str">
        <f aca="false">IF('11'!AA23=1,'11'!AR6,'11'!AR7)</f>
        <v>S.A.L</v>
      </c>
      <c r="V16" s="66"/>
      <c r="W16" s="66"/>
      <c r="X16" s="32" t="n">
        <v>0.458333333333333</v>
      </c>
      <c r="Y16" s="266" t="n">
        <v>3207</v>
      </c>
      <c r="Z16" s="280" t="n">
        <v>1450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83.519557911513</v>
      </c>
      <c r="AC16" s="82"/>
      <c r="AD16" s="37" t="n">
        <f aca="false">(('11'!AC16*'11'!$Q$10*1000000))/('11'!Y16*3600)</f>
        <v>0</v>
      </c>
      <c r="AE16" s="281"/>
      <c r="AF16" s="282" t="n">
        <f aca="false">('11'!AE16/24)*0.454</f>
        <v>0</v>
      </c>
      <c r="AG16" s="38"/>
      <c r="AH16" s="282" t="n">
        <f aca="false">('11'!AG16/24)*0.454</f>
        <v>0</v>
      </c>
      <c r="AI16" s="410" t="n">
        <v>4000</v>
      </c>
      <c r="AJ16" s="282" t="n">
        <f aca="false">('11'!AI16/24)*0.454</f>
        <v>75.6666666666667</v>
      </c>
      <c r="AK16" s="40"/>
      <c r="AL16" s="283" t="n">
        <f aca="false">('11'!AK16/24)*0.454</f>
        <v>0</v>
      </c>
      <c r="AM16" s="40"/>
      <c r="AN16" s="283" t="n">
        <f aca="false">('11'!AM16/24)*0.454</f>
        <v>0</v>
      </c>
      <c r="AO16" s="40"/>
      <c r="AP16" s="283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217</v>
      </c>
      <c r="C17" s="284" t="n">
        <v>19</v>
      </c>
      <c r="D17" s="284" t="n">
        <v>18</v>
      </c>
      <c r="E17" s="284" t="n">
        <v>8</v>
      </c>
      <c r="F17" s="284" t="n">
        <v>49</v>
      </c>
      <c r="G17" s="284" t="n">
        <v>1.3</v>
      </c>
      <c r="H17" s="284" t="n">
        <v>1</v>
      </c>
      <c r="I17" s="284" t="n">
        <v>0.6</v>
      </c>
      <c r="J17" s="284" t="n">
        <v>0.6</v>
      </c>
      <c r="K17" s="284" t="n">
        <v>6.7</v>
      </c>
      <c r="L17" s="284" t="n">
        <v>6.1</v>
      </c>
      <c r="M17" s="284" t="n">
        <v>6.2</v>
      </c>
      <c r="N17" s="284" t="n">
        <v>5.8</v>
      </c>
      <c r="O17" s="284" t="n">
        <v>3.5</v>
      </c>
      <c r="P17" s="284"/>
      <c r="Q17" s="284"/>
      <c r="R17" s="56" t="n">
        <f aca="false">'11'!Z25</f>
        <v>1490</v>
      </c>
      <c r="S17" s="55" t="n">
        <f aca="false">'11'!AB25</f>
        <v>86.6339663554017</v>
      </c>
      <c r="T17" s="56" t="n">
        <f aca="false">'11'!Y25</f>
        <v>3177</v>
      </c>
      <c r="U17" s="51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266" t="n">
        <v>3196</v>
      </c>
      <c r="Z17" s="280" t="n">
        <v>1440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83.2290362953692</v>
      </c>
      <c r="AC17" s="82"/>
      <c r="AD17" s="37" t="n">
        <f aca="false">(('11'!AC17*'11'!$Q$10*1000000))/('11'!Y17*3600)</f>
        <v>0</v>
      </c>
      <c r="AE17" s="281"/>
      <c r="AF17" s="282" t="n">
        <f aca="false">('11'!AE17/24)*0.454</f>
        <v>0</v>
      </c>
      <c r="AG17" s="38"/>
      <c r="AH17" s="282" t="n">
        <f aca="false">('11'!AG17/24)*0.454</f>
        <v>0</v>
      </c>
      <c r="AI17" s="410" t="n">
        <v>4000</v>
      </c>
      <c r="AJ17" s="282" t="n">
        <f aca="false">('11'!AI17/24)*0.454</f>
        <v>75.6666666666667</v>
      </c>
      <c r="AK17" s="40"/>
      <c r="AL17" s="283" t="n">
        <f aca="false">('11'!AK17/24)*0.454</f>
        <v>0</v>
      </c>
      <c r="AM17" s="40"/>
      <c r="AN17" s="283" t="n">
        <f aca="false">('11'!AM17/24)*0.454</f>
        <v>0</v>
      </c>
      <c r="AO17" s="40"/>
      <c r="AP17" s="283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225</v>
      </c>
      <c r="C18" s="284" t="n">
        <v>19</v>
      </c>
      <c r="D18" s="284" t="n">
        <v>19</v>
      </c>
      <c r="E18" s="284" t="n">
        <v>8</v>
      </c>
      <c r="F18" s="284" t="n">
        <v>55</v>
      </c>
      <c r="G18" s="284" t="n">
        <v>1.6</v>
      </c>
      <c r="H18" s="284" t="n">
        <v>1.2</v>
      </c>
      <c r="I18" s="284" t="n">
        <v>0.8</v>
      </c>
      <c r="J18" s="284" t="n">
        <v>0.7</v>
      </c>
      <c r="K18" s="284" t="n">
        <v>6.7</v>
      </c>
      <c r="L18" s="284" t="n">
        <v>6.1</v>
      </c>
      <c r="M18" s="284" t="n">
        <v>6.2</v>
      </c>
      <c r="N18" s="284" t="n">
        <v>5.8</v>
      </c>
      <c r="O18" s="284" t="n">
        <v>3</v>
      </c>
      <c r="P18" s="284"/>
      <c r="Q18" s="284"/>
      <c r="R18" s="56" t="n">
        <f aca="false">'11'!Z27</f>
        <v>1490</v>
      </c>
      <c r="S18" s="55" t="n">
        <f aca="false">'11'!AB27</f>
        <v>86.3350411264464</v>
      </c>
      <c r="T18" s="56" t="n">
        <f aca="false">'11'!Y27</f>
        <v>3188</v>
      </c>
      <c r="U18" s="51" t="str">
        <f aca="false">IF('11'!AA27=1,'11'!AR6,'11'!AR7)</f>
        <v>S.A.L</v>
      </c>
      <c r="V18" s="67"/>
      <c r="W18" s="67"/>
      <c r="X18" s="32" t="n">
        <v>0.541666666666667</v>
      </c>
      <c r="Y18" s="266" t="n">
        <v>3192</v>
      </c>
      <c r="Z18" s="280" t="n">
        <v>1450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83.912037037037</v>
      </c>
      <c r="AC18" s="82"/>
      <c r="AD18" s="37" t="n">
        <f aca="false">(('11'!AC18*'11'!$Q$10*1000000))/('11'!Y18*3600)</f>
        <v>0</v>
      </c>
      <c r="AE18" s="281"/>
      <c r="AF18" s="282" t="n">
        <f aca="false">('11'!AE18/24)*0.454</f>
        <v>0</v>
      </c>
      <c r="AG18" s="38"/>
      <c r="AH18" s="282" t="n">
        <f aca="false">('11'!AG18/24)*0.454</f>
        <v>0</v>
      </c>
      <c r="AI18" s="410" t="n">
        <v>4000</v>
      </c>
      <c r="AJ18" s="282" t="n">
        <f aca="false">('11'!AI18/24)*0.454</f>
        <v>75.6666666666667</v>
      </c>
      <c r="AK18" s="40"/>
      <c r="AL18" s="283" t="n">
        <f aca="false">('11'!AK18/24)*0.454</f>
        <v>0</v>
      </c>
      <c r="AM18" s="40"/>
      <c r="AN18" s="283" t="n">
        <f aca="false">('11'!AM18/24)*0.454</f>
        <v>0</v>
      </c>
      <c r="AO18" s="40"/>
      <c r="AP18" s="283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 t="array" ref="B19:B19">IF('11'!B7:B18&gt;0.01,AVERAGE('11'!B7:B18),"")</f>
        <v>210.166666666667</v>
      </c>
      <c r="C19" s="96" t="n">
        <f aca="false" t="array" ref="C19:C19">IF('11'!C7:C18&gt;0.01,AVERAGE('11'!C7:C18),"")</f>
        <v>17.1666666666667</v>
      </c>
      <c r="D19" s="96" t="n">
        <f aca="false" t="array" ref="D19:D19">IF('11'!D7:D18&gt;0.01,AVERAGE('11'!D7:D18),"")</f>
        <v>15.9166666666667</v>
      </c>
      <c r="E19" s="96" t="n">
        <f aca="false" t="array" ref="E19:E19">IF('11'!E7:E18&gt;0.01,AVERAGE('11'!E7:E18),"")</f>
        <v>7.58333333333333</v>
      </c>
      <c r="F19" s="96" t="n">
        <f aca="false" t="array" ref="F19:F19">IF('11'!F7:F18&gt;0.01,AVERAGE('11'!F7:F18),"")</f>
        <v>49.25</v>
      </c>
      <c r="G19" s="96" t="n">
        <f aca="false" t="array" ref="G19:G19">IF('11'!G7:G18&gt;0.01,AVERAGE('11'!G7:G18),"")</f>
        <v>1.7</v>
      </c>
      <c r="H19" s="96" t="n">
        <f aca="false" t="array" ref="H19:H19">IF('11'!H7:H18&gt;0.01,AVERAGE('11'!H7:H18),"")</f>
        <v>1.16666666666667</v>
      </c>
      <c r="I19" s="96" t="n">
        <f aca="false" t="array" ref="I19:I19">IF('11'!I7:I18&gt;0.01,AVERAGE('11'!I7:I18),"")</f>
        <v>0.725</v>
      </c>
      <c r="J19" s="96" t="n">
        <f aca="false" t="array" ref="J19:J19">IF('11'!J7:J18&gt;0.01,AVERAGE('11'!J7:J18),"")</f>
        <v>0.866666666666667</v>
      </c>
      <c r="K19" s="96" t="n">
        <f aca="false" t="array" ref="K19:K19">IF('11'!K7:K18&gt;0.01,AVERAGE('11'!K7:K18),"")</f>
        <v>6.73333333333333</v>
      </c>
      <c r="L19" s="96" t="n">
        <f aca="false" t="array" ref="L19:L19">IF('11'!L7:L18&gt;0.01,AVERAGE('11'!L7:L18),"")</f>
        <v>6.14166666666667</v>
      </c>
      <c r="M19" s="96" t="n">
        <f aca="false" t="array" ref="M19:M19">IF('11'!M7:M18&gt;0.01,AVERAGE('11'!M7:M18),"")</f>
        <v>6.19166666666667</v>
      </c>
      <c r="N19" s="96" t="n">
        <f aca="false" t="array" ref="N19:N19">IF('11'!N7:N18&gt;0.01,AVERAGE('11'!N7:N18),"")</f>
        <v>5.85833333333333</v>
      </c>
      <c r="O19" s="96" t="n">
        <f aca="false" t="array" ref="O19:O19">IF('11'!O7:O18&gt;0.01,AVERAGE('11'!O7:O18),"")</f>
        <v>2.70833333333333</v>
      </c>
      <c r="P19" s="289" t="str">
        <f aca="false" t="array" ref="P19:P19">IF('11'!P7:P18&gt;0.01,AVERAGE('11'!P7:P18),"")</f>
        <v/>
      </c>
      <c r="Q19" s="290" t="str">
        <f aca="false" t="array" ref="Q19:Q19">IF('11'!Q7:Q18&gt;0.01,AVERAGE('11'!Q7:Q18),"")</f>
        <v/>
      </c>
      <c r="R19" s="290" t="n">
        <f aca="false" t="array" ref="R19:R19">IF('11'!R7:R18&gt;0.01,AVERAGE('11'!R7:R18),"")</f>
        <v>1472.5</v>
      </c>
      <c r="S19" s="290" t="n">
        <f aca="false" t="array" ref="S19:S19">IF('11'!S7:S18&gt;0.01,AVERAGE('11'!S7:S18),"")</f>
        <v>85.4835022558932</v>
      </c>
      <c r="T19" s="72"/>
      <c r="U19" s="72"/>
      <c r="V19" s="73"/>
      <c r="W19" s="74"/>
      <c r="X19" s="32" t="n">
        <v>0.583333333333333</v>
      </c>
      <c r="Y19" s="266" t="n">
        <v>3179</v>
      </c>
      <c r="Z19" s="280" t="n">
        <v>1450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84.2551815735207</v>
      </c>
      <c r="AC19" s="82"/>
      <c r="AD19" s="37" t="n">
        <f aca="false">(('11'!AC19*'11'!$Q$10*1000000))/('11'!Y19*3600)</f>
        <v>0</v>
      </c>
      <c r="AE19" s="281"/>
      <c r="AF19" s="282" t="n">
        <f aca="false">('11'!AE19/24)*0.454</f>
        <v>0</v>
      </c>
      <c r="AG19" s="38"/>
      <c r="AH19" s="282" t="n">
        <f aca="false">('11'!AG19/24)*0.454</f>
        <v>0</v>
      </c>
      <c r="AI19" s="410" t="n">
        <v>4000</v>
      </c>
      <c r="AJ19" s="282" t="n">
        <f aca="false">('11'!AI19/24)*0.454</f>
        <v>75.6666666666667</v>
      </c>
      <c r="AK19" s="40"/>
      <c r="AL19" s="283" t="n">
        <f aca="false">('11'!AK19/24)*0.454</f>
        <v>0</v>
      </c>
      <c r="AM19" s="40"/>
      <c r="AN19" s="283" t="n">
        <f aca="false">('11'!AM19/24)*0.454</f>
        <v>0</v>
      </c>
      <c r="AO19" s="40"/>
      <c r="AP19" s="283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MAX('11'!B7:B18)</f>
        <v>225</v>
      </c>
      <c r="C20" s="96" t="n">
        <f aca="false">MAX('11'!C7:C18)</f>
        <v>19</v>
      </c>
      <c r="D20" s="96" t="n">
        <f aca="false">MAX('11'!D7:D18)</f>
        <v>19</v>
      </c>
      <c r="E20" s="96" t="n">
        <f aca="false">MAX('11'!E7:E18)</f>
        <v>12</v>
      </c>
      <c r="F20" s="96" t="n">
        <f aca="false">MAX('11'!F7:F18)</f>
        <v>55</v>
      </c>
      <c r="G20" s="96" t="n">
        <f aca="false">MAX('11'!G7:G18)</f>
        <v>2.1</v>
      </c>
      <c r="H20" s="96" t="n">
        <f aca="false">MAX('11'!H7:H18)</f>
        <v>1.4</v>
      </c>
      <c r="I20" s="96" t="n">
        <f aca="false">MAX('11'!I7:I18)</f>
        <v>0.8</v>
      </c>
      <c r="J20" s="96" t="n">
        <f aca="false">MAX('11'!J7:J18)</f>
        <v>1</v>
      </c>
      <c r="K20" s="96" t="n">
        <f aca="false">MAX('11'!K7:K18)</f>
        <v>6.9</v>
      </c>
      <c r="L20" s="96" t="n">
        <f aca="false">MAX('11'!L7:L18)</f>
        <v>6.2</v>
      </c>
      <c r="M20" s="96" t="n">
        <f aca="false">MAX('11'!M7:M18)</f>
        <v>6.3</v>
      </c>
      <c r="N20" s="96" t="n">
        <f aca="false">MAX('11'!N7:N18)</f>
        <v>5.9</v>
      </c>
      <c r="O20" s="97" t="n">
        <f aca="false">MAX('11'!O7:O18)</f>
        <v>3.5</v>
      </c>
      <c r="P20" s="97" t="n">
        <f aca="false">MAX('11'!P7:P18)</f>
        <v>0</v>
      </c>
      <c r="Q20" s="97" t="n">
        <f aca="false">MAX('11'!Q7:Q18)</f>
        <v>0</v>
      </c>
      <c r="R20" s="97" t="n">
        <f aca="false">MAX('11'!R7:R18)</f>
        <v>1490</v>
      </c>
      <c r="S20" s="97" t="n">
        <f aca="false">MAX('11'!S7:S18)</f>
        <v>87.0174236835634</v>
      </c>
      <c r="T20" s="72"/>
      <c r="U20" s="72"/>
      <c r="X20" s="32" t="n">
        <v>0.625</v>
      </c>
      <c r="Y20" s="266" t="n">
        <v>3154</v>
      </c>
      <c r="Z20" s="280" t="n">
        <v>1450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84.9230254350736</v>
      </c>
      <c r="AC20" s="82"/>
      <c r="AD20" s="37" t="n">
        <f aca="false">(('11'!AC20*'11'!$Q$10*1000000))/('11'!Y20*3600)</f>
        <v>0</v>
      </c>
      <c r="AE20" s="281"/>
      <c r="AF20" s="282" t="n">
        <f aca="false">('11'!AE20/24)*0.454</f>
        <v>0</v>
      </c>
      <c r="AG20" s="38"/>
      <c r="AH20" s="282" t="n">
        <f aca="false">('11'!AG20/24)*0.454</f>
        <v>0</v>
      </c>
      <c r="AI20" s="410" t="n">
        <v>4000</v>
      </c>
      <c r="AJ20" s="282" t="n">
        <f aca="false">('11'!AI20/24)*0.454</f>
        <v>75.6666666666667</v>
      </c>
      <c r="AK20" s="40"/>
      <c r="AL20" s="283" t="n">
        <f aca="false">('11'!AK20/24)*0.454</f>
        <v>0</v>
      </c>
      <c r="AM20" s="40"/>
      <c r="AN20" s="283" t="n">
        <f aca="false">('11'!AM20/24)*0.454</f>
        <v>0</v>
      </c>
      <c r="AO20" s="40"/>
      <c r="AP20" s="283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MIN('11'!B7:B18)</f>
        <v>178</v>
      </c>
      <c r="C21" s="96" t="n">
        <f aca="false">MIN('11'!C7:C18)</f>
        <v>13</v>
      </c>
      <c r="D21" s="96" t="n">
        <f aca="false">MIN('11'!D7:D18)</f>
        <v>12</v>
      </c>
      <c r="E21" s="96" t="n">
        <f aca="false">MIN('11'!E7:E18)</f>
        <v>4</v>
      </c>
      <c r="F21" s="96" t="n">
        <f aca="false">MIN('11'!F7:F18)</f>
        <v>45</v>
      </c>
      <c r="G21" s="291" t="n">
        <f aca="false">MIN('11'!G7:G18)</f>
        <v>1.3</v>
      </c>
      <c r="H21" s="291" t="n">
        <f aca="false">MIN('11'!H7:H18)</f>
        <v>0.9</v>
      </c>
      <c r="I21" s="291" t="n">
        <f aca="false">MIN('11'!I7:I18)</f>
        <v>0.6</v>
      </c>
      <c r="J21" s="291" t="n">
        <f aca="false">MIN('11'!J7:J18)</f>
        <v>0.5</v>
      </c>
      <c r="K21" s="291" t="n">
        <f aca="false">MIN('11'!K7:K18)</f>
        <v>6.5</v>
      </c>
      <c r="L21" s="291" t="n">
        <f aca="false">MIN('11'!L7:L18)</f>
        <v>6</v>
      </c>
      <c r="M21" s="291" t="n">
        <f aca="false">MIN('11'!M7:M18)</f>
        <v>6.1</v>
      </c>
      <c r="N21" s="291" t="n">
        <f aca="false">MIN('11'!N7:N18)</f>
        <v>5.8</v>
      </c>
      <c r="O21" s="292" t="n">
        <f aca="false">MIN('11'!O7:O18)</f>
        <v>2</v>
      </c>
      <c r="P21" s="292" t="n">
        <f aca="false">MIN('11'!P7:P18)</f>
        <v>0</v>
      </c>
      <c r="Q21" s="292" t="n">
        <f aca="false">MIN('11'!Q7:Q18)</f>
        <v>0</v>
      </c>
      <c r="R21" s="292" t="n">
        <f aca="false">MIN('11'!R7:R18)</f>
        <v>1440</v>
      </c>
      <c r="S21" s="292" t="n">
        <f aca="false">MIN('11'!S7:S18)</f>
        <v>83.2290362953692</v>
      </c>
      <c r="T21" s="72"/>
      <c r="U21" s="72"/>
      <c r="X21" s="32" t="n">
        <v>0.666666666666667</v>
      </c>
      <c r="Y21" s="266" t="n">
        <v>3188</v>
      </c>
      <c r="Z21" s="280" t="n">
        <v>1450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84.0173219015754</v>
      </c>
      <c r="AC21" s="82"/>
      <c r="AD21" s="37" t="n">
        <f aca="false">(('11'!AC21*'11'!$Q$10*1000000))/('11'!Y21*3600)</f>
        <v>0</v>
      </c>
      <c r="AE21" s="281"/>
      <c r="AF21" s="282" t="n">
        <f aca="false">('11'!AE21/24)*0.454</f>
        <v>0</v>
      </c>
      <c r="AG21" s="38"/>
      <c r="AH21" s="282" t="n">
        <f aca="false">('11'!AG21/24)*0.454</f>
        <v>0</v>
      </c>
      <c r="AI21" s="410" t="n">
        <v>4500</v>
      </c>
      <c r="AJ21" s="282" t="n">
        <f aca="false">('11'!AI21/24)*0.454</f>
        <v>85.125</v>
      </c>
      <c r="AK21" s="40"/>
      <c r="AL21" s="283" t="n">
        <f aca="false">('11'!AK21/24)*0.454</f>
        <v>0</v>
      </c>
      <c r="AM21" s="40"/>
      <c r="AN21" s="283" t="n">
        <f aca="false">('11'!AM21/24)*0.454</f>
        <v>0</v>
      </c>
      <c r="AO21" s="40"/>
      <c r="AP21" s="283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3209</v>
      </c>
      <c r="Z22" s="280" t="n">
        <v>1450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83.4675045877913</v>
      </c>
      <c r="AC22" s="82"/>
      <c r="AD22" s="37" t="n">
        <f aca="false">(('11'!AC22*'11'!$Q$10*1000000))/('11'!Y22*3600)</f>
        <v>0</v>
      </c>
      <c r="AE22" s="281"/>
      <c r="AF22" s="282" t="n">
        <f aca="false">('11'!AE22/24)*0.454</f>
        <v>0</v>
      </c>
      <c r="AG22" s="38"/>
      <c r="AH22" s="282" t="n">
        <f aca="false">('11'!AG22/24)*0.454</f>
        <v>0</v>
      </c>
      <c r="AI22" s="410" t="n">
        <v>4500</v>
      </c>
      <c r="AJ22" s="282" t="n">
        <f aca="false">('11'!AI22/24)*0.454</f>
        <v>85.125</v>
      </c>
      <c r="AK22" s="40"/>
      <c r="AL22" s="283" t="n">
        <f aca="false">('11'!AK22/24)*0.454</f>
        <v>0</v>
      </c>
      <c r="AM22" s="40"/>
      <c r="AN22" s="283" t="n">
        <f aca="false">('11'!AM22/24)*0.454</f>
        <v>0</v>
      </c>
      <c r="AO22" s="40"/>
      <c r="AP22" s="283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3163</v>
      </c>
      <c r="Z23" s="280" t="n">
        <v>1490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87.0174236835634</v>
      </c>
      <c r="AC23" s="82"/>
      <c r="AD23" s="37" t="n">
        <f aca="false">(('11'!AC23*'11'!$Q$10*1000000))/('11'!Y23*3600)</f>
        <v>0</v>
      </c>
      <c r="AE23" s="281"/>
      <c r="AF23" s="282" t="n">
        <f aca="false">('11'!AE23/24)*0.454</f>
        <v>0</v>
      </c>
      <c r="AG23" s="38"/>
      <c r="AH23" s="282" t="n">
        <f aca="false">('11'!AG23/24)*0.454</f>
        <v>0</v>
      </c>
      <c r="AI23" s="410" t="n">
        <v>4500</v>
      </c>
      <c r="AJ23" s="282" t="n">
        <f aca="false">('11'!AI23/24)*0.454</f>
        <v>85.125</v>
      </c>
      <c r="AK23" s="40"/>
      <c r="AL23" s="283" t="n">
        <f aca="false">('11'!AK23/24)*0.454</f>
        <v>0</v>
      </c>
      <c r="AM23" s="40"/>
      <c r="AN23" s="283" t="n">
        <f aca="false">('11'!AM23/24)*0.454</f>
        <v>0</v>
      </c>
      <c r="AO23" s="40"/>
      <c r="AP23" s="283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3176</v>
      </c>
      <c r="Z24" s="280" t="n">
        <v>1490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86.6612440526169</v>
      </c>
      <c r="AC24" s="35"/>
      <c r="AD24" s="293" t="n">
        <f aca="false">(('11'!AC24*'11'!$Q$10*1000000))/('11'!Y24*3600)</f>
        <v>0</v>
      </c>
      <c r="AE24" s="281"/>
      <c r="AF24" s="294" t="n">
        <f aca="false">('11'!AE24/24)*0.454</f>
        <v>0</v>
      </c>
      <c r="AG24" s="266"/>
      <c r="AH24" s="294" t="n">
        <f aca="false">('11'!AG24/24)*0.454</f>
        <v>0</v>
      </c>
      <c r="AI24" s="410" t="n">
        <v>4500</v>
      </c>
      <c r="AJ24" s="294" t="n">
        <f aca="false">('11'!AI24/24)*0.454</f>
        <v>85.125</v>
      </c>
      <c r="AK24" s="40"/>
      <c r="AL24" s="295" t="n">
        <f aca="false">('11'!AK24/24)*0.454</f>
        <v>0</v>
      </c>
      <c r="AM24" s="296"/>
      <c r="AN24" s="295" t="n">
        <f aca="false">('11'!AM24/24)*0.454</f>
        <v>0</v>
      </c>
      <c r="AO24" s="40"/>
      <c r="AP24" s="295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0.7</v>
      </c>
      <c r="C25" s="400" t="n">
        <v>0.7</v>
      </c>
      <c r="D25" s="400" t="n">
        <v>0.8</v>
      </c>
      <c r="E25" s="145" t="n">
        <v>1.1</v>
      </c>
      <c r="F25" s="145" t="n">
        <v>1</v>
      </c>
      <c r="G25" s="145" t="n">
        <v>2.1</v>
      </c>
      <c r="H25" s="145" t="n">
        <v>1</v>
      </c>
      <c r="I25" s="145" t="n">
        <v>1.2</v>
      </c>
      <c r="J25" s="145" t="n">
        <v>0.5</v>
      </c>
      <c r="K25" s="145" t="n">
        <v>2.3</v>
      </c>
      <c r="L25" s="145" t="n">
        <v>1</v>
      </c>
      <c r="M25" s="145" t="n">
        <v>1.4</v>
      </c>
      <c r="N25" s="145" t="n">
        <v>0.8</v>
      </c>
      <c r="O25" s="145" t="n">
        <v>2.2</v>
      </c>
      <c r="P25" s="145" t="n">
        <v>0.4</v>
      </c>
      <c r="Q25" s="145"/>
      <c r="R25" s="89" t="e">
        <f aca="false">#DIV/0!</f>
        <v>#DIV/0!</v>
      </c>
      <c r="S25" s="90"/>
      <c r="T25" s="298" t="s">
        <v>0</v>
      </c>
      <c r="U25" s="370" t="n">
        <f aca="false">ESCALA!$A$13</f>
        <v>43932</v>
      </c>
      <c r="X25" s="32" t="n">
        <v>0.833333333333333</v>
      </c>
      <c r="Y25" s="266" t="n">
        <v>3177</v>
      </c>
      <c r="Z25" s="280" t="n">
        <v>1490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86.6339663554017</v>
      </c>
      <c r="AC25" s="82"/>
      <c r="AD25" s="37" t="n">
        <f aca="false">(('11'!AC25*'11'!$Q$10*1000000))/('11'!Y25*3600)</f>
        <v>0</v>
      </c>
      <c r="AE25" s="281"/>
      <c r="AF25" s="282" t="n">
        <f aca="false">('11'!AE25/24)*0.454</f>
        <v>0</v>
      </c>
      <c r="AG25" s="38"/>
      <c r="AH25" s="282" t="n">
        <f aca="false">('11'!AG25/24)*0.454</f>
        <v>0</v>
      </c>
      <c r="AI25" s="410" t="n">
        <v>4500</v>
      </c>
      <c r="AJ25" s="282" t="n">
        <f aca="false">('11'!AI25/24)*0.454</f>
        <v>85.125</v>
      </c>
      <c r="AK25" s="40"/>
      <c r="AL25" s="283" t="n">
        <f aca="false">('11'!AK25/24)*0.454</f>
        <v>0</v>
      </c>
      <c r="AM25" s="40"/>
      <c r="AN25" s="283" t="n">
        <f aca="false">('11'!AM25/24)*0.454</f>
        <v>0</v>
      </c>
      <c r="AO25" s="40"/>
      <c r="AP25" s="283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8"/>
      <c r="U26" s="370"/>
      <c r="X26" s="32" t="n">
        <v>0.875</v>
      </c>
      <c r="Y26" s="266" t="n">
        <v>3156</v>
      </c>
      <c r="Z26" s="280" t="n">
        <v>1490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87.2104281087171</v>
      </c>
      <c r="AC26" s="82"/>
      <c r="AD26" s="37" t="n">
        <f aca="false">(('11'!AC26*'11'!$Q$10*1000000))/('11'!Y26*3600)</f>
        <v>0</v>
      </c>
      <c r="AE26" s="281"/>
      <c r="AF26" s="282" t="n">
        <f aca="false">('11'!AE26/24)*0.454</f>
        <v>0</v>
      </c>
      <c r="AG26" s="38"/>
      <c r="AH26" s="282" t="n">
        <f aca="false">('11'!AG26/24)*0.454</f>
        <v>0</v>
      </c>
      <c r="AI26" s="410" t="n">
        <v>4500</v>
      </c>
      <c r="AJ26" s="282" t="n">
        <f aca="false">('11'!AI26/24)*0.454</f>
        <v>85.125</v>
      </c>
      <c r="AK26" s="40"/>
      <c r="AL26" s="283" t="n">
        <f aca="false">('11'!AK26/24)*0.454</f>
        <v>0</v>
      </c>
      <c r="AM26" s="40"/>
      <c r="AN26" s="283" t="n">
        <f aca="false">('11'!AM26/24)*0.454</f>
        <v>0</v>
      </c>
      <c r="AO26" s="40"/>
      <c r="AP26" s="283" t="n">
        <f aca="false">('11'!AO26/24)*0.454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3188</v>
      </c>
      <c r="Z27" s="280" t="n">
        <v>1490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86.3350411264464</v>
      </c>
      <c r="AC27" s="82"/>
      <c r="AD27" s="37" t="n">
        <f aca="false">(('11'!AC27*'11'!$Q$10*1000000))/('11'!Y27*3600)</f>
        <v>0</v>
      </c>
      <c r="AE27" s="281"/>
      <c r="AF27" s="282" t="n">
        <f aca="false">('11'!AE27/24)*0.454</f>
        <v>0</v>
      </c>
      <c r="AG27" s="38"/>
      <c r="AH27" s="282" t="n">
        <f aca="false">('11'!AG27/24)*0.454</f>
        <v>0</v>
      </c>
      <c r="AI27" s="410" t="n">
        <v>4500</v>
      </c>
      <c r="AJ27" s="282" t="n">
        <f aca="false">('11'!AI27/24)*0.454</f>
        <v>85.125</v>
      </c>
      <c r="AK27" s="40"/>
      <c r="AL27" s="283" t="n">
        <f aca="false">('11'!AK27/24)*0.454</f>
        <v>0</v>
      </c>
      <c r="AM27" s="40"/>
      <c r="AN27" s="283" t="n">
        <f aca="false">('11'!AM27/24)*0.454</f>
        <v>0</v>
      </c>
      <c r="AO27" s="40"/>
      <c r="AP27" s="283" t="n">
        <f aca="false">('11'!AO27/24)*0.454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3171</v>
      </c>
      <c r="Z28" s="280" t="n">
        <v>1490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86.7978906058376</v>
      </c>
      <c r="AC28" s="82"/>
      <c r="AD28" s="37" t="n">
        <f aca="false">(('11'!AC28*'11'!$Q$10*1000000))/('11'!Y28*3600)</f>
        <v>0</v>
      </c>
      <c r="AE28" s="281"/>
      <c r="AF28" s="282" t="n">
        <f aca="false">('11'!AE28/24)*0.454</f>
        <v>0</v>
      </c>
      <c r="AG28" s="38"/>
      <c r="AH28" s="282" t="n">
        <f aca="false">('11'!AG28/24)*0.454</f>
        <v>0</v>
      </c>
      <c r="AI28" s="410" t="n">
        <v>4500</v>
      </c>
      <c r="AJ28" s="282" t="n">
        <f aca="false">('11'!AI28/24)*0.454</f>
        <v>85.125</v>
      </c>
      <c r="AK28" s="40"/>
      <c r="AL28" s="283" t="n">
        <f aca="false">('11'!AK28/24)*0.454</f>
        <v>0</v>
      </c>
      <c r="AM28" s="40"/>
      <c r="AN28" s="283" t="n">
        <f aca="false">('11'!AM28/24)*0.454</f>
        <v>0</v>
      </c>
      <c r="AO28" s="40"/>
      <c r="AP28" s="283" t="n">
        <f aca="false">('11'!AO28/24)*0.454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3168</v>
      </c>
      <c r="Z29" s="280" t="n">
        <v>1490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86.8800855780023</v>
      </c>
      <c r="AC29" s="82"/>
      <c r="AD29" s="37" t="n">
        <f aca="false">(('11'!AC29*'11'!$Q$10*1000000))/('11'!Y29*3600)</f>
        <v>0</v>
      </c>
      <c r="AE29" s="281"/>
      <c r="AF29" s="282" t="n">
        <f aca="false">('11'!AE29/24)*0.454</f>
        <v>0</v>
      </c>
      <c r="AG29" s="38"/>
      <c r="AH29" s="282" t="n">
        <f aca="false">('11'!AG29/24)*0.454</f>
        <v>0</v>
      </c>
      <c r="AI29" s="410" t="n">
        <v>4500</v>
      </c>
      <c r="AJ29" s="282" t="n">
        <f aca="false">('11'!AI29/24)*0.454</f>
        <v>85.125</v>
      </c>
      <c r="AK29" s="40"/>
      <c r="AL29" s="283" t="n">
        <f aca="false">('11'!AK29/24)*0.454</f>
        <v>0</v>
      </c>
      <c r="AM29" s="40"/>
      <c r="AN29" s="283" t="n">
        <f aca="false">('11'!AM29/24)*0.454</f>
        <v>0</v>
      </c>
      <c r="AO29" s="40"/>
      <c r="AP29" s="283" t="n">
        <f aca="false">('11'!AO29/24)*0.454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SUM('11'!Y6:Y29)*3.6</f>
        <v>274608</v>
      </c>
      <c r="Z30" s="113" t="n">
        <f aca="false">SUM('11'!Z6:Z29)</f>
        <v>35350</v>
      </c>
      <c r="AA30" s="107"/>
      <c r="AB30" s="108"/>
      <c r="AC30" s="107"/>
      <c r="AD30" s="108"/>
      <c r="AE30" s="53"/>
      <c r="AF30" s="282" t="n">
        <f aca="false">SUM('11'!AF6:AF29)</f>
        <v>0</v>
      </c>
      <c r="AG30" s="53"/>
      <c r="AH30" s="282" t="n">
        <f aca="false">SUM('11'!AH6:AH29)</f>
        <v>0</v>
      </c>
      <c r="AI30" s="281"/>
      <c r="AJ30" s="282" t="n">
        <f aca="false">SUM('11'!AJ6:AJ29)</f>
        <v>1827.35</v>
      </c>
      <c r="AK30" s="109"/>
      <c r="AL30" s="283" t="n">
        <f aca="false">SUM('11'!AL6:AL29)</f>
        <v>0</v>
      </c>
      <c r="AM30" s="109"/>
      <c r="AN30" s="283" t="n">
        <f aca="false">SUM('11'!AN6:AN29)</f>
        <v>0</v>
      </c>
      <c r="AO30" s="109"/>
      <c r="AP30" s="283" t="n">
        <f aca="false">SUM('11'!AP6:AP29)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SUMIF('11'!AA6:AA29,"=1",'11'!Z6:Z29)</f>
        <v>35350</v>
      </c>
      <c r="AA32" s="113" t="n">
        <f aca="false">'11'!Z32*'11'!AS6</f>
        <v>47015.5</v>
      </c>
      <c r="AB32" s="114" t="n">
        <f aca="false">SUMIF('11'!$AA$6:$AA$29,"=1",'11'!$AB$6:$AB$29)/COUNTIF('11'!$AA$6:$AA$29,"=1")</f>
        <v>85.6096252587025</v>
      </c>
      <c r="AC32" s="115" t="n">
        <f aca="false">SUMIF('11'!AA6:AA29,"=1",'11'!AC6:AC29)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SUMIF('11'!AA6:AA29,"=2",'11'!Z6:Z29)</f>
        <v>0</v>
      </c>
      <c r="AA33" s="113" t="n">
        <f aca="false">'11'!Z33*'11'!AS7</f>
        <v>0</v>
      </c>
      <c r="AB33" s="114" t="e">
        <f aca="false">SUMIF('11'!$AA$6:$AA$29,"=2",'11'!$AB$6:$AB$29)/COUNTIF('11'!$AA$6:$AA$29,"=2")</f>
        <v>#DIV/0!</v>
      </c>
      <c r="AC33" s="120" t="n">
        <f aca="false">SUMIF('11'!AA6:AA29,"=2",'11'!AC6:AC29)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AVERAGE('11'!Y6:Y29)</f>
        <v>3178.33333333333</v>
      </c>
      <c r="Z34" s="127" t="n">
        <f aca="false">AVERAGE('11'!Z6:Z29)</f>
        <v>1472.91666666667</v>
      </c>
      <c r="AA34" s="128"/>
      <c r="AB34" s="128"/>
      <c r="AC34" s="129" t="n">
        <f aca="false">SUM('11'!AC6:AC29)/COUNTIF('11'!AC6:AC29,"&lt;&gt;0")</f>
        <v>0</v>
      </c>
      <c r="AD34" s="130" t="e">
        <f aca="false">SUM('11'!AD6:AD29)/COUNTIF('11'!AD6:AD29,"&lt;&gt;0")</f>
        <v>#DIV/0!</v>
      </c>
      <c r="AE34" s="107"/>
      <c r="AF34" s="129" t="n">
        <f aca="false">AVERAGE('11'!AF6:AF29)</f>
        <v>0</v>
      </c>
      <c r="AG34" s="129"/>
      <c r="AH34" s="129" t="n">
        <f aca="false">AVERAGE('11'!AH6:AH29)</f>
        <v>0</v>
      </c>
      <c r="AI34" s="129"/>
      <c r="AJ34" s="129" t="n">
        <f aca="false">'11'!AJ30/24</f>
        <v>76.1395833333333</v>
      </c>
      <c r="AK34" s="129"/>
      <c r="AL34" s="129" t="n">
        <f aca="false">AVERAGE('11'!AL6:AL29)</f>
        <v>0</v>
      </c>
      <c r="AM34" s="129"/>
      <c r="AN34" s="129" t="n">
        <f aca="false">AVERAGE('11'!AN6:AN29)</f>
        <v>0</v>
      </c>
      <c r="AO34" s="129"/>
      <c r="AP34" s="129" t="n">
        <f aca="false">AVERAGE('11'!AP6:AP29)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1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29" t="s">
        <v>69</v>
      </c>
      <c r="AK35" s="329"/>
      <c r="AL35" s="329"/>
      <c r="AM35" s="329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11"/>
      <c r="X36" s="412" t="s">
        <v>74</v>
      </c>
      <c r="Y36" s="140"/>
      <c r="Z36" s="141"/>
      <c r="AA36" s="413" t="s">
        <v>75</v>
      </c>
      <c r="AB36" s="140" t="n">
        <v>5</v>
      </c>
      <c r="AC36" s="143" t="s">
        <v>76</v>
      </c>
      <c r="AD36" s="140" t="n">
        <v>3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/>
      <c r="D37" s="284"/>
      <c r="E37" s="284"/>
      <c r="F37" s="284"/>
      <c r="G37" s="281"/>
      <c r="H37" s="281"/>
      <c r="I37" s="281"/>
      <c r="J37" s="281"/>
      <c r="K37" s="281"/>
      <c r="L37" s="305"/>
      <c r="M37" s="305"/>
      <c r="N37" s="305"/>
      <c r="O37" s="29"/>
      <c r="P37" s="29"/>
      <c r="Q37" s="29"/>
      <c r="R37" s="29"/>
      <c r="S37" s="29"/>
      <c r="T37" s="29"/>
      <c r="U37" s="362" t="n">
        <f aca="false">'11'!V12</f>
        <v>0</v>
      </c>
      <c r="X37" s="332" t="s">
        <v>77</v>
      </c>
      <c r="Y37" s="332"/>
      <c r="Z37" s="148" t="n">
        <f aca="false">COUNTA('11'!Z6:Z29)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SUM('11'!AF30+'11'!AH30)</f>
        <v>0</v>
      </c>
      <c r="AL38" s="311" t="s">
        <v>82</v>
      </c>
      <c r="AM38" s="313" t="n">
        <f aca="false">SUM('11'!AL30+'11'!AN30)</f>
        <v>0</v>
      </c>
      <c r="AO38" s="311" t="s">
        <v>82</v>
      </c>
      <c r="AP38" s="312" t="n">
        <f aca="false">'11'!AJ30</f>
        <v>1827.35</v>
      </c>
      <c r="AQ38" s="311" t="s">
        <v>82</v>
      </c>
      <c r="AR38" s="313" t="n">
        <f aca="false">'11'!AP30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414" t="s">
        <v>89</v>
      </c>
      <c r="T39" s="414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('11'!AK38/'11'!Y30)*1000</f>
        <v>0</v>
      </c>
      <c r="AL39" s="316" t="s">
        <v>90</v>
      </c>
      <c r="AM39" s="317" t="n">
        <f aca="false">('11'!AM38/'11'!Y30)*1000</f>
        <v>0</v>
      </c>
      <c r="AO39" s="314" t="s">
        <v>90</v>
      </c>
      <c r="AP39" s="315" t="n">
        <f aca="false">('11'!AP38/'11'!Y30)*1000</f>
        <v>6.65439462797879</v>
      </c>
      <c r="AQ39" s="316" t="s">
        <v>90</v>
      </c>
      <c r="AR39" s="317" t="n">
        <f aca="false">('11'!AR38/'11'!Y30)*1000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414"/>
      <c r="T40" s="414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SUM('11'!AK38,'11'!AM38)</f>
        <v>0</v>
      </c>
      <c r="AM40" s="185"/>
      <c r="AO40" s="186" t="s">
        <v>94</v>
      </c>
      <c r="AP40" s="186"/>
      <c r="AQ40" s="187" t="n">
        <f aca="false">SUM('11'!AP38,'11'!AR38)</f>
        <v>1827.35</v>
      </c>
      <c r="AR40" s="187"/>
    </row>
    <row r="41" customFormat="false" ht="16.5" hidden="false" customHeight="true" outlineLevel="0" collapsed="false">
      <c r="A41" s="188" t="n">
        <f aca="false">COUNTA('11'!E7:E18)</f>
        <v>12</v>
      </c>
      <c r="B41" s="189" t="n">
        <f aca="false">COUNTA('11'!I7:I18)</f>
        <v>12</v>
      </c>
      <c r="C41" s="189" t="n">
        <f aca="false">COUNTA('11'!J7:J18)</f>
        <v>12</v>
      </c>
      <c r="D41" s="189" t="n">
        <f aca="false">COUNTA('11'!K7:K18)</f>
        <v>12</v>
      </c>
      <c r="E41" s="189" t="n">
        <f aca="false">COUNTIF('11'!E7:E18,"&gt;15")</f>
        <v>0</v>
      </c>
      <c r="F41" s="189"/>
      <c r="G41" s="189" t="n">
        <f aca="false">COUNTIF('11'!J7:J18,"&gt;1")</f>
        <v>0</v>
      </c>
      <c r="H41" s="189"/>
      <c r="I41" s="190"/>
      <c r="J41" s="189" t="n">
        <f aca="false">'11'!A41-'11'!E41</f>
        <v>12</v>
      </c>
      <c r="K41" s="189"/>
      <c r="L41" s="189" t="n">
        <f aca="false">'11'!C41-'11'!G41</f>
        <v>12</v>
      </c>
      <c r="M41" s="189"/>
      <c r="N41" s="190"/>
      <c r="O41" s="191" t="n">
        <f aca="false">COUNTIF('11'!J7:J18,"&lt;=0,5")</f>
        <v>1</v>
      </c>
      <c r="P41" s="191"/>
      <c r="Q41" s="191"/>
      <c r="R41" s="167"/>
      <c r="S41" s="192" t="n">
        <f aca="false">COUNTIF('11'!J7:J18,"&lt;=1,0")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SUM(('11'!AK38+'11'!AM38)/'11'!Y30)*1000</f>
        <v>0</v>
      </c>
      <c r="AM41" s="194"/>
      <c r="AO41" s="186" t="s">
        <v>95</v>
      </c>
      <c r="AP41" s="186"/>
      <c r="AQ41" s="194" t="n">
        <f aca="false">SUM(('11'!AP38+'11'!AR38)/'11'!Y30)*1000</f>
        <v>6.65439462797879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12" t="n">
        <f aca="false">SUM('11'!Y45,'11'!AA45,'11'!AC45,'11'!AE45)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COUNTIF('11'!I7:I18,"&lt;=5,0")</f>
        <v>12</v>
      </c>
      <c r="I45" s="214"/>
      <c r="J45" s="214"/>
      <c r="K45" s="190"/>
      <c r="L45" s="184" t="n">
        <f aca="false">COUNTA('11'!L37)</f>
        <v>0</v>
      </c>
      <c r="M45" s="184"/>
      <c r="O45" s="215"/>
      <c r="P45" s="216"/>
      <c r="Q45" s="217" t="n">
        <f aca="false">'11'!S41-'11'!O41</f>
        <v>11</v>
      </c>
      <c r="R45" s="217"/>
      <c r="S45" s="217"/>
      <c r="T45" s="218"/>
      <c r="X45" s="219" t="s">
        <v>108</v>
      </c>
      <c r="Y45" s="220" t="n">
        <f aca="false">'11'!Y44*275.3</f>
        <v>0</v>
      </c>
      <c r="Z45" s="219" t="s">
        <v>108</v>
      </c>
      <c r="AA45" s="220" t="n">
        <f aca="false">262.4*'11'!AA44</f>
        <v>0</v>
      </c>
      <c r="AB45" s="219" t="s">
        <v>108</v>
      </c>
      <c r="AC45" s="220" t="n">
        <f aca="false">'11'!AC44*277.7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.75" hidden="false" customHeight="true" outlineLevel="0" collapsed="false">
      <c r="F46" s="223"/>
      <c r="X46" s="224" t="s">
        <v>109</v>
      </c>
      <c r="Y46" s="225" t="n">
        <f aca="false">'11'!AS6</f>
        <v>1.33</v>
      </c>
      <c r="Z46" s="224" t="s">
        <v>109</v>
      </c>
      <c r="AA46" s="226" t="n">
        <f aca="false">'11'!Y46</f>
        <v>1.33</v>
      </c>
      <c r="AB46" s="224" t="s">
        <v>109</v>
      </c>
      <c r="AC46" s="226" t="n">
        <f aca="false">'11'!Y46</f>
        <v>1.33</v>
      </c>
      <c r="AD46" s="224" t="s">
        <v>109</v>
      </c>
      <c r="AE46" s="227" t="n">
        <f aca="false">'11'!Y46</f>
        <v>1.33</v>
      </c>
      <c r="AF46" s="228" t="s">
        <v>110</v>
      </c>
      <c r="AG46" s="229" t="n">
        <f aca="false">SUM('11'!Y47,'11'!AA47,'11'!AC47,'11'!AE47)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'11'!Y45*'11'!Y46</f>
        <v>0</v>
      </c>
      <c r="Z47" s="219" t="s">
        <v>112</v>
      </c>
      <c r="AA47" s="220" t="n">
        <f aca="false">'11'!AA45*'11'!AA46</f>
        <v>0</v>
      </c>
      <c r="AB47" s="219" t="s">
        <v>112</v>
      </c>
      <c r="AC47" s="220" t="n">
        <f aca="false">'11'!AC45*'11'!AC46</f>
        <v>0</v>
      </c>
      <c r="AD47" s="219" t="s">
        <v>112</v>
      </c>
      <c r="AE47" s="220" t="n">
        <f aca="false">'11'!AE45*'11'!AE46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'3'!Y46</f>
        <v>1.33</v>
      </c>
      <c r="AK48" s="234" t="s">
        <v>109</v>
      </c>
      <c r="AL48" s="225" t="n">
        <f aca="false">'3'!AJ48</f>
        <v>1.33</v>
      </c>
      <c r="AM48" s="234" t="s">
        <v>109</v>
      </c>
      <c r="AN48" s="225" t="n">
        <f aca="false">'3'!AJ48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'3'!AL47*'3'!AL48</f>
        <v>0</v>
      </c>
      <c r="AM49" s="219" t="s">
        <v>112</v>
      </c>
      <c r="AN49" s="220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COUNTA('11'!O7:O18)</f>
        <v>12</v>
      </c>
      <c r="P51" s="184" t="n">
        <f aca="false">COUNTA('11'!W17:W28)</f>
        <v>0</v>
      </c>
      <c r="R51" s="214" t="n">
        <f aca="false">COUNTIF('11'!O7:O18,"&gt;=0,5")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SUM('11'!Y53,'11'!AA53,'11'!AC53,'11'!AE53)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'11'!Y52*275.3</f>
        <v>0</v>
      </c>
      <c r="Z53" s="219" t="s">
        <v>108</v>
      </c>
      <c r="AA53" s="220" t="n">
        <f aca="false">262.4*'11'!AA52</f>
        <v>0</v>
      </c>
      <c r="AB53" s="219" t="s">
        <v>108</v>
      </c>
      <c r="AC53" s="246" t="n">
        <f aca="false">'11'!AC52*277.7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'11'!AS7</f>
        <v>1.377</v>
      </c>
      <c r="Z54" s="224" t="s">
        <v>109</v>
      </c>
      <c r="AA54" s="226" t="n">
        <f aca="false">'11'!Y54</f>
        <v>1.377</v>
      </c>
      <c r="AB54" s="224" t="s">
        <v>109</v>
      </c>
      <c r="AC54" s="226" t="n">
        <f aca="false">'11'!Y54</f>
        <v>1.377</v>
      </c>
      <c r="AD54" s="224" t="s">
        <v>109</v>
      </c>
      <c r="AE54" s="227" t="n">
        <f aca="false">'11'!Y54</f>
        <v>1.377</v>
      </c>
      <c r="AF54" s="228" t="s">
        <v>110</v>
      </c>
      <c r="AG54" s="229" t="n">
        <f aca="false">SUM('11'!Y55,'11'!AA55,'11'!AC55,'11'!AE55)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262.4*'3'!AL53</f>
        <v>0</v>
      </c>
      <c r="AM54" s="219" t="s">
        <v>108</v>
      </c>
      <c r="AN54" s="246" t="n">
        <f aca="false">277.7*AN53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'11'!Y53*'11'!Y54</f>
        <v>0</v>
      </c>
      <c r="Z55" s="219" t="s">
        <v>112</v>
      </c>
      <c r="AA55" s="220" t="n">
        <f aca="false">'11'!AA53*'11'!AA54</f>
        <v>0</v>
      </c>
      <c r="AB55" s="219" t="s">
        <v>112</v>
      </c>
      <c r="AC55" s="220" t="n">
        <f aca="false">'11'!AC53*'11'!AC54</f>
        <v>0</v>
      </c>
      <c r="AD55" s="219" t="s">
        <v>112</v>
      </c>
      <c r="AE55" s="220" t="n">
        <f aca="false">'11'!AE53*'11'!AE54</f>
        <v>0</v>
      </c>
      <c r="AF55" s="228"/>
      <c r="AG55" s="229"/>
      <c r="AI55" s="224" t="s">
        <v>109</v>
      </c>
      <c r="AJ55" s="225" t="n">
        <f aca="false">'3'!Y54</f>
        <v>1.377</v>
      </c>
      <c r="AK55" s="224" t="s">
        <v>109</v>
      </c>
      <c r="AL55" s="225" t="n">
        <f aca="false">'3'!AJ55</f>
        <v>1.377</v>
      </c>
      <c r="AM55" s="224" t="s">
        <v>109</v>
      </c>
      <c r="AN55" s="225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'3'!AL54*'3'!AL55</f>
        <v>0</v>
      </c>
      <c r="AM56" s="219" t="s">
        <v>112</v>
      </c>
      <c r="AN56" s="220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7" t="n">
        <f aca="false">COUNTA('11'!N7:N18)</f>
        <v>12</v>
      </c>
      <c r="P57" s="247"/>
      <c r="R57" s="248" t="n">
        <f aca="false">COUNTIF('11'!N7:N18,"&gt;=6")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47015.5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 t="n">
        <v>0</v>
      </c>
      <c r="AE63" s="73"/>
      <c r="AF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-47015.5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'10'!$Y$68</f>
        <v>-5275.85833333333</v>
      </c>
      <c r="Z65" s="259"/>
      <c r="AA65" s="259"/>
      <c r="AB65" s="269" t="s">
        <v>130</v>
      </c>
      <c r="AC65" s="367" t="n">
        <f aca="false">'10'!$AC$68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SUM('11'!AK38,'11'!AP38)</f>
        <v>1827.35</v>
      </c>
      <c r="Z67" s="259"/>
      <c r="AA67" s="259"/>
      <c r="AB67" s="265" t="s">
        <v>128</v>
      </c>
      <c r="AC67" s="257" t="n">
        <f aca="false">SUM('11'!AM38,'11'!AR38)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SUM('11'!Y63,'11'!Y65)-'11'!Y67</f>
        <v>-7103.20833333333</v>
      </c>
      <c r="Z68" s="259"/>
      <c r="AA68" s="259"/>
      <c r="AB68" s="265" t="s">
        <v>132</v>
      </c>
      <c r="AC68" s="275" t="n">
        <f aca="false">SUM('11'!AC63,'11'!AC65)-'11'!AC67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true" showOutlineSymbols="true" defaultGridColor="true" view="normal" topLeftCell="R11" colorId="64" zoomScale="120" zoomScaleNormal="120" zoomScalePageLayoutView="100" workbookViewId="0">
      <selection pane="topLeft" activeCell="AI29" activeCellId="0" sqref="AI29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10.28"/>
    <col collapsed="false" customWidth="true" hidden="false" outlineLevel="0" max="30" min="30" style="0" width="10.12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141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3167</v>
      </c>
      <c r="Z6" s="415" t="n">
        <v>1490</v>
      </c>
      <c r="AA6" s="58" t="n">
        <v>1</v>
      </c>
      <c r="AB6" s="82" t="n">
        <f aca="false">IF('12'!AA6=1,(('12'!Z6*'12'!$AS$6*'12'!$AT$6)/('12'!Y6*0.0036)),IF('12'!AA6=2,(('12'!Z6*'12'!$AS$7*'12'!$AT$7)/('12'!Y6*0.0036))))</f>
        <v>86.9075185068239</v>
      </c>
      <c r="AC6" s="82"/>
      <c r="AD6" s="37" t="n">
        <f aca="false">(('12'!AC6*'12'!$Q$10*1000000))/('12'!Y6*3600)</f>
        <v>0</v>
      </c>
      <c r="AE6" s="281"/>
      <c r="AF6" s="282" t="n">
        <f aca="false">('12'!AE6/24)*0.454</f>
        <v>0</v>
      </c>
      <c r="AG6" s="38"/>
      <c r="AH6" s="282" t="n">
        <f aca="false">('12'!AG6/24)*0.454</f>
        <v>0</v>
      </c>
      <c r="AI6" s="416" t="n">
        <v>4500</v>
      </c>
      <c r="AJ6" s="282" t="n">
        <f aca="false">('12'!AI6/24)*0.454</f>
        <v>85.125</v>
      </c>
      <c r="AK6" s="40"/>
      <c r="AL6" s="283" t="n">
        <f aca="false">('12'!AK6/24)*0.454</f>
        <v>0</v>
      </c>
      <c r="AM6" s="40"/>
      <c r="AN6" s="283" t="n">
        <f aca="false">('12'!AM6/24)*0.454</f>
        <v>0</v>
      </c>
      <c r="AO6" s="40"/>
      <c r="AP6" s="283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222</v>
      </c>
      <c r="C7" s="48" t="n">
        <v>19</v>
      </c>
      <c r="D7" s="48" t="n">
        <v>19</v>
      </c>
      <c r="E7" s="48" t="n">
        <v>8</v>
      </c>
      <c r="F7" s="48" t="n">
        <v>52</v>
      </c>
      <c r="G7" s="48" t="n">
        <v>1.5</v>
      </c>
      <c r="H7" s="48" t="n">
        <v>1.2</v>
      </c>
      <c r="I7" s="48" t="n">
        <v>0.6</v>
      </c>
      <c r="J7" s="48" t="n">
        <v>0.7</v>
      </c>
      <c r="K7" s="48" t="n">
        <v>6.7</v>
      </c>
      <c r="L7" s="48" t="n">
        <v>6.1</v>
      </c>
      <c r="M7" s="48" t="n">
        <v>6.2</v>
      </c>
      <c r="N7" s="48" t="n">
        <v>5.8</v>
      </c>
      <c r="O7" s="48" t="n">
        <v>3</v>
      </c>
      <c r="P7" s="48"/>
      <c r="Q7" s="48"/>
      <c r="R7" s="56" t="n">
        <f aca="false">'11'!$Z$29</f>
        <v>1490</v>
      </c>
      <c r="S7" s="285" t="n">
        <f aca="false">'11'!$AB$29</f>
        <v>86.8800855780023</v>
      </c>
      <c r="T7" s="56" t="n">
        <f aca="false">'11'!$Y$29</f>
        <v>3168</v>
      </c>
      <c r="U7" s="51" t="str">
        <f aca="false">IF('12'!AA6=1,'12'!AR6,'12'!AR7)</f>
        <v>S.A.L</v>
      </c>
      <c r="V7" s="286" t="n">
        <f aca="false">ESCALA!$C$13</f>
        <v>0</v>
      </c>
      <c r="W7" s="286"/>
      <c r="X7" s="32" t="n">
        <v>0.0833333333333333</v>
      </c>
      <c r="Y7" s="58" t="n">
        <v>3206</v>
      </c>
      <c r="Z7" s="415" t="n">
        <v>1490</v>
      </c>
      <c r="AA7" s="58" t="n">
        <v>1</v>
      </c>
      <c r="AB7" s="82" t="n">
        <f aca="false">IF('12'!AA7=1,(('12'!Z7*'12'!$AS$6*'12'!$AT$6)/('12'!Y7*0.0036)),IF('12'!AA7=2,(('12'!Z7*'12'!$AS$7*'12'!$AT$7)/('12'!Y7*0.0036))))</f>
        <v>85.8503153808831</v>
      </c>
      <c r="AC7" s="82"/>
      <c r="AD7" s="37" t="n">
        <f aca="false">(('12'!AC7*'12'!$Q$10*1000000))/('12'!Y7*3600)</f>
        <v>0</v>
      </c>
      <c r="AE7" s="281"/>
      <c r="AF7" s="282" t="n">
        <f aca="false">('12'!AE7/24)*0.454</f>
        <v>0</v>
      </c>
      <c r="AG7" s="38"/>
      <c r="AH7" s="282" t="n">
        <f aca="false">('12'!AG7/24)*0.454</f>
        <v>0</v>
      </c>
      <c r="AI7" s="416" t="n">
        <v>4500</v>
      </c>
      <c r="AJ7" s="282" t="n">
        <f aca="false">('12'!AI7/24)*0.454</f>
        <v>85.125</v>
      </c>
      <c r="AK7" s="40"/>
      <c r="AL7" s="283" t="n">
        <f aca="false">('12'!AK7/24)*0.454</f>
        <v>0</v>
      </c>
      <c r="AM7" s="40"/>
      <c r="AN7" s="283" t="n">
        <f aca="false">('12'!AM7/24)*0.454</f>
        <v>0</v>
      </c>
      <c r="AO7" s="40"/>
      <c r="AP7" s="283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220</v>
      </c>
      <c r="C8" s="48" t="n">
        <v>16</v>
      </c>
      <c r="D8" s="48" t="n">
        <v>16</v>
      </c>
      <c r="E8" s="48" t="n">
        <v>8</v>
      </c>
      <c r="F8" s="48" t="n">
        <v>52</v>
      </c>
      <c r="G8" s="48" t="n">
        <v>1.6</v>
      </c>
      <c r="H8" s="48" t="n">
        <v>1.2</v>
      </c>
      <c r="I8" s="48" t="n">
        <v>0.6</v>
      </c>
      <c r="J8" s="48" t="n">
        <v>1</v>
      </c>
      <c r="K8" s="48" t="n">
        <v>6.8</v>
      </c>
      <c r="L8" s="48" t="n">
        <v>6</v>
      </c>
      <c r="M8" s="48" t="n">
        <v>6.2</v>
      </c>
      <c r="N8" s="48" t="n">
        <v>5.8</v>
      </c>
      <c r="O8" s="48" t="n">
        <v>3</v>
      </c>
      <c r="P8" s="48"/>
      <c r="Q8" s="48"/>
      <c r="R8" s="54" t="n">
        <f aca="false">'12'!Z7</f>
        <v>1490</v>
      </c>
      <c r="S8" s="55" t="n">
        <f aca="false">'12'!AB7</f>
        <v>85.8503153808831</v>
      </c>
      <c r="T8" s="56" t="n">
        <f aca="false">'12'!Y7</f>
        <v>3206</v>
      </c>
      <c r="U8" s="51" t="str">
        <f aca="false">IF('12'!AA7=1,'12'!AR6,'12'!AR7)</f>
        <v>S.A.L</v>
      </c>
      <c r="V8" s="286"/>
      <c r="W8" s="286"/>
      <c r="X8" s="32" t="n">
        <v>0.125</v>
      </c>
      <c r="Y8" s="58" t="n">
        <v>3207</v>
      </c>
      <c r="Z8" s="415" t="n">
        <v>1490</v>
      </c>
      <c r="AA8" s="58" t="n">
        <v>1</v>
      </c>
      <c r="AB8" s="82" t="n">
        <f aca="false">IF('12'!AA8=1,(('12'!Z8*'12'!$AS$6*'12'!$AT$6)/('12'!Y8*0.0036)),IF('12'!AA8=2,(('12'!Z8*'12'!$AS$7*'12'!$AT$7)/('12'!Y8*0.0036))))</f>
        <v>85.8235457159686</v>
      </c>
      <c r="AC8" s="82"/>
      <c r="AD8" s="37" t="n">
        <f aca="false">(('12'!AC8*'12'!$Q$10*1000000))/('12'!Y8*3600)</f>
        <v>0</v>
      </c>
      <c r="AE8" s="281"/>
      <c r="AF8" s="282" t="n">
        <f aca="false">('12'!AE8/24)*0.454</f>
        <v>0</v>
      </c>
      <c r="AG8" s="38"/>
      <c r="AH8" s="282" t="n">
        <f aca="false">('12'!AG8/24)*0.454</f>
        <v>0</v>
      </c>
      <c r="AI8" s="416" t="n">
        <v>4500</v>
      </c>
      <c r="AJ8" s="282" t="n">
        <f aca="false">('12'!AI8/24)*0.454</f>
        <v>85.125</v>
      </c>
      <c r="AK8" s="40"/>
      <c r="AL8" s="283" t="n">
        <f aca="false">('12'!AK8/24)*0.454</f>
        <v>0</v>
      </c>
      <c r="AM8" s="40"/>
      <c r="AN8" s="283" t="n">
        <f aca="false">('12'!AM8/24)*0.454</f>
        <v>0</v>
      </c>
      <c r="AO8" s="40"/>
      <c r="AP8" s="283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221</v>
      </c>
      <c r="C9" s="48" t="n">
        <v>16</v>
      </c>
      <c r="D9" s="48" t="n">
        <v>12</v>
      </c>
      <c r="E9" s="48" t="n">
        <v>7</v>
      </c>
      <c r="F9" s="48" t="n">
        <v>51</v>
      </c>
      <c r="G9" s="48" t="n">
        <v>1.7</v>
      </c>
      <c r="H9" s="48" t="n">
        <v>1.2</v>
      </c>
      <c r="I9" s="48" t="n">
        <v>0.6</v>
      </c>
      <c r="J9" s="48" t="n">
        <v>1</v>
      </c>
      <c r="K9" s="48" t="n">
        <v>6.8</v>
      </c>
      <c r="L9" s="48" t="n">
        <v>6</v>
      </c>
      <c r="M9" s="48" t="n">
        <v>6.2</v>
      </c>
      <c r="N9" s="48" t="n">
        <v>5.8</v>
      </c>
      <c r="O9" s="48" t="n">
        <v>3</v>
      </c>
      <c r="P9" s="48"/>
      <c r="Q9" s="48"/>
      <c r="R9" s="56" t="n">
        <f aca="false">'12'!Z9</f>
        <v>1490</v>
      </c>
      <c r="S9" s="55" t="n">
        <f aca="false">'12'!AB9</f>
        <v>86.5522361984626</v>
      </c>
      <c r="T9" s="56" t="n">
        <f aca="false">'12'!Y9</f>
        <v>3180</v>
      </c>
      <c r="U9" s="51" t="str">
        <f aca="false">IF('12'!AA9=1,'12'!AR6,'12'!AR7)</f>
        <v>S.A.L</v>
      </c>
      <c r="V9" s="286"/>
      <c r="W9" s="286"/>
      <c r="X9" s="32" t="n">
        <v>0.166666666666667</v>
      </c>
      <c r="Y9" s="58" t="n">
        <v>3180</v>
      </c>
      <c r="Z9" s="415" t="n">
        <v>1490</v>
      </c>
      <c r="AA9" s="58" t="n">
        <v>1</v>
      </c>
      <c r="AB9" s="82" t="n">
        <f aca="false">IF('12'!AA9=1,(('12'!Z9*'12'!$AS$6*'12'!$AT$6)/('12'!Y9*0.0036)),IF('12'!AA9=2,(('12'!Z9*'12'!$AS$7*'12'!$AT$7)/('12'!Y9*0.0036))))</f>
        <v>86.5522361984626</v>
      </c>
      <c r="AC9" s="82"/>
      <c r="AD9" s="37" t="n">
        <f aca="false">(('12'!AC9*'12'!$Q$10*1000000))/('12'!Y9*3600)</f>
        <v>0</v>
      </c>
      <c r="AE9" s="281"/>
      <c r="AF9" s="282" t="n">
        <f aca="false">('12'!AE9/24)*0.454</f>
        <v>0</v>
      </c>
      <c r="AG9" s="38"/>
      <c r="AH9" s="282" t="n">
        <f aca="false">('12'!AG9/24)*0.454</f>
        <v>0</v>
      </c>
      <c r="AI9" s="416" t="n">
        <v>4500</v>
      </c>
      <c r="AJ9" s="282" t="n">
        <f aca="false">('12'!AI9/24)*0.454</f>
        <v>85.125</v>
      </c>
      <c r="AK9" s="40"/>
      <c r="AL9" s="283" t="n">
        <f aca="false">('12'!AK9/24)*0.454</f>
        <v>0</v>
      </c>
      <c r="AM9" s="40"/>
      <c r="AN9" s="283" t="n">
        <f aca="false">('12'!AM9/24)*0.454</f>
        <v>0</v>
      </c>
      <c r="AO9" s="40"/>
      <c r="AP9" s="283" t="n">
        <f aca="false">('12'!AO9/24)*0.454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8" t="n">
        <v>219</v>
      </c>
      <c r="C10" s="48" t="n">
        <v>14</v>
      </c>
      <c r="D10" s="48" t="n">
        <v>12</v>
      </c>
      <c r="E10" s="48" t="n">
        <v>7</v>
      </c>
      <c r="F10" s="48" t="n">
        <v>51</v>
      </c>
      <c r="G10" s="48" t="n">
        <v>1.7</v>
      </c>
      <c r="H10" s="48" t="n">
        <v>1.2</v>
      </c>
      <c r="I10" s="48" t="n">
        <v>0.6</v>
      </c>
      <c r="J10" s="48" t="n">
        <v>1</v>
      </c>
      <c r="K10" s="48" t="n">
        <v>6.8</v>
      </c>
      <c r="L10" s="48" t="n">
        <v>6</v>
      </c>
      <c r="M10" s="48" t="n">
        <v>6.2</v>
      </c>
      <c r="N10" s="48" t="n">
        <v>5.8</v>
      </c>
      <c r="O10" s="48" t="n">
        <v>3</v>
      </c>
      <c r="P10" s="48"/>
      <c r="Q10" s="48"/>
      <c r="R10" s="56" t="n">
        <f aca="false">'12'!Z11</f>
        <v>1490</v>
      </c>
      <c r="S10" s="55" t="n">
        <f aca="false">'12'!AB11</f>
        <v>86.6612440526169</v>
      </c>
      <c r="T10" s="56" t="n">
        <f aca="false">'12'!Y11</f>
        <v>3176</v>
      </c>
      <c r="U10" s="51" t="str">
        <f aca="false">IF('12'!AA11=1,'12'!AR6,'12'!AR7)</f>
        <v>S.A.L</v>
      </c>
      <c r="V10" s="286"/>
      <c r="W10" s="286"/>
      <c r="X10" s="32" t="n">
        <v>0.208333333333333</v>
      </c>
      <c r="Y10" s="58" t="n">
        <v>3191</v>
      </c>
      <c r="Z10" s="415" t="n">
        <v>1490</v>
      </c>
      <c r="AA10" s="58" t="n">
        <v>1</v>
      </c>
      <c r="AB10" s="82" t="n">
        <f aca="false">IF('12'!AA10=1,(('12'!Z10*'12'!$AS$6*'12'!$AT$6)/('12'!Y10*0.0036)),IF('12'!AA10=2,(('12'!Z10*'12'!$AS$7*'12'!$AT$7)/('12'!Y10*0.0036))))</f>
        <v>86.2538737421219</v>
      </c>
      <c r="AC10" s="82"/>
      <c r="AD10" s="37" t="n">
        <f aca="false">(('12'!AC10*'12'!$Q$10*1000000))/('12'!Y10*3600)</f>
        <v>0</v>
      </c>
      <c r="AE10" s="281"/>
      <c r="AF10" s="282" t="n">
        <f aca="false">('12'!AE10/24)*0.454</f>
        <v>0</v>
      </c>
      <c r="AG10" s="38"/>
      <c r="AH10" s="282" t="n">
        <f aca="false">('12'!AG10/24)*0.454</f>
        <v>0</v>
      </c>
      <c r="AI10" s="416" t="n">
        <v>4500</v>
      </c>
      <c r="AJ10" s="282" t="n">
        <f aca="false">('12'!AI10/24)*0.454</f>
        <v>85.125</v>
      </c>
      <c r="AK10" s="40"/>
      <c r="AL10" s="283" t="n">
        <f aca="false">('12'!AK10/24)*0.454</f>
        <v>0</v>
      </c>
      <c r="AM10" s="40"/>
      <c r="AN10" s="283" t="n">
        <f aca="false">('12'!AM10/24)*0.454</f>
        <v>0</v>
      </c>
      <c r="AO10" s="40"/>
      <c r="AP10" s="283" t="n">
        <f aca="false">('12'!AO10/24)*0.454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220</v>
      </c>
      <c r="C11" s="48" t="n">
        <v>18</v>
      </c>
      <c r="D11" s="48" t="n">
        <v>15</v>
      </c>
      <c r="E11" s="48" t="n">
        <v>9</v>
      </c>
      <c r="F11" s="48" t="n">
        <v>49</v>
      </c>
      <c r="G11" s="48" t="n">
        <v>1.6</v>
      </c>
      <c r="H11" s="48" t="n">
        <v>1.2</v>
      </c>
      <c r="I11" s="48" t="n">
        <v>0.6</v>
      </c>
      <c r="J11" s="48" t="n">
        <v>0.8</v>
      </c>
      <c r="K11" s="48" t="n">
        <v>6.8</v>
      </c>
      <c r="L11" s="48" t="n">
        <v>6.1</v>
      </c>
      <c r="M11" s="48" t="n">
        <v>6.1</v>
      </c>
      <c r="N11" s="48" t="n">
        <v>5.8</v>
      </c>
      <c r="O11" s="48" t="n">
        <v>3</v>
      </c>
      <c r="P11" s="48"/>
      <c r="Q11" s="48"/>
      <c r="R11" s="56" t="n">
        <f aca="false">'12'!Z13</f>
        <v>1490</v>
      </c>
      <c r="S11" s="55" t="n">
        <f aca="false">'12'!AB13</f>
        <v>87.2104281087171</v>
      </c>
      <c r="T11" s="56" t="n">
        <f aca="false">'12'!Y13</f>
        <v>3156</v>
      </c>
      <c r="U11" s="51" t="str">
        <f aca="false">IF('12'!AA13=1,'12'!AR6,'12'!AR7)</f>
        <v>S.A.L</v>
      </c>
      <c r="V11" s="286"/>
      <c r="W11" s="286"/>
      <c r="X11" s="32" t="n">
        <v>0.25</v>
      </c>
      <c r="Y11" s="58" t="n">
        <v>3176</v>
      </c>
      <c r="Z11" s="415" t="n">
        <v>1490</v>
      </c>
      <c r="AA11" s="58" t="n">
        <v>1</v>
      </c>
      <c r="AB11" s="82" t="n">
        <f aca="false">IF('12'!AA11=1,(('12'!Z11*'12'!$AS$6*'12'!$AT$6)/('12'!Y11*0.0036)),IF('12'!AA11=2,(('12'!Z11*'12'!$AS$7*'12'!$AT$7)/('12'!Y11*0.0036))))</f>
        <v>86.6612440526169</v>
      </c>
      <c r="AC11" s="82"/>
      <c r="AD11" s="37" t="n">
        <f aca="false">(('12'!AC11*'12'!$Q$10*1000000))/('12'!Y11*3600)</f>
        <v>0</v>
      </c>
      <c r="AE11" s="281"/>
      <c r="AF11" s="282" t="n">
        <f aca="false">('12'!AE11/24)*0.454</f>
        <v>0</v>
      </c>
      <c r="AG11" s="38"/>
      <c r="AH11" s="282" t="n">
        <f aca="false">('12'!AG11/24)*0.454</f>
        <v>0</v>
      </c>
      <c r="AI11" s="416" t="n">
        <v>4500</v>
      </c>
      <c r="AJ11" s="282" t="n">
        <f aca="false">('12'!AI11/24)*0.454</f>
        <v>85.125</v>
      </c>
      <c r="AK11" s="40"/>
      <c r="AL11" s="283" t="n">
        <f aca="false">('12'!AK11/24)*0.454</f>
        <v>0</v>
      </c>
      <c r="AM11" s="40"/>
      <c r="AN11" s="283" t="n">
        <f aca="false">('12'!AM11/24)*0.454</f>
        <v>0</v>
      </c>
      <c r="AO11" s="40"/>
      <c r="AP11" s="283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218</v>
      </c>
      <c r="C12" s="48" t="n">
        <v>19</v>
      </c>
      <c r="D12" s="48" t="n">
        <v>16</v>
      </c>
      <c r="E12" s="48" t="n">
        <v>9</v>
      </c>
      <c r="F12" s="48" t="n">
        <v>47</v>
      </c>
      <c r="G12" s="48" t="n">
        <v>1.5</v>
      </c>
      <c r="H12" s="48" t="n">
        <v>1.1</v>
      </c>
      <c r="I12" s="48" t="n">
        <v>0.6</v>
      </c>
      <c r="J12" s="48" t="n">
        <v>0.7</v>
      </c>
      <c r="K12" s="48" t="n">
        <v>6.8</v>
      </c>
      <c r="L12" s="48" t="n">
        <v>6.1</v>
      </c>
      <c r="M12" s="48" t="n">
        <v>6.1</v>
      </c>
      <c r="N12" s="48" t="n">
        <v>5.8</v>
      </c>
      <c r="O12" s="48" t="n">
        <v>3</v>
      </c>
      <c r="P12" s="48"/>
      <c r="Q12" s="48"/>
      <c r="R12" s="56" t="n">
        <f aca="false">'12'!Z15</f>
        <v>1490</v>
      </c>
      <c r="S12" s="55" t="n">
        <f aca="false">'12'!AB15</f>
        <v>86.4978350443467</v>
      </c>
      <c r="T12" s="56" t="n">
        <f aca="false">'12'!Y15</f>
        <v>3182</v>
      </c>
      <c r="U12" s="51" t="str">
        <f aca="false">IF('12'!AA15=1,'12'!AR6,'12'!AR7)</f>
        <v>S.A.L</v>
      </c>
      <c r="V12" s="66" t="n">
        <f aca="false">ESCALA!$B$14</f>
        <v>0</v>
      </c>
      <c r="W12" s="66"/>
      <c r="X12" s="32" t="n">
        <v>0.291666666666667</v>
      </c>
      <c r="Y12" s="58" t="n">
        <v>3177</v>
      </c>
      <c r="Z12" s="415" t="n">
        <v>1490</v>
      </c>
      <c r="AA12" s="58" t="n">
        <v>1</v>
      </c>
      <c r="AB12" s="82" t="n">
        <f aca="false">IF('12'!AA12=1,(('12'!Z12*'12'!$AS$6*'12'!$AT$6)/('12'!Y12*0.0036)),IF('12'!AA12=2,(('12'!Z12*'12'!$AS$7*'12'!$AT$7)/('12'!Y12*0.0036))))</f>
        <v>86.6339663554017</v>
      </c>
      <c r="AC12" s="82"/>
      <c r="AD12" s="37" t="n">
        <f aca="false">(('12'!AC12*'12'!$Q$10*1000000))/('12'!Y12*3600)</f>
        <v>0</v>
      </c>
      <c r="AE12" s="281"/>
      <c r="AF12" s="282" t="n">
        <f aca="false">('12'!AE12/24)*0.454</f>
        <v>0</v>
      </c>
      <c r="AG12" s="38"/>
      <c r="AH12" s="282" t="n">
        <f aca="false">('12'!AG12/24)*0.454</f>
        <v>0</v>
      </c>
      <c r="AI12" s="416" t="n">
        <v>4500</v>
      </c>
      <c r="AJ12" s="282" t="n">
        <f aca="false">('12'!AI12/24)*0.454</f>
        <v>85.125</v>
      </c>
      <c r="AK12" s="40"/>
      <c r="AL12" s="283" t="n">
        <f aca="false">('12'!AK12/24)*0.454</f>
        <v>0</v>
      </c>
      <c r="AM12" s="40"/>
      <c r="AN12" s="283" t="n">
        <f aca="false">('12'!AM12/24)*0.454</f>
        <v>0</v>
      </c>
      <c r="AO12" s="40"/>
      <c r="AP12" s="283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220</v>
      </c>
      <c r="C13" s="48" t="n">
        <v>19</v>
      </c>
      <c r="D13" s="48" t="n">
        <v>17</v>
      </c>
      <c r="E13" s="48" t="n">
        <v>8</v>
      </c>
      <c r="F13" s="48" t="n">
        <v>49</v>
      </c>
      <c r="G13" s="48" t="n">
        <v>1.5</v>
      </c>
      <c r="H13" s="48" t="n">
        <v>1.1</v>
      </c>
      <c r="I13" s="48" t="n">
        <v>0.5</v>
      </c>
      <c r="J13" s="48" t="n">
        <v>0.7</v>
      </c>
      <c r="K13" s="48" t="n">
        <v>6.8</v>
      </c>
      <c r="L13" s="48" t="n">
        <v>6.1</v>
      </c>
      <c r="M13" s="48" t="n">
        <v>6.1</v>
      </c>
      <c r="N13" s="48" t="n">
        <v>5.8</v>
      </c>
      <c r="O13" s="48" t="n">
        <v>2.8</v>
      </c>
      <c r="P13" s="48"/>
      <c r="Q13" s="48"/>
      <c r="R13" s="56" t="n">
        <f aca="false">'12'!Z17</f>
        <v>1490</v>
      </c>
      <c r="S13" s="55" t="n">
        <f aca="false">'12'!AB17</f>
        <v>86.7431803060546</v>
      </c>
      <c r="T13" s="56" t="n">
        <f aca="false">'12'!Y17</f>
        <v>3173</v>
      </c>
      <c r="U13" s="51" t="str">
        <f aca="false">IF('12'!AA17=1,'12'!AR6,'12'!AR7)</f>
        <v>S.A.L</v>
      </c>
      <c r="V13" s="66"/>
      <c r="W13" s="66"/>
      <c r="X13" s="32" t="n">
        <v>0.333333333333333</v>
      </c>
      <c r="Y13" s="58" t="n">
        <v>3156</v>
      </c>
      <c r="Z13" s="415" t="n">
        <v>1490</v>
      </c>
      <c r="AA13" s="58" t="n">
        <v>1</v>
      </c>
      <c r="AB13" s="82" t="n">
        <f aca="false">IF('12'!AA13=1,(('12'!Z13*'12'!$AS$6*'12'!$AT$6)/('12'!Y13*0.0036)),IF('12'!AA13=2,(('12'!Z13*'12'!$AS$7*'12'!$AT$7)/('12'!Y13*0.0036))))</f>
        <v>87.2104281087171</v>
      </c>
      <c r="AC13" s="82"/>
      <c r="AD13" s="37" t="n">
        <f aca="false">(('12'!AC13*'12'!$Q$10*1000000))/('12'!Y13*3600)</f>
        <v>0</v>
      </c>
      <c r="AE13" s="281"/>
      <c r="AF13" s="282" t="n">
        <f aca="false">('12'!AE13/24)*0.454</f>
        <v>0</v>
      </c>
      <c r="AG13" s="38"/>
      <c r="AH13" s="282" t="n">
        <f aca="false">('12'!AG13/24)*0.454</f>
        <v>0</v>
      </c>
      <c r="AI13" s="416" t="n">
        <v>4500</v>
      </c>
      <c r="AJ13" s="282" t="n">
        <f aca="false">('12'!AI13/24)*0.454</f>
        <v>85.125</v>
      </c>
      <c r="AK13" s="40"/>
      <c r="AL13" s="283" t="n">
        <f aca="false">('12'!AK13/24)*0.454</f>
        <v>0</v>
      </c>
      <c r="AM13" s="40"/>
      <c r="AN13" s="283" t="n">
        <f aca="false">('12'!AM13/24)*0.454</f>
        <v>0</v>
      </c>
      <c r="AO13" s="40"/>
      <c r="AP13" s="283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222</v>
      </c>
      <c r="C14" s="48" t="n">
        <v>19</v>
      </c>
      <c r="D14" s="48" t="n">
        <v>16</v>
      </c>
      <c r="E14" s="48" t="n">
        <v>7</v>
      </c>
      <c r="F14" s="48" t="n">
        <v>50</v>
      </c>
      <c r="G14" s="48" t="n">
        <v>1.5</v>
      </c>
      <c r="H14" s="48" t="n">
        <v>1.1</v>
      </c>
      <c r="I14" s="48" t="n">
        <v>0.5</v>
      </c>
      <c r="J14" s="48" t="n">
        <v>0.7</v>
      </c>
      <c r="K14" s="48" t="n">
        <v>6.8</v>
      </c>
      <c r="L14" s="48" t="n">
        <v>6.1</v>
      </c>
      <c r="M14" s="48" t="n">
        <v>6.1</v>
      </c>
      <c r="N14" s="48" t="n">
        <v>5.8</v>
      </c>
      <c r="O14" s="48" t="n">
        <v>2.8</v>
      </c>
      <c r="P14" s="48"/>
      <c r="Q14" s="48"/>
      <c r="R14" s="56" t="n">
        <f aca="false">'12'!Z19</f>
        <v>1450</v>
      </c>
      <c r="S14" s="55" t="n">
        <f aca="false">'12'!AB19</f>
        <v>83.912037037037</v>
      </c>
      <c r="T14" s="56" t="n">
        <f aca="false">'12'!Y19</f>
        <v>3192</v>
      </c>
      <c r="U14" s="51" t="str">
        <f aca="false">IF('12'!AA19=1,'12'!AR6,'12'!AR7)</f>
        <v>S.A.L</v>
      </c>
      <c r="V14" s="66"/>
      <c r="W14" s="66"/>
      <c r="X14" s="32" t="n">
        <v>0.375</v>
      </c>
      <c r="Y14" s="58" t="n">
        <v>3184</v>
      </c>
      <c r="Z14" s="415" t="n">
        <v>1490</v>
      </c>
      <c r="AA14" s="58" t="n">
        <v>1</v>
      </c>
      <c r="AB14" s="82" t="n">
        <f aca="false">IF('12'!AA14=1,(('12'!Z14*'12'!$AS$6*'12'!$AT$6)/('12'!Y14*0.0036)),IF('12'!AA14=2,(('12'!Z14*'12'!$AS$7*'12'!$AT$7)/('12'!Y14*0.0036))))</f>
        <v>86.4435022333892</v>
      </c>
      <c r="AC14" s="82"/>
      <c r="AD14" s="37" t="n">
        <f aca="false">(('12'!AC14*'12'!$Q$10*1000000))/('12'!Y14*3600)</f>
        <v>0</v>
      </c>
      <c r="AE14" s="281"/>
      <c r="AF14" s="282" t="n">
        <f aca="false">('12'!AE14/24)*0.454</f>
        <v>0</v>
      </c>
      <c r="AG14" s="38"/>
      <c r="AH14" s="282" t="n">
        <f aca="false">('12'!AG14/24)*0.454</f>
        <v>0</v>
      </c>
      <c r="AI14" s="416" t="n">
        <v>4500</v>
      </c>
      <c r="AJ14" s="282" t="n">
        <f aca="false">('12'!AI14/24)*0.454</f>
        <v>85.125</v>
      </c>
      <c r="AK14" s="40"/>
      <c r="AL14" s="283" t="n">
        <f aca="false">('12'!AK14/24)*0.454</f>
        <v>0</v>
      </c>
      <c r="AM14" s="40"/>
      <c r="AN14" s="283" t="n">
        <f aca="false">('12'!AM14/24)*0.454</f>
        <v>0</v>
      </c>
      <c r="AO14" s="40"/>
      <c r="AP14" s="283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221</v>
      </c>
      <c r="C15" s="48" t="n">
        <v>18</v>
      </c>
      <c r="D15" s="48" t="n">
        <v>17</v>
      </c>
      <c r="E15" s="48" t="n">
        <v>7</v>
      </c>
      <c r="F15" s="48" t="n">
        <v>50</v>
      </c>
      <c r="G15" s="48" t="n">
        <v>1.5</v>
      </c>
      <c r="H15" s="48" t="n">
        <v>1.1</v>
      </c>
      <c r="I15" s="48" t="n">
        <v>0.5</v>
      </c>
      <c r="J15" s="48" t="n">
        <v>0.7</v>
      </c>
      <c r="K15" s="48" t="n">
        <v>6.8</v>
      </c>
      <c r="L15" s="48" t="n">
        <v>6.1</v>
      </c>
      <c r="M15" s="48" t="n">
        <v>6.1</v>
      </c>
      <c r="N15" s="48" t="n">
        <v>5.8</v>
      </c>
      <c r="O15" s="48" t="n">
        <v>2.8</v>
      </c>
      <c r="P15" s="48"/>
      <c r="Q15" s="48"/>
      <c r="R15" s="56" t="n">
        <f aca="false">'12'!Z21</f>
        <v>1450</v>
      </c>
      <c r="S15" s="55" t="n">
        <f aca="false">'12'!AB21</f>
        <v>84.8154598550419</v>
      </c>
      <c r="T15" s="56" t="n">
        <f aca="false">'12'!Y21</f>
        <v>3158</v>
      </c>
      <c r="U15" s="51" t="str">
        <f aca="false">IF('12'!AA21=1,'12'!AR6,'12'!AR7)</f>
        <v>S.A.L</v>
      </c>
      <c r="V15" s="66"/>
      <c r="W15" s="66"/>
      <c r="X15" s="32" t="n">
        <v>0.416666666666667</v>
      </c>
      <c r="Y15" s="58" t="n">
        <v>3182</v>
      </c>
      <c r="Z15" s="415" t="n">
        <v>1490</v>
      </c>
      <c r="AA15" s="58" t="n">
        <v>1</v>
      </c>
      <c r="AB15" s="82" t="n">
        <f aca="false">IF('12'!AA15=1,(('12'!Z15*'12'!$AS$6*'12'!$AT$6)/('12'!Y15*0.0036)),IF('12'!AA15=2,(('12'!Z15*'12'!$AS$7*'12'!$AT$7)/('12'!Y15*0.0036))))</f>
        <v>86.4978350443467</v>
      </c>
      <c r="AC15" s="82"/>
      <c r="AD15" s="37" t="n">
        <f aca="false">(('12'!AC15*'12'!$Q$10*1000000))/('12'!Y15*3600)</f>
        <v>0</v>
      </c>
      <c r="AE15" s="281"/>
      <c r="AF15" s="282" t="n">
        <f aca="false">('12'!AE15/24)*0.454</f>
        <v>0</v>
      </c>
      <c r="AG15" s="38"/>
      <c r="AH15" s="282" t="n">
        <f aca="false">('12'!AG15/24)*0.454</f>
        <v>0</v>
      </c>
      <c r="AI15" s="416" t="n">
        <v>4500</v>
      </c>
      <c r="AJ15" s="282" t="n">
        <f aca="false">('12'!AI15/24)*0.454</f>
        <v>85.125</v>
      </c>
      <c r="AK15" s="40"/>
      <c r="AL15" s="283" t="n">
        <f aca="false">('12'!AK15/24)*0.454</f>
        <v>0</v>
      </c>
      <c r="AM15" s="40"/>
      <c r="AN15" s="283" t="n">
        <f aca="false">('12'!AM15/24)*0.454</f>
        <v>0</v>
      </c>
      <c r="AO15" s="40"/>
      <c r="AP15" s="283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223</v>
      </c>
      <c r="C16" s="48" t="n">
        <v>18</v>
      </c>
      <c r="D16" s="48" t="n">
        <v>17</v>
      </c>
      <c r="E16" s="48" t="n">
        <v>6</v>
      </c>
      <c r="F16" s="48" t="n">
        <v>51</v>
      </c>
      <c r="G16" s="48" t="n">
        <v>1.4</v>
      </c>
      <c r="H16" s="48" t="n">
        <v>1.1</v>
      </c>
      <c r="I16" s="48" t="n">
        <v>0.5</v>
      </c>
      <c r="J16" s="48" t="n">
        <v>0.6</v>
      </c>
      <c r="K16" s="48" t="n">
        <v>6.8</v>
      </c>
      <c r="L16" s="48" t="n">
        <v>6.1</v>
      </c>
      <c r="M16" s="48" t="n">
        <v>6.1</v>
      </c>
      <c r="N16" s="48" t="n">
        <v>5.8</v>
      </c>
      <c r="O16" s="48" t="n">
        <v>2.7</v>
      </c>
      <c r="P16" s="48"/>
      <c r="Q16" s="48"/>
      <c r="R16" s="56" t="n">
        <f aca="false">'12'!Z23</f>
        <v>1450</v>
      </c>
      <c r="S16" s="55" t="n">
        <f aca="false">'12'!AB23</f>
        <v>84.6813854638705</v>
      </c>
      <c r="T16" s="56" t="n">
        <f aca="false">'12'!Y23</f>
        <v>3163</v>
      </c>
      <c r="U16" s="51" t="str">
        <f aca="false">IF('12'!AA23=1,'12'!AR6,'12'!AR7)</f>
        <v>S.A.L</v>
      </c>
      <c r="V16" s="66"/>
      <c r="W16" s="66"/>
      <c r="X16" s="32" t="n">
        <v>0.458333333333333</v>
      </c>
      <c r="Y16" s="58" t="n">
        <v>3175</v>
      </c>
      <c r="Z16" s="415" t="n">
        <v>1490</v>
      </c>
      <c r="AA16" s="58" t="n">
        <v>1</v>
      </c>
      <c r="AB16" s="82" t="n">
        <f aca="false">IF('12'!AA16=1,(('12'!Z16*'12'!$AS$6*'12'!$AT$6)/('12'!Y16*0.0036)),IF('12'!AA16=2,(('12'!Z16*'12'!$AS$7*'12'!$AT$7)/('12'!Y16*0.0036))))</f>
        <v>86.6885389326334</v>
      </c>
      <c r="AC16" s="82"/>
      <c r="AD16" s="37" t="n">
        <f aca="false">(('12'!AC16*'12'!$Q$10*1000000))/('12'!Y16*3600)</f>
        <v>0</v>
      </c>
      <c r="AE16" s="281"/>
      <c r="AF16" s="282" t="n">
        <f aca="false">('12'!AE16/24)*0.454</f>
        <v>0</v>
      </c>
      <c r="AG16" s="38"/>
      <c r="AH16" s="282" t="n">
        <f aca="false">('12'!AG16/24)*0.454</f>
        <v>0</v>
      </c>
      <c r="AI16" s="416" t="n">
        <v>4500</v>
      </c>
      <c r="AJ16" s="282" t="n">
        <f aca="false">('12'!AI16/24)*0.454</f>
        <v>85.125</v>
      </c>
      <c r="AK16" s="40"/>
      <c r="AL16" s="283" t="n">
        <f aca="false">('12'!AK16/24)*0.454</f>
        <v>0</v>
      </c>
      <c r="AM16" s="40"/>
      <c r="AN16" s="283" t="n">
        <f aca="false">('12'!AM16/24)*0.454</f>
        <v>0</v>
      </c>
      <c r="AO16" s="40"/>
      <c r="AP16" s="283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226</v>
      </c>
      <c r="C17" s="48" t="n">
        <v>17</v>
      </c>
      <c r="D17" s="48" t="n">
        <v>18</v>
      </c>
      <c r="E17" s="48" t="n">
        <v>6</v>
      </c>
      <c r="F17" s="48" t="n">
        <v>51</v>
      </c>
      <c r="G17" s="48" t="n">
        <v>1.4</v>
      </c>
      <c r="H17" s="48" t="n">
        <v>1.1</v>
      </c>
      <c r="I17" s="48" t="n">
        <v>0.5</v>
      </c>
      <c r="J17" s="48" t="n">
        <v>0.6</v>
      </c>
      <c r="K17" s="48" t="n">
        <v>6.8</v>
      </c>
      <c r="L17" s="48" t="n">
        <v>6.1</v>
      </c>
      <c r="M17" s="48" t="n">
        <v>6.1</v>
      </c>
      <c r="N17" s="48" t="n">
        <v>5.8</v>
      </c>
      <c r="O17" s="48" t="n">
        <v>2.7</v>
      </c>
      <c r="P17" s="48"/>
      <c r="Q17" s="48"/>
      <c r="R17" s="56" t="n">
        <f aca="false">'12'!Z25</f>
        <v>1450</v>
      </c>
      <c r="S17" s="55" t="n">
        <f aca="false">'12'!AB25</f>
        <v>84.2551815735207</v>
      </c>
      <c r="T17" s="56" t="n">
        <f aca="false">'12'!Y25</f>
        <v>3179</v>
      </c>
      <c r="U17" s="51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58" t="n">
        <v>3173</v>
      </c>
      <c r="Z17" s="415" t="n">
        <v>1490</v>
      </c>
      <c r="AA17" s="58" t="n">
        <v>1</v>
      </c>
      <c r="AB17" s="82" t="n">
        <f aca="false">IF('12'!AA17=1,(('12'!Z17*'12'!$AS$6*'12'!$AT$6)/('12'!Y17*0.0036)),IF('12'!AA17=2,(('12'!Z17*'12'!$AS$7*'12'!$AT$7)/('12'!Y17*0.0036))))</f>
        <v>86.7431803060546</v>
      </c>
      <c r="AC17" s="82"/>
      <c r="AD17" s="37" t="n">
        <f aca="false">(('12'!AC17*'12'!$Q$10*1000000))/('12'!Y17*3600)</f>
        <v>0</v>
      </c>
      <c r="AE17" s="281"/>
      <c r="AF17" s="282" t="n">
        <f aca="false">('12'!AE17/24)*0.454</f>
        <v>0</v>
      </c>
      <c r="AG17" s="38"/>
      <c r="AH17" s="282" t="n">
        <f aca="false">('12'!AG17/24)*0.454</f>
        <v>0</v>
      </c>
      <c r="AI17" s="416" t="n">
        <v>4500</v>
      </c>
      <c r="AJ17" s="282" t="n">
        <f aca="false">('12'!AI17/24)*0.454</f>
        <v>85.125</v>
      </c>
      <c r="AK17" s="40"/>
      <c r="AL17" s="283" t="n">
        <f aca="false">('12'!AK17/24)*0.454</f>
        <v>0</v>
      </c>
      <c r="AM17" s="40"/>
      <c r="AN17" s="283" t="n">
        <f aca="false">('12'!AM17/24)*0.454</f>
        <v>0</v>
      </c>
      <c r="AO17" s="40"/>
      <c r="AP17" s="283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225</v>
      </c>
      <c r="C18" s="48" t="n">
        <v>17</v>
      </c>
      <c r="D18" s="48" t="n">
        <v>18</v>
      </c>
      <c r="E18" s="48" t="n">
        <v>6</v>
      </c>
      <c r="F18" s="48" t="n">
        <v>52</v>
      </c>
      <c r="G18" s="48" t="n">
        <v>1.3</v>
      </c>
      <c r="H18" s="48" t="n">
        <v>1.1</v>
      </c>
      <c r="I18" s="48" t="n">
        <v>0.4</v>
      </c>
      <c r="J18" s="48" t="n">
        <v>0.5</v>
      </c>
      <c r="K18" s="48" t="n">
        <v>6.8</v>
      </c>
      <c r="L18" s="48" t="n">
        <v>6.1</v>
      </c>
      <c r="M18" s="48" t="n">
        <v>6.1</v>
      </c>
      <c r="N18" s="48" t="n">
        <v>5.8</v>
      </c>
      <c r="O18" s="48" t="n">
        <v>2.8</v>
      </c>
      <c r="P18" s="48"/>
      <c r="Q18" s="48"/>
      <c r="R18" s="56" t="n">
        <f aca="false">'12'!Z27</f>
        <v>1400</v>
      </c>
      <c r="S18" s="55" t="n">
        <f aca="false">'12'!AB27</f>
        <v>81.1201728704866</v>
      </c>
      <c r="T18" s="56" t="n">
        <f aca="false">'12'!Y27</f>
        <v>3188</v>
      </c>
      <c r="U18" s="51" t="str">
        <f aca="false">IF('12'!AA27=1,'12'!AR6,'12'!AR7)</f>
        <v>S.A.L</v>
      </c>
      <c r="V18" s="67"/>
      <c r="W18" s="67"/>
      <c r="X18" s="32" t="n">
        <v>0.541666666666667</v>
      </c>
      <c r="Y18" s="58" t="n">
        <v>3157</v>
      </c>
      <c r="Z18" s="415" t="n">
        <v>1490</v>
      </c>
      <c r="AA18" s="58" t="n">
        <v>1</v>
      </c>
      <c r="AB18" s="82" t="n">
        <f aca="false">IF('12'!AA18=1,(('12'!Z18*'12'!$AS$6*'12'!$AT$6)/('12'!Y18*0.0036)),IF('12'!AA18=2,(('12'!Z18*'12'!$AS$7*'12'!$AT$7)/('12'!Y18*0.0036))))</f>
        <v>87.1828036462183</v>
      </c>
      <c r="AC18" s="82"/>
      <c r="AD18" s="37" t="n">
        <f aca="false">(('12'!AC18*'12'!$Q$10*1000000))/('12'!Y18*3600)</f>
        <v>0</v>
      </c>
      <c r="AE18" s="281"/>
      <c r="AF18" s="282" t="n">
        <f aca="false">('12'!AE18/24)*0.454</f>
        <v>0</v>
      </c>
      <c r="AG18" s="38"/>
      <c r="AH18" s="282" t="n">
        <f aca="false">('12'!AG18/24)*0.454</f>
        <v>0</v>
      </c>
      <c r="AI18" s="416" t="n">
        <v>4500</v>
      </c>
      <c r="AJ18" s="282" t="n">
        <f aca="false">('12'!AI18/24)*0.454</f>
        <v>85.125</v>
      </c>
      <c r="AK18" s="40"/>
      <c r="AL18" s="283" t="n">
        <f aca="false">('12'!AK18/24)*0.454</f>
        <v>0</v>
      </c>
      <c r="AM18" s="40"/>
      <c r="AN18" s="283" t="n">
        <f aca="false">('12'!AM18/24)*0.454</f>
        <v>0</v>
      </c>
      <c r="AO18" s="40"/>
      <c r="AP18" s="283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 t="array" ref="B19:B19">IF('12'!B7:B18&gt;0.01,AVERAGE('12'!B7:B18),"")</f>
        <v>221.416666666667</v>
      </c>
      <c r="C19" s="96" t="n">
        <f aca="false" t="array" ref="C19:C19">IF('12'!C7:C18&gt;0.01,AVERAGE('12'!C7:C18),"")</f>
        <v>17.5</v>
      </c>
      <c r="D19" s="96" t="n">
        <f aca="false" t="array" ref="D19:D19">IF('12'!D7:D18&gt;0.01,AVERAGE('12'!D7:D18),"")</f>
        <v>16.0833333333333</v>
      </c>
      <c r="E19" s="96" t="n">
        <f aca="false" t="array" ref="E19:E19">IF('12'!E7:E18&gt;0.01,AVERAGE('12'!E7:E18),"")</f>
        <v>7.33333333333333</v>
      </c>
      <c r="F19" s="96" t="n">
        <f aca="false" t="array" ref="F19:F19">IF('12'!F7:F18&gt;0.01,AVERAGE('12'!F7:F18),"")</f>
        <v>50.4166666666667</v>
      </c>
      <c r="G19" s="96" t="n">
        <f aca="false" t="array" ref="G19:G19">IF('12'!G7:G18&gt;0.01,AVERAGE('12'!G7:G18),"")</f>
        <v>1.51666666666667</v>
      </c>
      <c r="H19" s="96" t="n">
        <f aca="false" t="array" ref="H19:H19">IF('12'!H7:H18&gt;0.01,AVERAGE('12'!H7:H18),"")</f>
        <v>1.14166666666667</v>
      </c>
      <c r="I19" s="96" t="n">
        <f aca="false" t="array" ref="I19:I19">IF('12'!I7:I18&gt;0.01,AVERAGE('12'!I7:I18),"")</f>
        <v>0.541666666666667</v>
      </c>
      <c r="J19" s="96" t="n">
        <f aca="false" t="array" ref="J19:J19">IF('12'!J7:J18&gt;0.01,AVERAGE('12'!J7:J18),"")</f>
        <v>0.75</v>
      </c>
      <c r="K19" s="96" t="n">
        <f aca="false" t="array" ref="K19:K19">IF('12'!K7:K18&gt;0.01,AVERAGE('12'!K7:K18),"")</f>
        <v>6.79166666666667</v>
      </c>
      <c r="L19" s="96" t="n">
        <f aca="false" t="array" ref="L19:L19">IF('12'!L7:L18&gt;0.01,AVERAGE('12'!L7:L18),"")</f>
        <v>6.075</v>
      </c>
      <c r="M19" s="96" t="n">
        <f aca="false" t="array" ref="M19:M19">IF('12'!M7:M18&gt;0.01,AVERAGE('12'!M7:M18),"")</f>
        <v>6.13333333333333</v>
      </c>
      <c r="N19" s="96" t="n">
        <f aca="false" t="array" ref="N19:N19">IF('12'!N7:N18&gt;0.01,AVERAGE('12'!N7:N18),"")</f>
        <v>5.8</v>
      </c>
      <c r="O19" s="96" t="n">
        <f aca="false" t="array" ref="O19:O19">IF('12'!O7:O18&gt;0.01,AVERAGE('12'!O7:O18),"")</f>
        <v>2.88333333333333</v>
      </c>
      <c r="P19" s="289" t="str">
        <f aca="false" t="array" ref="P19:P19">IF('12'!P7:P18&gt;0.01,AVERAGE('12'!P7:P18),"")</f>
        <v/>
      </c>
      <c r="Q19" s="290" t="str">
        <f aca="false" t="array" ref="Q19:Q19">IF('12'!Q7:Q18&gt;0.01,AVERAGE('12'!Q7:Q18),"")</f>
        <v/>
      </c>
      <c r="R19" s="290" t="n">
        <f aca="false" t="array" ref="R19:R19">IF('12'!R7:R18&gt;0.01,AVERAGE('12'!R7:R18),"")</f>
        <v>1469.16666666667</v>
      </c>
      <c r="S19" s="290" t="n">
        <f aca="false" t="array" ref="S19:S19">IF('12'!S7:S18&gt;0.01,AVERAGE('12'!S7:S18),"")</f>
        <v>85.43163012242</v>
      </c>
      <c r="T19" s="417"/>
      <c r="U19" s="417"/>
      <c r="V19" s="73"/>
      <c r="W19" s="74"/>
      <c r="X19" s="32" t="n">
        <v>0.583333333333333</v>
      </c>
      <c r="Y19" s="58" t="n">
        <v>3192</v>
      </c>
      <c r="Z19" s="415" t="n">
        <v>1450</v>
      </c>
      <c r="AA19" s="58" t="n">
        <v>1</v>
      </c>
      <c r="AB19" s="82" t="n">
        <f aca="false">IF('12'!AA19=1,(('12'!Z19*'12'!$AS$6*'12'!$AT$6)/('12'!Y19*0.0036)),IF('12'!AA19=2,(('12'!Z19*'12'!$AS$7*'12'!$AT$7)/('12'!Y19*0.0036))))</f>
        <v>83.912037037037</v>
      </c>
      <c r="AC19" s="82"/>
      <c r="AD19" s="37" t="n">
        <f aca="false">(('12'!AC19*'12'!$Q$10*1000000))/('12'!Y19*3600)</f>
        <v>0</v>
      </c>
      <c r="AE19" s="281"/>
      <c r="AF19" s="282" t="n">
        <f aca="false">('12'!AE19/24)*0.454</f>
        <v>0</v>
      </c>
      <c r="AG19" s="38"/>
      <c r="AH19" s="282" t="n">
        <f aca="false">('12'!AG19/24)*0.454</f>
        <v>0</v>
      </c>
      <c r="AI19" s="416" t="n">
        <v>4500</v>
      </c>
      <c r="AJ19" s="282" t="n">
        <f aca="false">('12'!AI19/24)*0.454</f>
        <v>85.125</v>
      </c>
      <c r="AK19" s="40"/>
      <c r="AL19" s="283" t="n">
        <f aca="false">('12'!AK19/24)*0.454</f>
        <v>0</v>
      </c>
      <c r="AM19" s="40"/>
      <c r="AN19" s="283" t="n">
        <f aca="false">('12'!AM19/24)*0.454</f>
        <v>0</v>
      </c>
      <c r="AO19" s="40"/>
      <c r="AP19" s="283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MAX('12'!B7:B18)</f>
        <v>226</v>
      </c>
      <c r="C20" s="96" t="n">
        <f aca="false">MAX('12'!C7:C18)</f>
        <v>19</v>
      </c>
      <c r="D20" s="96" t="n">
        <f aca="false">MAX('12'!D7:D18)</f>
        <v>19</v>
      </c>
      <c r="E20" s="96" t="n">
        <f aca="false">MAX('12'!E7:E18)</f>
        <v>9</v>
      </c>
      <c r="F20" s="96" t="n">
        <f aca="false">MAX('12'!F7:F18)</f>
        <v>52</v>
      </c>
      <c r="G20" s="96" t="n">
        <f aca="false">MAX('12'!G7:G18)</f>
        <v>1.7</v>
      </c>
      <c r="H20" s="96" t="n">
        <f aca="false">MAX('12'!H7:H18)</f>
        <v>1.2</v>
      </c>
      <c r="I20" s="96" t="n">
        <f aca="false">MAX('12'!I7:I18)</f>
        <v>0.6</v>
      </c>
      <c r="J20" s="96" t="n">
        <f aca="false">MAX('12'!J7:J18)</f>
        <v>1</v>
      </c>
      <c r="K20" s="96" t="n">
        <f aca="false">MAX('12'!K7:K18)</f>
        <v>6.8</v>
      </c>
      <c r="L20" s="96" t="n">
        <f aca="false">MAX('12'!L7:L18)</f>
        <v>6.1</v>
      </c>
      <c r="M20" s="96" t="n">
        <f aca="false">MAX('12'!M7:M18)</f>
        <v>6.2</v>
      </c>
      <c r="N20" s="96" t="n">
        <f aca="false">MAX('12'!N7:N18)</f>
        <v>5.8</v>
      </c>
      <c r="O20" s="97" t="n">
        <f aca="false">MAX('12'!O7:O18)</f>
        <v>3</v>
      </c>
      <c r="P20" s="97" t="n">
        <f aca="false">MAX('12'!P7:P18)</f>
        <v>0</v>
      </c>
      <c r="Q20" s="97" t="n">
        <f aca="false">MAX('12'!Q7:Q18)</f>
        <v>0</v>
      </c>
      <c r="R20" s="97" t="n">
        <f aca="false">MAX('12'!R7:R18)</f>
        <v>1490</v>
      </c>
      <c r="S20" s="97" t="n">
        <f aca="false">MAX('12'!S7:S18)</f>
        <v>87.2104281087171</v>
      </c>
      <c r="T20" s="417"/>
      <c r="U20" s="417"/>
      <c r="X20" s="32" t="n">
        <v>0.625</v>
      </c>
      <c r="Y20" s="58" t="n">
        <v>3170</v>
      </c>
      <c r="Z20" s="415" t="n">
        <v>1450</v>
      </c>
      <c r="AA20" s="58" t="n">
        <v>1</v>
      </c>
      <c r="AB20" s="82" t="n">
        <f aca="false">IF('12'!AA20=1,(('12'!Z20*'12'!$AS$6*'12'!$AT$6)/('12'!Y20*0.0036)),IF('12'!AA20=2,(('12'!Z20*'12'!$AS$7*'12'!$AT$7)/('12'!Y20*0.0036))))</f>
        <v>84.4943918682089</v>
      </c>
      <c r="AC20" s="82"/>
      <c r="AD20" s="37" t="n">
        <f aca="false">(('12'!AC20*'12'!$Q$10*1000000))/('12'!Y20*3600)</f>
        <v>0</v>
      </c>
      <c r="AE20" s="281"/>
      <c r="AF20" s="282" t="n">
        <f aca="false">('12'!AE20/24)*0.454</f>
        <v>0</v>
      </c>
      <c r="AG20" s="38"/>
      <c r="AH20" s="282" t="n">
        <f aca="false">('12'!AG20/24)*0.454</f>
        <v>0</v>
      </c>
      <c r="AI20" s="416" t="n">
        <v>4500</v>
      </c>
      <c r="AJ20" s="282" t="n">
        <f aca="false">('12'!AI20/24)*0.454</f>
        <v>85.125</v>
      </c>
      <c r="AK20" s="40"/>
      <c r="AL20" s="283" t="n">
        <f aca="false">('12'!AK20/24)*0.454</f>
        <v>0</v>
      </c>
      <c r="AM20" s="40"/>
      <c r="AN20" s="283" t="n">
        <f aca="false">('12'!AM20/24)*0.454</f>
        <v>0</v>
      </c>
      <c r="AO20" s="40"/>
      <c r="AP20" s="283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MIN('12'!B7:B18)</f>
        <v>218</v>
      </c>
      <c r="C21" s="96" t="n">
        <f aca="false">MIN('12'!C7:C18)</f>
        <v>14</v>
      </c>
      <c r="D21" s="96" t="n">
        <f aca="false">MIN('12'!D7:D18)</f>
        <v>12</v>
      </c>
      <c r="E21" s="96" t="n">
        <f aca="false">MIN('12'!E7:E18)</f>
        <v>6</v>
      </c>
      <c r="F21" s="96" t="n">
        <f aca="false">MIN('12'!F7:F18)</f>
        <v>47</v>
      </c>
      <c r="G21" s="291" t="n">
        <f aca="false">MIN('12'!G7:G18)</f>
        <v>1.3</v>
      </c>
      <c r="H21" s="291" t="n">
        <f aca="false">MIN('12'!H7:H18)</f>
        <v>1.1</v>
      </c>
      <c r="I21" s="291" t="n">
        <f aca="false">MIN('12'!I7:I18)</f>
        <v>0.4</v>
      </c>
      <c r="J21" s="291" t="n">
        <f aca="false">MIN('12'!J7:J18)</f>
        <v>0.5</v>
      </c>
      <c r="K21" s="291" t="n">
        <f aca="false">MIN('12'!K7:K18)</f>
        <v>6.7</v>
      </c>
      <c r="L21" s="291" t="n">
        <f aca="false">MIN('12'!L7:L18)</f>
        <v>6</v>
      </c>
      <c r="M21" s="291" t="n">
        <f aca="false">MIN('12'!M7:M18)</f>
        <v>6.1</v>
      </c>
      <c r="N21" s="291" t="n">
        <f aca="false">MIN('12'!N7:N18)</f>
        <v>5.8</v>
      </c>
      <c r="O21" s="292" t="n">
        <f aca="false">MIN('12'!O7:O18)</f>
        <v>2.7</v>
      </c>
      <c r="P21" s="292" t="n">
        <f aca="false">MIN('12'!P7:P18)</f>
        <v>0</v>
      </c>
      <c r="Q21" s="292" t="n">
        <f aca="false">MIN('12'!Q7:Q18)</f>
        <v>0</v>
      </c>
      <c r="R21" s="292" t="n">
        <f aca="false">MIN('12'!R7:R18)</f>
        <v>1400</v>
      </c>
      <c r="S21" s="292" t="n">
        <f aca="false">MIN('12'!S7:S18)</f>
        <v>81.1201728704866</v>
      </c>
      <c r="T21" s="417"/>
      <c r="U21" s="417"/>
      <c r="X21" s="32" t="n">
        <v>0.666666666666667</v>
      </c>
      <c r="Y21" s="58" t="n">
        <v>3158</v>
      </c>
      <c r="Z21" s="415" t="n">
        <v>1450</v>
      </c>
      <c r="AA21" s="58" t="n">
        <v>1</v>
      </c>
      <c r="AB21" s="82" t="n">
        <f aca="false">IF('12'!AA21=1,(('12'!Z21*'12'!$AS$6*'12'!$AT$6)/('12'!Y21*0.0036)),IF('12'!AA21=2,(('12'!Z21*'12'!$AS$7*'12'!$AT$7)/('12'!Y21*0.0036))))</f>
        <v>84.8154598550419</v>
      </c>
      <c r="AC21" s="82"/>
      <c r="AD21" s="37" t="n">
        <f aca="false">(('12'!AC21*'12'!$Q$10*1000000))/('12'!Y21*3600)</f>
        <v>0</v>
      </c>
      <c r="AE21" s="281"/>
      <c r="AF21" s="282" t="n">
        <f aca="false">('12'!AE21/24)*0.454</f>
        <v>0</v>
      </c>
      <c r="AG21" s="38"/>
      <c r="AH21" s="282" t="n">
        <f aca="false">('12'!AG21/24)*0.454</f>
        <v>0</v>
      </c>
      <c r="AI21" s="416" t="n">
        <v>4500</v>
      </c>
      <c r="AJ21" s="282" t="n">
        <f aca="false">('12'!AI21/24)*0.454</f>
        <v>85.125</v>
      </c>
      <c r="AK21" s="40"/>
      <c r="AL21" s="283" t="n">
        <f aca="false">('12'!AK21/24)*0.454</f>
        <v>0</v>
      </c>
      <c r="AM21" s="40"/>
      <c r="AN21" s="283" t="n">
        <f aca="false">('12'!AM21/24)*0.454</f>
        <v>0</v>
      </c>
      <c r="AO21" s="40"/>
      <c r="AP21" s="283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17"/>
      <c r="U22" s="417"/>
      <c r="X22" s="32" t="n">
        <v>0.708333333333333</v>
      </c>
      <c r="Y22" s="58" t="n">
        <v>3186</v>
      </c>
      <c r="Z22" s="415" t="n">
        <v>1450</v>
      </c>
      <c r="AA22" s="58" t="n">
        <v>1</v>
      </c>
      <c r="AB22" s="82" t="n">
        <f aca="false">IF('12'!AA22=1,(('12'!Z22*'12'!$AS$6*'12'!$AT$6)/('12'!Y22*0.0036)),IF('12'!AA22=2,(('12'!Z22*'12'!$AS$7*'12'!$AT$7)/('12'!Y22*0.0036))))</f>
        <v>84.070063472135</v>
      </c>
      <c r="AC22" s="82"/>
      <c r="AD22" s="37" t="n">
        <f aca="false">(('12'!AC22*'12'!$Q$10*1000000))/('12'!Y22*3600)</f>
        <v>0</v>
      </c>
      <c r="AE22" s="281"/>
      <c r="AF22" s="282" t="n">
        <f aca="false">('12'!AE22/24)*0.454</f>
        <v>0</v>
      </c>
      <c r="AG22" s="38"/>
      <c r="AH22" s="282" t="n">
        <f aca="false">('12'!AG22/24)*0.454</f>
        <v>0</v>
      </c>
      <c r="AI22" s="416" t="n">
        <v>4500</v>
      </c>
      <c r="AJ22" s="282" t="n">
        <f aca="false">('12'!AI22/24)*0.454</f>
        <v>85.125</v>
      </c>
      <c r="AK22" s="40"/>
      <c r="AL22" s="283" t="n">
        <f aca="false">('12'!AK22/24)*0.454</f>
        <v>0</v>
      </c>
      <c r="AM22" s="40"/>
      <c r="AN22" s="283" t="n">
        <f aca="false">('12'!AM22/24)*0.454</f>
        <v>0</v>
      </c>
      <c r="AO22" s="40"/>
      <c r="AP22" s="283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17"/>
      <c r="U23" s="417"/>
      <c r="X23" s="32" t="n">
        <v>0.75</v>
      </c>
      <c r="Y23" s="58" t="n">
        <v>3163</v>
      </c>
      <c r="Z23" s="415" t="n">
        <v>1450</v>
      </c>
      <c r="AA23" s="58" t="n">
        <v>1</v>
      </c>
      <c r="AB23" s="82" t="n">
        <f aca="false">IF('12'!AA23=1,(('12'!Z23*'12'!$AS$6*'12'!$AT$6)/('12'!Y23*0.0036)),IF('12'!AA23=2,(('12'!Z23*'12'!$AS$7*'12'!$AT$7)/('12'!Y23*0.0036))))</f>
        <v>84.6813854638705</v>
      </c>
      <c r="AC23" s="82"/>
      <c r="AD23" s="37" t="n">
        <f aca="false">(('12'!AC23*'12'!$Q$10*1000000))/('12'!Y23*3600)</f>
        <v>0</v>
      </c>
      <c r="AE23" s="281"/>
      <c r="AF23" s="282" t="n">
        <f aca="false">('12'!AE23/24)*0.454</f>
        <v>0</v>
      </c>
      <c r="AG23" s="38"/>
      <c r="AH23" s="282" t="n">
        <f aca="false">('12'!AG23/24)*0.454</f>
        <v>0</v>
      </c>
      <c r="AI23" s="416" t="n">
        <v>4500</v>
      </c>
      <c r="AJ23" s="282" t="n">
        <f aca="false">('12'!AI23/24)*0.454</f>
        <v>85.125</v>
      </c>
      <c r="AK23" s="40"/>
      <c r="AL23" s="283" t="n">
        <f aca="false">('12'!AK23/24)*0.454</f>
        <v>0</v>
      </c>
      <c r="AM23" s="40"/>
      <c r="AN23" s="283" t="n">
        <f aca="false">('12'!AM23/24)*0.454</f>
        <v>0</v>
      </c>
      <c r="AO23" s="40"/>
      <c r="AP23" s="283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17"/>
      <c r="U24" s="417"/>
      <c r="X24" s="32" t="n">
        <v>0.791666666666667</v>
      </c>
      <c r="Y24" s="266" t="n">
        <v>3192</v>
      </c>
      <c r="Z24" s="415" t="n">
        <v>1450</v>
      </c>
      <c r="AA24" s="58" t="n">
        <v>1</v>
      </c>
      <c r="AB24" s="35" t="n">
        <f aca="false">IF('12'!AA24=1,(('12'!Z24*'12'!$AS$6*'12'!$AT$6)/('12'!Y24*0.0036)),IF('12'!AA24=2,(('12'!Z24*'12'!$AS$7*'12'!$AT$7)/('12'!Y24*0.0036))))</f>
        <v>83.912037037037</v>
      </c>
      <c r="AC24" s="35"/>
      <c r="AD24" s="293" t="n">
        <f aca="false">(('12'!AC24*'12'!$Q$10*1000000))/('12'!Y24*3600)</f>
        <v>0</v>
      </c>
      <c r="AE24" s="281"/>
      <c r="AF24" s="294" t="n">
        <f aca="false">('12'!AE24/24)*0.454</f>
        <v>0</v>
      </c>
      <c r="AG24" s="266"/>
      <c r="AH24" s="294" t="n">
        <f aca="false">('12'!AG24/24)*0.454</f>
        <v>0</v>
      </c>
      <c r="AI24" s="416" t="n">
        <v>4500</v>
      </c>
      <c r="AJ24" s="294" t="n">
        <f aca="false">('12'!AI24/24)*0.454</f>
        <v>85.125</v>
      </c>
      <c r="AK24" s="40"/>
      <c r="AL24" s="295" t="n">
        <f aca="false">('12'!AK24/24)*0.454</f>
        <v>0</v>
      </c>
      <c r="AM24" s="296"/>
      <c r="AN24" s="295" t="n">
        <f aca="false">('12'!AM24/24)*0.454</f>
        <v>0</v>
      </c>
      <c r="AO24" s="40"/>
      <c r="AP24" s="295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89" t="e">
        <f aca="false">#DIV/0!</f>
        <v>#DIV/0!</v>
      </c>
      <c r="S25" s="90"/>
      <c r="T25" s="407" t="s">
        <v>0</v>
      </c>
      <c r="U25" s="370" t="n">
        <f aca="false">ESCALA!$A$14</f>
        <v>43933</v>
      </c>
      <c r="X25" s="32" t="n">
        <v>0.833333333333333</v>
      </c>
      <c r="Y25" s="266" t="n">
        <v>3179</v>
      </c>
      <c r="Z25" s="415" t="n">
        <v>1450</v>
      </c>
      <c r="AA25" s="58" t="n">
        <v>1</v>
      </c>
      <c r="AB25" s="82" t="n">
        <f aca="false">IF('12'!AA25=1,(('12'!Z25*'12'!$AS$6*'12'!$AT$6)/('12'!Y25*0.0036)),IF('12'!AA25=2,(('12'!Z25*'12'!$AS$7*'12'!$AT$7)/('12'!Y25*0.0036))))</f>
        <v>84.2551815735207</v>
      </c>
      <c r="AC25" s="82"/>
      <c r="AD25" s="37" t="n">
        <f aca="false">(('12'!AC25*'12'!$Q$10*1000000))/('12'!Y25*3600)</f>
        <v>0</v>
      </c>
      <c r="AE25" s="281"/>
      <c r="AF25" s="282" t="n">
        <f aca="false">('12'!AE25/24)*0.454</f>
        <v>0</v>
      </c>
      <c r="AG25" s="38"/>
      <c r="AH25" s="282" t="n">
        <f aca="false">('12'!AG25/24)*0.454</f>
        <v>0</v>
      </c>
      <c r="AI25" s="416" t="n">
        <v>4500</v>
      </c>
      <c r="AJ25" s="282" t="n">
        <f aca="false">('12'!AI25/24)*0.454</f>
        <v>85.125</v>
      </c>
      <c r="AK25" s="40"/>
      <c r="AL25" s="283" t="n">
        <f aca="false">('12'!AK25/24)*0.454</f>
        <v>0</v>
      </c>
      <c r="AM25" s="40"/>
      <c r="AN25" s="283" t="n">
        <f aca="false">('12'!AM25/24)*0.454</f>
        <v>0</v>
      </c>
      <c r="AO25" s="40"/>
      <c r="AP25" s="283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7" t="n">
        <v>0.59</v>
      </c>
      <c r="C26" s="297" t="n">
        <v>0.72</v>
      </c>
      <c r="D26" s="297" t="n">
        <v>0.67</v>
      </c>
      <c r="E26" s="327" t="n">
        <v>0.73</v>
      </c>
      <c r="F26" s="327" t="n">
        <v>0.59</v>
      </c>
      <c r="G26" s="327" t="n">
        <v>0.75</v>
      </c>
      <c r="H26" s="327" t="n">
        <v>0.78</v>
      </c>
      <c r="I26" s="327" t="n">
        <v>0.7</v>
      </c>
      <c r="J26" s="327" t="n">
        <v>0.57</v>
      </c>
      <c r="K26" s="327" t="n">
        <v>0.72</v>
      </c>
      <c r="L26" s="327" t="n">
        <v>0.66</v>
      </c>
      <c r="M26" s="327" t="n">
        <v>0.64</v>
      </c>
      <c r="N26" s="327" t="n">
        <v>0.58</v>
      </c>
      <c r="O26" s="327" t="n">
        <v>0.57</v>
      </c>
      <c r="P26" s="327" t="n">
        <v>0.67</v>
      </c>
      <c r="Q26" s="327"/>
      <c r="R26" s="89" t="e">
        <f aca="false">#DIV/0!</f>
        <v>#DIV/0!</v>
      </c>
      <c r="S26" s="93"/>
      <c r="T26" s="407"/>
      <c r="U26" s="370"/>
      <c r="X26" s="32" t="n">
        <v>0.875</v>
      </c>
      <c r="Y26" s="266" t="n">
        <v>3154</v>
      </c>
      <c r="Z26" s="415" t="n">
        <v>1450</v>
      </c>
      <c r="AA26" s="58" t="n">
        <v>1</v>
      </c>
      <c r="AB26" s="82" t="n">
        <f aca="false">IF('12'!AA26=1,(('12'!Z26*'12'!$AS$6*'12'!$AT$6)/('12'!Y26*0.0036)),IF('12'!AA26=2,(('12'!Z26*'12'!$AS$7*'12'!$AT$7)/('12'!Y26*0.0036))))</f>
        <v>84.9230254350736</v>
      </c>
      <c r="AC26" s="82"/>
      <c r="AD26" s="37" t="n">
        <f aca="false">(('12'!AC26*'12'!$Q$10*1000000))/('12'!Y26*3600)</f>
        <v>0</v>
      </c>
      <c r="AE26" s="281"/>
      <c r="AF26" s="282" t="n">
        <f aca="false">('12'!AE26/24)*0.454</f>
        <v>0</v>
      </c>
      <c r="AG26" s="38"/>
      <c r="AH26" s="282" t="n">
        <f aca="false">('12'!AG26/24)*0.454</f>
        <v>0</v>
      </c>
      <c r="AI26" s="416" t="n">
        <v>4500</v>
      </c>
      <c r="AJ26" s="282" t="n">
        <f aca="false">('12'!AI26/24)*0.454</f>
        <v>85.125</v>
      </c>
      <c r="AK26" s="40"/>
      <c r="AL26" s="283" t="n">
        <f aca="false">('12'!AK26/24)*0.454</f>
        <v>0</v>
      </c>
      <c r="AM26" s="40"/>
      <c r="AN26" s="283" t="n">
        <f aca="false">('12'!AM26/24)*0.454</f>
        <v>0</v>
      </c>
      <c r="AO26" s="40"/>
      <c r="AP26" s="283" t="n">
        <f aca="false">('12'!AO26/24)*0.454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3188</v>
      </c>
      <c r="Z27" s="415" t="n">
        <v>1400</v>
      </c>
      <c r="AA27" s="58" t="n">
        <v>1</v>
      </c>
      <c r="AB27" s="82" t="n">
        <f aca="false">IF('12'!AA27=1,(('12'!Z27*'12'!$AS$6*'12'!$AT$6)/('12'!Y27*0.0036)),IF('12'!AA27=2,(('12'!Z27*'12'!$AS$7*'12'!$AT$7)/('12'!Y27*0.0036))))</f>
        <v>81.1201728704866</v>
      </c>
      <c r="AC27" s="82"/>
      <c r="AD27" s="37" t="n">
        <f aca="false">(('12'!AC27*'12'!$Q$10*1000000))/('12'!Y27*3600)</f>
        <v>0</v>
      </c>
      <c r="AE27" s="281"/>
      <c r="AF27" s="282" t="n">
        <f aca="false">('12'!AE27/24)*0.454</f>
        <v>0</v>
      </c>
      <c r="AG27" s="38"/>
      <c r="AH27" s="282" t="n">
        <f aca="false">('12'!AG27/24)*0.454</f>
        <v>0</v>
      </c>
      <c r="AI27" s="416" t="n">
        <v>4500</v>
      </c>
      <c r="AJ27" s="282" t="n">
        <f aca="false">('12'!AI27/24)*0.454</f>
        <v>85.125</v>
      </c>
      <c r="AK27" s="40"/>
      <c r="AL27" s="283" t="n">
        <f aca="false">('12'!AK27/24)*0.454</f>
        <v>0</v>
      </c>
      <c r="AM27" s="40"/>
      <c r="AN27" s="283" t="n">
        <f aca="false">('12'!AM27/24)*0.454</f>
        <v>0</v>
      </c>
      <c r="AO27" s="40"/>
      <c r="AP27" s="283" t="n">
        <f aca="false">('12'!AO27/24)*0.454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3209</v>
      </c>
      <c r="Z28" s="415" t="n">
        <v>1400</v>
      </c>
      <c r="AA28" s="58" t="n">
        <v>1</v>
      </c>
      <c r="AB28" s="82" t="n">
        <f aca="false">IF('12'!AA28=1,(('12'!Z28*'12'!$AS$6*'12'!$AT$6)/('12'!Y28*0.0036)),IF('12'!AA28=2,(('12'!Z28*'12'!$AS$7*'12'!$AT$7)/('12'!Y28*0.0036))))</f>
        <v>80.5893147744192</v>
      </c>
      <c r="AC28" s="82"/>
      <c r="AD28" s="37" t="n">
        <f aca="false">(('12'!AC28*'12'!$Q$10*1000000))/('12'!Y28*3600)</f>
        <v>0</v>
      </c>
      <c r="AE28" s="281"/>
      <c r="AF28" s="282" t="n">
        <f aca="false">('12'!AE28/24)*0.454</f>
        <v>0</v>
      </c>
      <c r="AG28" s="38"/>
      <c r="AH28" s="282" t="n">
        <f aca="false">('12'!AG28/24)*0.454</f>
        <v>0</v>
      </c>
      <c r="AI28" s="416" t="n">
        <v>4500</v>
      </c>
      <c r="AJ28" s="282" t="n">
        <f aca="false">('12'!AI28/24)*0.454</f>
        <v>85.125</v>
      </c>
      <c r="AK28" s="40"/>
      <c r="AL28" s="283" t="n">
        <f aca="false">('12'!AK28/24)*0.454</f>
        <v>0</v>
      </c>
      <c r="AM28" s="40"/>
      <c r="AN28" s="283" t="n">
        <f aca="false">('12'!AM28/24)*0.454</f>
        <v>0</v>
      </c>
      <c r="AO28" s="40"/>
      <c r="AP28" s="283" t="n">
        <f aca="false">('12'!AO28/24)*0.454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266" t="n">
        <v>3163</v>
      </c>
      <c r="Z29" s="415" t="n">
        <v>1400</v>
      </c>
      <c r="AA29" s="58" t="n">
        <v>1</v>
      </c>
      <c r="AB29" s="82" t="n">
        <f aca="false">IF('12'!AA29=1,(('12'!Z29*'12'!$AS$6*'12'!$AT$6)/('12'!Y29*0.0036)),IF('12'!AA29=2,(('12'!Z29*'12'!$AS$7*'12'!$AT$7)/('12'!Y29*0.0036))))</f>
        <v>81.7613376892542</v>
      </c>
      <c r="AC29" s="82"/>
      <c r="AD29" s="37" t="n">
        <f aca="false">(('12'!AC29*'12'!$Q$10*1000000))/('12'!Y29*3600)</f>
        <v>0</v>
      </c>
      <c r="AE29" s="281"/>
      <c r="AF29" s="282" t="n">
        <f aca="false">('12'!AE29/24)*0.454</f>
        <v>0</v>
      </c>
      <c r="AG29" s="38"/>
      <c r="AH29" s="282" t="n">
        <f aca="false">('12'!AG29/24)*0.454</f>
        <v>0</v>
      </c>
      <c r="AI29" s="416" t="n">
        <v>4500</v>
      </c>
      <c r="AJ29" s="282" t="n">
        <f aca="false">('12'!AI29/24)*0.454</f>
        <v>85.125</v>
      </c>
      <c r="AK29" s="40"/>
      <c r="AL29" s="283" t="n">
        <f aca="false">('12'!AK29/24)*0.454</f>
        <v>0</v>
      </c>
      <c r="AM29" s="40"/>
      <c r="AN29" s="283" t="n">
        <f aca="false">('12'!AM29/24)*0.454</f>
        <v>0</v>
      </c>
      <c r="AO29" s="40"/>
      <c r="AP29" s="283" t="n">
        <f aca="false">('12'!AO29/24)*0.454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301" t="n">
        <f aca="false">SUM('12'!Y6:Y29)*3.6</f>
        <v>274626</v>
      </c>
      <c r="Z30" s="113" t="n">
        <f aca="false">SUM('12'!Z6:Z29)</f>
        <v>35170</v>
      </c>
      <c r="AA30" s="107"/>
      <c r="AB30" s="108"/>
      <c r="AC30" s="107"/>
      <c r="AD30" s="108"/>
      <c r="AE30" s="53"/>
      <c r="AF30" s="282" t="n">
        <f aca="false">SUM('12'!AF6:AF29)</f>
        <v>0</v>
      </c>
      <c r="AG30" s="53"/>
      <c r="AH30" s="282" t="n">
        <f aca="false">SUM('12'!AH6:AH29)</f>
        <v>0</v>
      </c>
      <c r="AI30" s="53"/>
      <c r="AJ30" s="282" t="n">
        <f aca="false">SUM('12'!AJ6:AJ29)</f>
        <v>2043</v>
      </c>
      <c r="AK30" s="109"/>
      <c r="AL30" s="283" t="n">
        <f aca="false">SUM('12'!AL6:AL29)</f>
        <v>0</v>
      </c>
      <c r="AM30" s="109"/>
      <c r="AN30" s="283" t="n">
        <f aca="false">SUM('12'!AN6:AN29)</f>
        <v>0</v>
      </c>
      <c r="AO30" s="40"/>
      <c r="AP30" s="283" t="n">
        <f aca="false">SUM('12'!AP6:AP29)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SUMIF('12'!AA6:AA29,"=1",'12'!Z6:Z29)</f>
        <v>35170</v>
      </c>
      <c r="AA32" s="113" t="n">
        <f aca="false">'12'!Z32*'12'!AS6</f>
        <v>46776.1</v>
      </c>
      <c r="AB32" s="114" t="n">
        <f aca="false">SUMIF('12'!$AA$6:$AA$29,"=1",'12'!$AB$6:$AB$29)/COUNTIF('12'!$AA$6:$AA$29,"=1")</f>
        <v>85.1659748041551</v>
      </c>
      <c r="AC32" s="115" t="n">
        <f aca="false">SUMIF('12'!Z6:Z29,"=1",'12'!AC6:AC29)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61</v>
      </c>
      <c r="Y33" s="112"/>
      <c r="Z33" s="113" t="n">
        <f aca="false">SUMIF('12'!Z6:Z29,"=2",'12'!Z6:Z29)</f>
        <v>0</v>
      </c>
      <c r="AA33" s="113" t="n">
        <f aca="false">'12'!Z33*'12'!AS7</f>
        <v>0</v>
      </c>
      <c r="AB33" s="114" t="e">
        <f aca="false">SUMIF('12'!$Z$6:$Z$29,"=2",'12'!$Z$6:$Z$29)/COUNTIF('12'!$Z$6:$Z$29,"=2")</f>
        <v>#DIV/0!</v>
      </c>
      <c r="AC33" s="120" t="n">
        <f aca="false">SUMIF('12'!Z6:Z29,"=2",'12'!AC6:AC29)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AVERAGE('12'!Y6:Y29)</f>
        <v>3178.54166666667</v>
      </c>
      <c r="Z34" s="127" t="n">
        <f aca="false">AVERAGE('12'!Z6:Z29)</f>
        <v>1465.41666666667</v>
      </c>
      <c r="AA34" s="128"/>
      <c r="AB34" s="128"/>
      <c r="AC34" s="129" t="n">
        <f aca="false">SUM('12'!AC6:AC29)/COUNTIF('12'!AC6:AC29,"&lt;&gt;0")</f>
        <v>0</v>
      </c>
      <c r="AD34" s="130" t="e">
        <f aca="false">SUM('12'!AD6:AD29)/COUNTIF('12'!AD6:AD29,"&lt;&gt;0")</f>
        <v>#DIV/0!</v>
      </c>
      <c r="AE34" s="107"/>
      <c r="AF34" s="129" t="n">
        <f aca="false">AVERAGE('12'!AF6:AF29)</f>
        <v>0</v>
      </c>
      <c r="AG34" s="129"/>
      <c r="AH34" s="129" t="n">
        <f aca="false">AVERAGE('12'!AH6:AH29)</f>
        <v>0</v>
      </c>
      <c r="AI34" s="129"/>
      <c r="AJ34" s="129" t="n">
        <f aca="false">'12'!AJ30/24</f>
        <v>85.125</v>
      </c>
      <c r="AK34" s="129"/>
      <c r="AL34" s="129" t="n">
        <f aca="false">AVERAGE('12'!AL6:AL29)</f>
        <v>0</v>
      </c>
      <c r="AM34" s="129"/>
      <c r="AN34" s="129" t="n">
        <f aca="false">AVERAGE('12'!AN6:AN29)</f>
        <v>0</v>
      </c>
      <c r="AO34" s="129"/>
      <c r="AP34" s="129" t="n">
        <f aca="false">AVERAGE('12'!AP6:AP29)</f>
        <v>0</v>
      </c>
    </row>
    <row r="35" customFormat="false" ht="19.5" hidden="false" customHeight="true" outlineLevel="0" collapsed="false">
      <c r="A35" s="418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1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11"/>
      <c r="X36" s="139" t="s">
        <v>74</v>
      </c>
      <c r="Y36" s="140"/>
      <c r="Z36" s="141"/>
      <c r="AA36" s="142" t="s">
        <v>75</v>
      </c>
      <c r="AB36" s="140" t="n">
        <v>4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52.1</v>
      </c>
      <c r="D37" s="284" t="n">
        <v>22.1</v>
      </c>
      <c r="E37" s="284" t="n">
        <v>18.1</v>
      </c>
      <c r="F37" s="284" t="n">
        <v>1.6</v>
      </c>
      <c r="G37" s="281" t="n">
        <v>0.2</v>
      </c>
      <c r="H37" s="281" t="n">
        <v>0.1</v>
      </c>
      <c r="I37" s="281" t="n">
        <v>0.2</v>
      </c>
      <c r="J37" s="281" t="n">
        <v>0.1</v>
      </c>
      <c r="K37" s="281" t="n">
        <v>0.03</v>
      </c>
      <c r="L37" s="305" t="n">
        <v>0.2</v>
      </c>
      <c r="M37" s="305"/>
      <c r="N37" s="305"/>
      <c r="O37" s="29"/>
      <c r="P37" s="29"/>
      <c r="Q37" s="29"/>
      <c r="R37" s="29"/>
      <c r="S37" s="29"/>
      <c r="T37" s="29"/>
      <c r="U37" s="408" t="n">
        <f aca="false">'12'!V12</f>
        <v>0</v>
      </c>
      <c r="X37" s="147" t="s">
        <v>77</v>
      </c>
      <c r="Y37" s="147"/>
      <c r="Z37" s="148" t="n">
        <f aca="false">COUNTA('12'!Z6:Z29)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307"/>
      <c r="X38" s="154"/>
      <c r="Y38" s="154"/>
      <c r="Z38" s="155"/>
      <c r="AA38" s="149"/>
      <c r="AB38" s="149"/>
      <c r="AJ38" s="311" t="s">
        <v>82</v>
      </c>
      <c r="AK38" s="312" t="n">
        <f aca="false">SUM('12'!AF30+'12'!AH30)</f>
        <v>0</v>
      </c>
      <c r="AL38" s="311" t="s">
        <v>82</v>
      </c>
      <c r="AM38" s="313" t="n">
        <f aca="false">SUM('12'!AL30+'12'!AN30)</f>
        <v>0</v>
      </c>
      <c r="AO38" s="311" t="s">
        <v>82</v>
      </c>
      <c r="AP38" s="312" t="n">
        <f aca="false">'12'!AJ30</f>
        <v>2043</v>
      </c>
      <c r="AQ38" s="311" t="s">
        <v>82</v>
      </c>
      <c r="AR38" s="313" t="n">
        <f aca="false">'12'!AP30</f>
        <v>0</v>
      </c>
    </row>
    <row r="39" customFormat="false" ht="22.3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419" t="s">
        <v>86</v>
      </c>
      <c r="K39" s="419"/>
      <c r="L39" s="419"/>
      <c r="M39" s="419"/>
      <c r="O39" s="386" t="s">
        <v>87</v>
      </c>
      <c r="P39" s="386"/>
      <c r="Q39" s="386"/>
      <c r="R39" s="387" t="s">
        <v>88</v>
      </c>
      <c r="S39" s="420" t="s">
        <v>89</v>
      </c>
      <c r="T39" s="420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('12'!AK38/'12'!Y30)*1000</f>
        <v>0</v>
      </c>
      <c r="AL39" s="316" t="s">
        <v>90</v>
      </c>
      <c r="AM39" s="317" t="n">
        <f aca="false">('12'!AM38/'12'!Y30)*1000</f>
        <v>0</v>
      </c>
      <c r="AO39" s="314" t="s">
        <v>90</v>
      </c>
      <c r="AP39" s="315" t="n">
        <f aca="false">('12'!AP38/'12'!Y30)*1000</f>
        <v>7.43920823228682</v>
      </c>
      <c r="AQ39" s="316" t="s">
        <v>90</v>
      </c>
      <c r="AR39" s="317" t="n">
        <f aca="false">('12'!AR38/'12'!Y30)*1000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386"/>
      <c r="P40" s="386"/>
      <c r="Q40" s="386"/>
      <c r="R40" s="387"/>
      <c r="S40" s="420"/>
      <c r="T40" s="420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SUM('12'!AK38,'12'!AM38)</f>
        <v>0</v>
      </c>
      <c r="AM40" s="185"/>
      <c r="AO40" s="186" t="s">
        <v>94</v>
      </c>
      <c r="AP40" s="186"/>
      <c r="AQ40" s="187" t="n">
        <f aca="false">SUM('12'!AP38,'12'!AR38)</f>
        <v>2043</v>
      </c>
      <c r="AR40" s="187"/>
    </row>
    <row r="41" customFormat="false" ht="16.5" hidden="false" customHeight="true" outlineLevel="0" collapsed="false">
      <c r="A41" s="188" t="n">
        <f aca="false">COUNTA('12'!E7:E18)</f>
        <v>12</v>
      </c>
      <c r="B41" s="189" t="n">
        <f aca="false">COUNTA('12'!I7:I18)</f>
        <v>12</v>
      </c>
      <c r="C41" s="189" t="n">
        <f aca="false">COUNTA('12'!J7:J18)</f>
        <v>12</v>
      </c>
      <c r="D41" s="189" t="n">
        <f aca="false">COUNTA('12'!K7:K18)</f>
        <v>12</v>
      </c>
      <c r="E41" s="189" t="n">
        <f aca="false">COUNTIF('12'!E7:E18,"&gt;15")</f>
        <v>0</v>
      </c>
      <c r="F41" s="189"/>
      <c r="G41" s="189" t="n">
        <f aca="false">COUNTIF('12'!J7:J18,"&gt;1")</f>
        <v>0</v>
      </c>
      <c r="H41" s="189"/>
      <c r="I41" s="190"/>
      <c r="J41" s="189" t="n">
        <f aca="false">'12'!A41-'12'!E41</f>
        <v>12</v>
      </c>
      <c r="K41" s="189"/>
      <c r="L41" s="189" t="n">
        <f aca="false">'12'!C41-'12'!G41</f>
        <v>12</v>
      </c>
      <c r="M41" s="189"/>
      <c r="N41" s="190"/>
      <c r="O41" s="191" t="n">
        <f aca="false">COUNTIF('12'!J7:J18,"&lt;=0,5")</f>
        <v>1</v>
      </c>
      <c r="P41" s="191"/>
      <c r="Q41" s="191"/>
      <c r="R41" s="387"/>
      <c r="S41" s="192" t="n">
        <f aca="false">COUNTIF('12'!J7:J18,"&lt;=1,0")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SUM(('12'!AK38+'12'!AM38)/'12'!Y30)*1000</f>
        <v>0</v>
      </c>
      <c r="AM41" s="194"/>
      <c r="AO41" s="186" t="s">
        <v>95</v>
      </c>
      <c r="AP41" s="186"/>
      <c r="AQ41" s="194" t="n">
        <f aca="false">SUM(('12'!AP38+'12'!AR38)/'12'!Y30)*1000</f>
        <v>7.43920823228682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20.1" hidden="false" customHeight="true" outlineLevel="0" collapsed="false">
      <c r="A43" s="195"/>
      <c r="B43" s="195"/>
      <c r="C43" s="195"/>
      <c r="H43" s="421" t="s">
        <v>98</v>
      </c>
      <c r="I43" s="421"/>
      <c r="J43" s="421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421"/>
      <c r="I44" s="421"/>
      <c r="J44" s="421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12" t="n">
        <f aca="false">SUM('12'!Y45,'12'!AA45,'12'!AC45,'12'!AE45)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COUNTIF('12'!I7:I18,"&lt;=5,0")</f>
        <v>12</v>
      </c>
      <c r="I45" s="214"/>
      <c r="J45" s="214"/>
      <c r="K45" s="190"/>
      <c r="L45" s="184" t="n">
        <f aca="false">COUNTA('12'!L37)</f>
        <v>1</v>
      </c>
      <c r="M45" s="184"/>
      <c r="O45" s="215"/>
      <c r="P45" s="216"/>
      <c r="Q45" s="217" t="n">
        <f aca="false">'12'!S41-'12'!O41</f>
        <v>11</v>
      </c>
      <c r="R45" s="217"/>
      <c r="S45" s="217"/>
      <c r="T45" s="218"/>
      <c r="X45" s="219" t="s">
        <v>108</v>
      </c>
      <c r="Y45" s="220" t="n">
        <f aca="false">'12'!Y44*275.3</f>
        <v>0</v>
      </c>
      <c r="Z45" s="219" t="s">
        <v>108</v>
      </c>
      <c r="AA45" s="220" t="n">
        <f aca="false">262.4*'12'!AA44</f>
        <v>0</v>
      </c>
      <c r="AB45" s="219" t="s">
        <v>108</v>
      </c>
      <c r="AC45" s="220" t="n">
        <f aca="false">'12'!AC44*277.7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.75" hidden="false" customHeight="true" outlineLevel="0" collapsed="false">
      <c r="F46" s="223"/>
      <c r="X46" s="224" t="s">
        <v>109</v>
      </c>
      <c r="Y46" s="225" t="n">
        <f aca="false">'12'!AS6</f>
        <v>1.33</v>
      </c>
      <c r="Z46" s="224" t="s">
        <v>109</v>
      </c>
      <c r="AA46" s="226" t="n">
        <f aca="false">'12'!Y46</f>
        <v>1.33</v>
      </c>
      <c r="AB46" s="224" t="s">
        <v>109</v>
      </c>
      <c r="AC46" s="226" t="n">
        <f aca="false">'12'!Y46</f>
        <v>1.33</v>
      </c>
      <c r="AD46" s="224" t="s">
        <v>109</v>
      </c>
      <c r="AE46" s="227" t="n">
        <f aca="false">'12'!Y46</f>
        <v>1.33</v>
      </c>
      <c r="AF46" s="228" t="s">
        <v>110</v>
      </c>
      <c r="AG46" s="229" t="n">
        <f aca="false">SUM('12'!Y47,'12'!AA47,'12'!AC47,'12'!AE47)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'12'!Y45*'12'!Y46</f>
        <v>0</v>
      </c>
      <c r="Z47" s="219" t="s">
        <v>112</v>
      </c>
      <c r="AA47" s="220" t="n">
        <f aca="false">'12'!AA45*'12'!AA46</f>
        <v>0</v>
      </c>
      <c r="AB47" s="219" t="s">
        <v>112</v>
      </c>
      <c r="AC47" s="220" t="n">
        <f aca="false">'12'!AC45*'12'!AC46</f>
        <v>0</v>
      </c>
      <c r="AD47" s="219" t="s">
        <v>112</v>
      </c>
      <c r="AE47" s="220" t="n">
        <f aca="false">'12'!AE45*'12'!AE46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'3'!AJ48</f>
        <v>1.33</v>
      </c>
      <c r="AM48" s="234" t="s">
        <v>109</v>
      </c>
      <c r="AN48" s="225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'3'!AL47*'3'!AL48</f>
        <v>0</v>
      </c>
      <c r="AM49" s="219" t="s">
        <v>112</v>
      </c>
      <c r="AN49" s="220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COUNTA('12'!O7:O18)</f>
        <v>12</v>
      </c>
      <c r="P51" s="184" t="n">
        <f aca="false">COUNTA('12'!W17:W28)</f>
        <v>0</v>
      </c>
      <c r="R51" s="214" t="n">
        <f aca="false">COUNTIF('12'!O7:O18,"&gt;=0,5")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SUM('12'!Y53,'12'!AA53,'12'!AC53,'12'!AE53)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'12'!Y52*275.3</f>
        <v>0</v>
      </c>
      <c r="Z53" s="219" t="s">
        <v>108</v>
      </c>
      <c r="AA53" s="220" t="n">
        <f aca="false">262.4*'12'!AA52</f>
        <v>0</v>
      </c>
      <c r="AB53" s="219" t="s">
        <v>108</v>
      </c>
      <c r="AC53" s="246" t="n">
        <f aca="false">'12'!AC52*277.7</f>
        <v>0</v>
      </c>
      <c r="AD53" s="219" t="s">
        <v>108</v>
      </c>
      <c r="AE53" s="348" t="n">
        <v>0</v>
      </c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'12'!AS7</f>
        <v>1.377</v>
      </c>
      <c r="Z54" s="224" t="s">
        <v>109</v>
      </c>
      <c r="AA54" s="226" t="n">
        <f aca="false">'12'!Y54</f>
        <v>1.377</v>
      </c>
      <c r="AB54" s="224" t="s">
        <v>109</v>
      </c>
      <c r="AC54" s="226" t="n">
        <f aca="false">'12'!Y54</f>
        <v>1.377</v>
      </c>
      <c r="AD54" s="224" t="s">
        <v>109</v>
      </c>
      <c r="AE54" s="227" t="n">
        <f aca="false">'12'!Y54</f>
        <v>1.377</v>
      </c>
      <c r="AF54" s="228" t="s">
        <v>110</v>
      </c>
      <c r="AG54" s="229" t="n">
        <f aca="false">SUM('12'!Y55,'12'!AA55,'12'!AC55,'12'!AE55)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262.4*'3'!AL53</f>
        <v>0</v>
      </c>
      <c r="AM54" s="219" t="s">
        <v>108</v>
      </c>
      <c r="AN54" s="246" t="n">
        <f aca="false">277.7*AN53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'12'!Y53*'12'!Y54</f>
        <v>0</v>
      </c>
      <c r="Z55" s="219" t="s">
        <v>112</v>
      </c>
      <c r="AA55" s="220" t="n">
        <f aca="false">'12'!AA53*'12'!AA54</f>
        <v>0</v>
      </c>
      <c r="AB55" s="219" t="s">
        <v>112</v>
      </c>
      <c r="AC55" s="220" t="n">
        <f aca="false">'12'!AC53*'12'!AC54</f>
        <v>0</v>
      </c>
      <c r="AD55" s="219" t="s">
        <v>112</v>
      </c>
      <c r="AE55" s="220" t="n">
        <f aca="false">'12'!AE53*'12'!AE54</f>
        <v>0</v>
      </c>
      <c r="AF55" s="228"/>
      <c r="AG55" s="229"/>
      <c r="AI55" s="224" t="s">
        <v>109</v>
      </c>
      <c r="AJ55" s="225" t="n">
        <f aca="false">'3'!Y54</f>
        <v>1.377</v>
      </c>
      <c r="AK55" s="224" t="s">
        <v>109</v>
      </c>
      <c r="AL55" s="225" t="n">
        <f aca="false">'3'!AJ55</f>
        <v>1.377</v>
      </c>
      <c r="AM55" s="224" t="s">
        <v>109</v>
      </c>
      <c r="AN55" s="225" t="n">
        <f aca="false">'3'!AJ55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AJ55*AJ54</f>
        <v>0</v>
      </c>
      <c r="AK56" s="219" t="s">
        <v>112</v>
      </c>
      <c r="AL56" s="220" t="n">
        <f aca="false">'3'!AL54*'3'!AL55</f>
        <v>0</v>
      </c>
      <c r="AM56" s="219" t="s">
        <v>112</v>
      </c>
      <c r="AN56" s="220" t="n">
        <f aca="false">AN55*AN54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7" t="n">
        <f aca="false">COUNTA('12'!N7:N18)</f>
        <v>12</v>
      </c>
      <c r="P57" s="247"/>
      <c r="R57" s="248" t="n">
        <f aca="false">COUNTIF('12'!N7:N18,"&gt;=6")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46776.1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-46776.1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 t="s">
        <v>139</v>
      </c>
      <c r="AC64" s="266"/>
    </row>
    <row r="65" customFormat="false" ht="39" hidden="false" customHeight="true" outlineLevel="0" collapsed="false">
      <c r="X65" s="267" t="s">
        <v>130</v>
      </c>
      <c r="Y65" s="318" t="n">
        <f aca="false">'11'!$Y$68</f>
        <v>-7103.20833333333</v>
      </c>
      <c r="Z65" s="259"/>
      <c r="AA65" s="259"/>
      <c r="AB65" s="269" t="s">
        <v>130</v>
      </c>
      <c r="AC65" s="367" t="n">
        <f aca="false">'11'!$AC$68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273" t="n">
        <f aca="false">SUM('12'!AK38,'12'!AP38)</f>
        <v>2043</v>
      </c>
      <c r="Z67" s="259"/>
      <c r="AA67" s="259"/>
      <c r="AB67" s="265" t="s">
        <v>128</v>
      </c>
      <c r="AC67" s="257" t="n">
        <f aca="false">SUM('12'!AM38,'12'!AR38)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SUM('12'!Y63,'12'!Y65)-'12'!Y67</f>
        <v>-9146.20833333333</v>
      </c>
      <c r="Z68" s="259"/>
      <c r="AA68" s="259"/>
      <c r="AB68" s="265" t="s">
        <v>132</v>
      </c>
      <c r="AC68" s="275" t="n">
        <f aca="false">SUM('12'!AC63,'12'!AC65)-'12'!AC67-'12'!AC64</f>
        <v>0</v>
      </c>
    </row>
  </sheetData>
  <sheetProtection sheet="true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D38" activeCellId="0" sqref="AD38"/>
    </sheetView>
  </sheetViews>
  <sheetFormatPr defaultColWidth="8.542968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29" min="29" style="0" width="10"/>
    <col collapsed="false" customWidth="true" hidden="false" outlineLevel="0" max="30" min="30" style="0" width="10.97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422" t="s">
        <v>16</v>
      </c>
      <c r="Y4" s="423" t="s">
        <v>17</v>
      </c>
      <c r="Z4" s="423" t="s">
        <v>18</v>
      </c>
      <c r="AA4" s="423" t="s">
        <v>19</v>
      </c>
      <c r="AB4" s="423" t="s">
        <v>20</v>
      </c>
      <c r="AC4" s="423" t="s">
        <v>21</v>
      </c>
      <c r="AD4" s="423" t="s">
        <v>20</v>
      </c>
      <c r="AE4" s="423" t="s">
        <v>142</v>
      </c>
      <c r="AF4" s="423" t="s">
        <v>143</v>
      </c>
      <c r="AG4" s="423" t="s">
        <v>144</v>
      </c>
      <c r="AH4" s="423" t="s">
        <v>145</v>
      </c>
      <c r="AI4" s="423" t="s">
        <v>146</v>
      </c>
      <c r="AJ4" s="423" t="s">
        <v>147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422"/>
      <c r="Y5" s="423"/>
      <c r="Z5" s="423"/>
      <c r="AA5" s="423"/>
      <c r="AB5" s="423"/>
      <c r="AC5" s="423"/>
      <c r="AD5" s="423"/>
      <c r="AE5" s="423"/>
      <c r="AF5" s="423"/>
      <c r="AG5" s="423"/>
      <c r="AH5" s="423"/>
      <c r="AI5" s="423"/>
      <c r="AJ5" s="4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422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4" t="n">
        <v>222</v>
      </c>
      <c r="C7" s="284" t="n">
        <v>16</v>
      </c>
      <c r="D7" s="284" t="n">
        <v>17</v>
      </c>
      <c r="E7" s="284" t="n">
        <v>6</v>
      </c>
      <c r="F7" s="284" t="n">
        <v>50</v>
      </c>
      <c r="G7" s="284" t="n">
        <v>1.3</v>
      </c>
      <c r="H7" s="284" t="n">
        <v>1.1</v>
      </c>
      <c r="I7" s="284" t="n">
        <v>0.4</v>
      </c>
      <c r="J7" s="284" t="n">
        <v>0.5</v>
      </c>
      <c r="K7" s="284" t="n">
        <v>6.8</v>
      </c>
      <c r="L7" s="284" t="n">
        <v>6.1</v>
      </c>
      <c r="M7" s="284" t="n">
        <v>6.1</v>
      </c>
      <c r="N7" s="284" t="n">
        <v>5.8</v>
      </c>
      <c r="O7" s="284" t="n">
        <v>2.8</v>
      </c>
      <c r="P7" s="284"/>
      <c r="Q7" s="287"/>
      <c r="R7" s="56" t="n">
        <f aca="false">'12'!$Z$29</f>
        <v>1400</v>
      </c>
      <c r="S7" s="285" t="n">
        <f aca="false">'12'!$AB$29</f>
        <v>81.7613376892542</v>
      </c>
      <c r="T7" s="56" t="n">
        <f aca="false">'12'!$Y$29</f>
        <v>3163</v>
      </c>
      <c r="U7" s="51" t="str">
        <f aca="false">IF('13'!AA7=1,'13'!AR6,'13'!AR8)</f>
        <v>S.A.L</v>
      </c>
      <c r="V7" s="286" t="n">
        <f aca="false">ESCALA!$C$14</f>
        <v>0</v>
      </c>
      <c r="W7" s="286"/>
      <c r="X7" s="32" t="n">
        <v>2633.04166666667</v>
      </c>
      <c r="Y7" s="58" t="n">
        <v>3157</v>
      </c>
      <c r="Z7" s="58" t="n">
        <v>1400</v>
      </c>
      <c r="AA7" s="34" t="n">
        <v>1</v>
      </c>
      <c r="AB7" s="82" t="n">
        <f aca="false">IF('13'!AA7=1,(('13'!Z7*'13'!$AS$6*'13'!$AT$6)/('13'!Y7*0.0036)),IF('13'!AA7=2,(('13'!Z7*'13'!$AS$8*'13'!$AT$8)/('13'!Y7*0.0036))))</f>
        <v>81.9167282581917</v>
      </c>
      <c r="AC7" s="82"/>
      <c r="AD7" s="37" t="n">
        <f aca="false">(('13'!AC7*'13'!$Q$10*1000000))/('13'!Y7*3600)</f>
        <v>0</v>
      </c>
      <c r="AE7" s="281"/>
      <c r="AF7" s="282" t="n">
        <f aca="false">('13'!AE7/24)*0.454</f>
        <v>0</v>
      </c>
      <c r="AG7" s="38"/>
      <c r="AH7" s="282" t="n">
        <f aca="false">('13'!AG7/24)*0.454</f>
        <v>0</v>
      </c>
      <c r="AI7" s="38" t="n">
        <v>4500</v>
      </c>
      <c r="AJ7" s="282" t="n">
        <f aca="false">('13'!AI7/24)*0.454</f>
        <v>85.125</v>
      </c>
      <c r="AK7" s="40"/>
      <c r="AL7" s="283" t="n">
        <f aca="false">('13'!AK7/24)*0.454</f>
        <v>0</v>
      </c>
      <c r="AM7" s="40"/>
      <c r="AN7" s="283" t="n">
        <f aca="false">('13'!AM7/24)*0.454</f>
        <v>0</v>
      </c>
      <c r="AO7" s="40"/>
      <c r="AP7" s="283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4" t="n">
        <v>218</v>
      </c>
      <c r="C8" s="284" t="n">
        <v>16</v>
      </c>
      <c r="D8" s="284" t="n">
        <v>16</v>
      </c>
      <c r="E8" s="284" t="n">
        <v>6</v>
      </c>
      <c r="F8" s="284" t="n">
        <v>47</v>
      </c>
      <c r="G8" s="284" t="n">
        <v>1.3</v>
      </c>
      <c r="H8" s="284" t="n">
        <v>1.1</v>
      </c>
      <c r="I8" s="284" t="n">
        <v>0.4</v>
      </c>
      <c r="J8" s="284" t="n">
        <v>0.5</v>
      </c>
      <c r="K8" s="284" t="n">
        <v>6.8</v>
      </c>
      <c r="L8" s="284" t="n">
        <v>6.1</v>
      </c>
      <c r="M8" s="284" t="n">
        <v>6.1</v>
      </c>
      <c r="N8" s="284" t="n">
        <v>5.8</v>
      </c>
      <c r="O8" s="284" t="n">
        <v>3</v>
      </c>
      <c r="P8" s="284"/>
      <c r="Q8" s="287"/>
      <c r="R8" s="54" t="n">
        <f aca="false">'13'!Z8</f>
        <v>1400</v>
      </c>
      <c r="S8" s="55" t="n">
        <f aca="false">'13'!AB8</f>
        <v>81.0185185185185</v>
      </c>
      <c r="T8" s="56" t="n">
        <f aca="false">'13'!Y8</f>
        <v>3192</v>
      </c>
      <c r="U8" s="51" t="str">
        <f aca="false">IF('13'!AA8=1,'13'!AR6,'13'!AR8)</f>
        <v>S.A.L</v>
      </c>
      <c r="V8" s="286"/>
      <c r="W8" s="286"/>
      <c r="X8" s="32" t="n">
        <v>0.0833333333333333</v>
      </c>
      <c r="Y8" s="58" t="n">
        <v>3192</v>
      </c>
      <c r="Z8" s="58" t="n">
        <v>1400</v>
      </c>
      <c r="AA8" s="34" t="n">
        <v>1</v>
      </c>
      <c r="AB8" s="82" t="n">
        <f aca="false">IF('13'!AA8=1,(('13'!Z8*'13'!$AS$6*'13'!$AT$6)/('13'!Y8*0.0036)),IF('13'!AA8=2,(('13'!Z8*'13'!$AS$8*'13'!$AT$8)/('13'!Y8*0.0036))))</f>
        <v>81.0185185185185</v>
      </c>
      <c r="AC8" s="82"/>
      <c r="AD8" s="37" t="n">
        <f aca="false">(('13'!AC8*'13'!$Q$10*1000000))/('13'!Y8*3600)</f>
        <v>0</v>
      </c>
      <c r="AE8" s="281"/>
      <c r="AF8" s="282" t="n">
        <f aca="false">('13'!AE8/24)*0.454</f>
        <v>0</v>
      </c>
      <c r="AG8" s="38"/>
      <c r="AH8" s="282" t="n">
        <f aca="false">('13'!AG8/24)*0.454</f>
        <v>0</v>
      </c>
      <c r="AI8" s="38" t="n">
        <v>4500</v>
      </c>
      <c r="AJ8" s="282" t="n">
        <f aca="false">('13'!AI8/24)*0.454</f>
        <v>85.125</v>
      </c>
      <c r="AK8" s="40"/>
      <c r="AL8" s="283" t="n">
        <f aca="false">('13'!AK8/24)*0.454</f>
        <v>0</v>
      </c>
      <c r="AM8" s="40"/>
      <c r="AN8" s="283" t="n">
        <f aca="false">('13'!AM8/24)*0.454</f>
        <v>0</v>
      </c>
      <c r="AO8" s="40"/>
      <c r="AP8" s="283" t="n">
        <f aca="false">('13'!AO8/24)*0.454</f>
        <v>0</v>
      </c>
      <c r="AQ8" s="424" t="n">
        <v>2</v>
      </c>
      <c r="AR8" s="425" t="s">
        <v>49</v>
      </c>
      <c r="AS8" s="426" t="n">
        <v>1.377</v>
      </c>
      <c r="AT8" s="425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4" t="n">
        <v>214</v>
      </c>
      <c r="C9" s="284" t="n">
        <v>15</v>
      </c>
      <c r="D9" s="284" t="n">
        <v>16</v>
      </c>
      <c r="E9" s="284" t="n">
        <v>5</v>
      </c>
      <c r="F9" s="284" t="n">
        <v>48</v>
      </c>
      <c r="G9" s="284" t="n">
        <v>1.4</v>
      </c>
      <c r="H9" s="284" t="n">
        <v>1.1</v>
      </c>
      <c r="I9" s="284" t="n">
        <v>0.4</v>
      </c>
      <c r="J9" s="284" t="n">
        <v>0.6</v>
      </c>
      <c r="K9" s="284" t="n">
        <v>6.8</v>
      </c>
      <c r="L9" s="284" t="n">
        <v>6.1</v>
      </c>
      <c r="M9" s="284" t="n">
        <v>6.1</v>
      </c>
      <c r="N9" s="284" t="n">
        <v>5.8</v>
      </c>
      <c r="O9" s="284" t="n">
        <v>3.2</v>
      </c>
      <c r="P9" s="284"/>
      <c r="Q9" s="287"/>
      <c r="R9" s="56" t="n">
        <f aca="false">'13'!Z10</f>
        <v>1400</v>
      </c>
      <c r="S9" s="55" t="n">
        <f aca="false">'13'!AB10</f>
        <v>81.8907888255577</v>
      </c>
      <c r="T9" s="56" t="n">
        <f aca="false">'13'!Y10</f>
        <v>3158</v>
      </c>
      <c r="U9" s="51" t="str">
        <f aca="false">IF('13'!AA10=1,'13'!AR6,'13'!AR8)</f>
        <v>S.A.L</v>
      </c>
      <c r="V9" s="286"/>
      <c r="W9" s="286"/>
      <c r="X9" s="32" t="n">
        <v>0.125</v>
      </c>
      <c r="Y9" s="58" t="n">
        <v>3170</v>
      </c>
      <c r="Z9" s="58" t="n">
        <v>1400</v>
      </c>
      <c r="AA9" s="34" t="n">
        <v>1</v>
      </c>
      <c r="AB9" s="82" t="n">
        <f aca="false">IF('13'!AA9=1,(('13'!Z9*'13'!$AS$6*'13'!$AT$6)/('13'!Y9*0.0036)),IF('13'!AA9=2,(('13'!Z9*'13'!$AS$8*'13'!$AT$8)/('13'!Y9*0.0036))))</f>
        <v>81.5807921486155</v>
      </c>
      <c r="AC9" s="82"/>
      <c r="AD9" s="37" t="n">
        <f aca="false">(('13'!AC9*'13'!$Q$10*1000000))/('13'!Y9*3600)</f>
        <v>0</v>
      </c>
      <c r="AE9" s="281"/>
      <c r="AF9" s="282" t="n">
        <f aca="false">('13'!AE9/24)*0.454</f>
        <v>0</v>
      </c>
      <c r="AG9" s="38"/>
      <c r="AH9" s="282" t="n">
        <f aca="false">('13'!AG9/24)*0.454</f>
        <v>0</v>
      </c>
      <c r="AI9" s="38" t="n">
        <v>4500</v>
      </c>
      <c r="AJ9" s="282" t="n">
        <f aca="false">('13'!AI9/24)*0.454</f>
        <v>85.125</v>
      </c>
      <c r="AK9" s="40"/>
      <c r="AL9" s="283" t="n">
        <f aca="false">('13'!AK9/24)*0.454</f>
        <v>0</v>
      </c>
      <c r="AM9" s="40"/>
      <c r="AN9" s="283" t="n">
        <f aca="false">('13'!AM9/24)*0.454</f>
        <v>0</v>
      </c>
      <c r="AO9" s="40"/>
      <c r="AP9" s="283" t="n">
        <f aca="false">('13'!AO9/24)*0.454</f>
        <v>0</v>
      </c>
      <c r="AQ9" s="427" t="s">
        <v>50</v>
      </c>
      <c r="AR9" s="427"/>
      <c r="AS9" s="427"/>
      <c r="AT9" s="427"/>
    </row>
    <row r="10" customFormat="false" ht="18.75" hidden="false" customHeight="true" outlineLevel="0" collapsed="false">
      <c r="A10" s="47" t="n">
        <v>0.25</v>
      </c>
      <c r="B10" s="284" t="n">
        <v>212</v>
      </c>
      <c r="C10" s="284" t="n">
        <v>15</v>
      </c>
      <c r="D10" s="284" t="n">
        <v>15</v>
      </c>
      <c r="E10" s="284" t="n">
        <v>5</v>
      </c>
      <c r="F10" s="284" t="n">
        <v>45</v>
      </c>
      <c r="G10" s="284" t="n">
        <v>1.4</v>
      </c>
      <c r="H10" s="284" t="n">
        <v>1.1</v>
      </c>
      <c r="I10" s="284" t="n">
        <v>0.4</v>
      </c>
      <c r="J10" s="284" t="n">
        <v>0.6</v>
      </c>
      <c r="K10" s="284" t="n">
        <v>6.8</v>
      </c>
      <c r="L10" s="284" t="n">
        <v>6.1</v>
      </c>
      <c r="M10" s="284" t="n">
        <v>6.1</v>
      </c>
      <c r="N10" s="284" t="n">
        <v>5.8</v>
      </c>
      <c r="O10" s="284" t="n">
        <v>3.2</v>
      </c>
      <c r="P10" s="284"/>
      <c r="Q10" s="287"/>
      <c r="R10" s="56" t="n">
        <f aca="false">'13'!Z12</f>
        <v>1400</v>
      </c>
      <c r="S10" s="55" t="n">
        <f aca="false">'13'!AB12</f>
        <v>81.7613376892542</v>
      </c>
      <c r="T10" s="56" t="n">
        <f aca="false">'13'!Y12</f>
        <v>3163</v>
      </c>
      <c r="U10" s="51" t="str">
        <f aca="false">IF('13'!AA12=1,'13'!AR6,'13'!AR8)</f>
        <v>S.A.L</v>
      </c>
      <c r="V10" s="286"/>
      <c r="W10" s="286"/>
      <c r="X10" s="32" t="n">
        <v>0.166666666666667</v>
      </c>
      <c r="Y10" s="58" t="n">
        <v>3158</v>
      </c>
      <c r="Z10" s="58" t="n">
        <v>1400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81.8907888255577</v>
      </c>
      <c r="AC10" s="82"/>
      <c r="AD10" s="37" t="n">
        <f aca="false">(('13'!AC10*'13'!$Q$10*1000000))/('13'!Y10*3600)</f>
        <v>0</v>
      </c>
      <c r="AE10" s="281"/>
      <c r="AF10" s="282" t="n">
        <f aca="false">('13'!AE10/24)*0.454</f>
        <v>0</v>
      </c>
      <c r="AG10" s="38"/>
      <c r="AH10" s="282" t="n">
        <f aca="false">('13'!AG10/24)*0.454</f>
        <v>0</v>
      </c>
      <c r="AI10" s="38" t="n">
        <v>4500</v>
      </c>
      <c r="AJ10" s="282" t="n">
        <f aca="false">('13'!AI10/24)*0.454</f>
        <v>85.125</v>
      </c>
      <c r="AK10" s="40"/>
      <c r="AL10" s="283" t="n">
        <f aca="false">('13'!AK10/24)*0.454</f>
        <v>0</v>
      </c>
      <c r="AM10" s="40"/>
      <c r="AN10" s="283" t="n">
        <f aca="false">('13'!AM10/24)*0.454</f>
        <v>0</v>
      </c>
      <c r="AO10" s="40"/>
      <c r="AP10" s="283" t="n">
        <f aca="false">('13'!AO10/24)*0.454</f>
        <v>0</v>
      </c>
      <c r="AQ10" s="59" t="s">
        <v>37</v>
      </c>
      <c r="AR10" s="59"/>
      <c r="AS10" s="59"/>
      <c r="AT10" s="60" t="s">
        <v>39</v>
      </c>
    </row>
    <row r="11" customFormat="false" ht="18.75" hidden="false" customHeight="true" outlineLevel="0" collapsed="false">
      <c r="A11" s="47" t="n">
        <v>0.333333333333333</v>
      </c>
      <c r="B11" s="284" t="n">
        <v>208</v>
      </c>
      <c r="C11" s="284" t="n">
        <v>13</v>
      </c>
      <c r="D11" s="284" t="n">
        <v>15</v>
      </c>
      <c r="E11" s="284" t="n">
        <v>5</v>
      </c>
      <c r="F11" s="284" t="n">
        <v>44</v>
      </c>
      <c r="G11" s="284" t="n">
        <v>1.3</v>
      </c>
      <c r="H11" s="284" t="n">
        <v>1.1</v>
      </c>
      <c r="I11" s="284" t="n">
        <v>0.4</v>
      </c>
      <c r="J11" s="284" t="n">
        <v>0.6</v>
      </c>
      <c r="K11" s="284" t="n">
        <v>6.8</v>
      </c>
      <c r="L11" s="284" t="n">
        <v>6.1</v>
      </c>
      <c r="M11" s="284" t="n">
        <v>6.1</v>
      </c>
      <c r="N11" s="284" t="n">
        <v>5.8</v>
      </c>
      <c r="O11" s="284" t="n">
        <v>3.2</v>
      </c>
      <c r="P11" s="284"/>
      <c r="Q11" s="287"/>
      <c r="R11" s="56" t="n">
        <f aca="false">'13'!Z14</f>
        <v>1400</v>
      </c>
      <c r="S11" s="55" t="n">
        <f aca="false">'13'!AB14</f>
        <v>81.5293540703377</v>
      </c>
      <c r="T11" s="56" t="n">
        <f aca="false">'13'!Y14</f>
        <v>3172</v>
      </c>
      <c r="U11" s="51" t="str">
        <f aca="false">IF('13'!AA14=1,'13'!AR6,'13'!AR8)</f>
        <v>S.A.L</v>
      </c>
      <c r="V11" s="286"/>
      <c r="W11" s="286"/>
      <c r="X11" s="32" t="n">
        <v>0.208333333333333</v>
      </c>
      <c r="Y11" s="58" t="n">
        <v>3186</v>
      </c>
      <c r="Z11" s="58" t="n">
        <v>1400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81.1710957661994</v>
      </c>
      <c r="AC11" s="82"/>
      <c r="AD11" s="37" t="n">
        <f aca="false">(('13'!AC11*'13'!$Q$10*1000000))/('13'!Y11*3600)</f>
        <v>0</v>
      </c>
      <c r="AE11" s="281"/>
      <c r="AF11" s="282" t="n">
        <f aca="false">('13'!AE11/24)*0.454</f>
        <v>0</v>
      </c>
      <c r="AG11" s="38"/>
      <c r="AH11" s="282" t="n">
        <f aca="false">('13'!AG11/24)*0.454</f>
        <v>0</v>
      </c>
      <c r="AI11" s="38" t="n">
        <v>4500</v>
      </c>
      <c r="AJ11" s="282" t="n">
        <f aca="false">('13'!AI11/24)*0.454</f>
        <v>85.125</v>
      </c>
      <c r="AK11" s="40"/>
      <c r="AL11" s="283" t="n">
        <f aca="false">('13'!AK11/24)*0.454</f>
        <v>0</v>
      </c>
      <c r="AM11" s="40"/>
      <c r="AN11" s="283" t="n">
        <f aca="false">('13'!AM11/24)*0.454</f>
        <v>0</v>
      </c>
      <c r="AO11" s="40"/>
      <c r="AP11" s="283" t="n">
        <f aca="false">('13'!AO11/24)*0.454</f>
        <v>0</v>
      </c>
      <c r="AQ11" s="62" t="s">
        <v>51</v>
      </c>
      <c r="AR11" s="62"/>
      <c r="AS11" s="62"/>
      <c r="AT11" s="63" t="n">
        <v>0.002</v>
      </c>
    </row>
    <row r="12" customFormat="false" ht="19.5" hidden="false" customHeight="true" outlineLevel="0" collapsed="false">
      <c r="A12" s="47" t="n">
        <v>0.416666666666667</v>
      </c>
      <c r="B12" s="284" t="n">
        <v>203</v>
      </c>
      <c r="C12" s="284" t="n">
        <v>12</v>
      </c>
      <c r="D12" s="284" t="n">
        <v>15</v>
      </c>
      <c r="E12" s="284" t="n">
        <v>5</v>
      </c>
      <c r="F12" s="284" t="n">
        <v>43</v>
      </c>
      <c r="G12" s="284" t="n">
        <v>1.2</v>
      </c>
      <c r="H12" s="284" t="n">
        <v>1.1</v>
      </c>
      <c r="I12" s="284" t="n">
        <v>0.5</v>
      </c>
      <c r="J12" s="284" t="n">
        <v>0.5</v>
      </c>
      <c r="K12" s="284" t="n">
        <v>6.8</v>
      </c>
      <c r="L12" s="284" t="n">
        <v>6.1</v>
      </c>
      <c r="M12" s="284" t="n">
        <v>6.1</v>
      </c>
      <c r="N12" s="284" t="n">
        <v>5.8</v>
      </c>
      <c r="O12" s="284" t="n">
        <v>3.2</v>
      </c>
      <c r="P12" s="284"/>
      <c r="Q12" s="287"/>
      <c r="R12" s="56" t="n">
        <f aca="false">'13'!Z16</f>
        <v>1400</v>
      </c>
      <c r="S12" s="55" t="n">
        <f aca="false">'13'!AB16</f>
        <v>81.7871951648043</v>
      </c>
      <c r="T12" s="56" t="n">
        <f aca="false">'13'!Y16</f>
        <v>3162</v>
      </c>
      <c r="U12" s="51" t="str">
        <f aca="false">IF('13'!AA16=1,'13'!AR6,'13'!AR8)</f>
        <v>S.A.L</v>
      </c>
      <c r="V12" s="66" t="n">
        <f aca="false">ESCALA!$B$15</f>
        <v>0</v>
      </c>
      <c r="W12" s="66"/>
      <c r="X12" s="32" t="n">
        <v>0.25</v>
      </c>
      <c r="Y12" s="58" t="n">
        <v>3163</v>
      </c>
      <c r="Z12" s="58" t="n">
        <v>1400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81.7613376892542</v>
      </c>
      <c r="AC12" s="82"/>
      <c r="AD12" s="37" t="n">
        <f aca="false">(('13'!AC12*'13'!$Q$10*1000000))/('13'!Y12*3600)</f>
        <v>0</v>
      </c>
      <c r="AE12" s="281"/>
      <c r="AF12" s="282" t="n">
        <f aca="false">('13'!AE12/24)*0.454</f>
        <v>0</v>
      </c>
      <c r="AG12" s="38"/>
      <c r="AH12" s="282" t="n">
        <f aca="false">('13'!AG12/24)*0.454</f>
        <v>0</v>
      </c>
      <c r="AI12" s="38" t="n">
        <v>4500</v>
      </c>
      <c r="AJ12" s="282" t="n">
        <f aca="false">('13'!AI12/24)*0.454</f>
        <v>85.125</v>
      </c>
      <c r="AK12" s="40"/>
      <c r="AL12" s="283" t="n">
        <f aca="false">('13'!AK12/24)*0.454</f>
        <v>0</v>
      </c>
      <c r="AM12" s="40"/>
      <c r="AN12" s="283" t="n">
        <f aca="false">('13'!AM12/24)*0.454</f>
        <v>0</v>
      </c>
      <c r="AO12" s="40"/>
      <c r="AP12" s="283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201</v>
      </c>
      <c r="C13" s="284" t="n">
        <v>12</v>
      </c>
      <c r="D13" s="284" t="n">
        <v>14</v>
      </c>
      <c r="E13" s="284" t="n">
        <v>5</v>
      </c>
      <c r="F13" s="284" t="n">
        <v>42</v>
      </c>
      <c r="G13" s="284" t="n">
        <v>1.2</v>
      </c>
      <c r="H13" s="284" t="n">
        <v>1.1</v>
      </c>
      <c r="I13" s="284" t="n">
        <v>0.5</v>
      </c>
      <c r="J13" s="284" t="n">
        <v>0.5</v>
      </c>
      <c r="K13" s="284" t="n">
        <v>6.8</v>
      </c>
      <c r="L13" s="284" t="n">
        <v>6.1</v>
      </c>
      <c r="M13" s="284" t="n">
        <v>6.1</v>
      </c>
      <c r="N13" s="284" t="n">
        <v>5.8</v>
      </c>
      <c r="O13" s="284" t="n">
        <v>3.5</v>
      </c>
      <c r="P13" s="284"/>
      <c r="Q13" s="287"/>
      <c r="R13" s="56" t="n">
        <f aca="false">'13'!Z18</f>
        <v>1400</v>
      </c>
      <c r="S13" s="55" t="n">
        <f aca="false">'13'!AB18</f>
        <v>81.8389592123769</v>
      </c>
      <c r="T13" s="56" t="n">
        <f aca="false">'13'!Y18</f>
        <v>3160</v>
      </c>
      <c r="U13" s="51" t="str">
        <f aca="false">IF('13'!AA18=1,'13'!AR6,'13'!AR8)</f>
        <v>S.A.L</v>
      </c>
      <c r="V13" s="66"/>
      <c r="W13" s="66"/>
      <c r="X13" s="32" t="n">
        <v>0.291666666666667</v>
      </c>
      <c r="Y13" s="58" t="n">
        <v>3196</v>
      </c>
      <c r="Z13" s="58" t="n">
        <v>1400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80.9171186204978</v>
      </c>
      <c r="AC13" s="82"/>
      <c r="AD13" s="37" t="n">
        <f aca="false">(('13'!AC13*'13'!$Q$10*1000000))/('13'!Y13*3600)</f>
        <v>0</v>
      </c>
      <c r="AE13" s="281"/>
      <c r="AF13" s="282" t="n">
        <f aca="false">('13'!AE13/24)*0.454</f>
        <v>0</v>
      </c>
      <c r="AG13" s="38"/>
      <c r="AH13" s="282" t="n">
        <f aca="false">('13'!AG13/24)*0.454</f>
        <v>0</v>
      </c>
      <c r="AI13" s="38" t="n">
        <v>4500</v>
      </c>
      <c r="AJ13" s="282" t="n">
        <f aca="false">('13'!AI13/24)*0.454</f>
        <v>85.125</v>
      </c>
      <c r="AK13" s="40"/>
      <c r="AL13" s="283" t="n">
        <f aca="false">('13'!AK13/24)*0.454</f>
        <v>0</v>
      </c>
      <c r="AM13" s="40"/>
      <c r="AN13" s="283" t="n">
        <f aca="false">('13'!AM13/24)*0.454</f>
        <v>0</v>
      </c>
      <c r="AO13" s="40"/>
      <c r="AP13" s="283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205</v>
      </c>
      <c r="C14" s="284" t="n">
        <v>12</v>
      </c>
      <c r="D14" s="284" t="n">
        <v>14</v>
      </c>
      <c r="E14" s="284" t="n">
        <v>5</v>
      </c>
      <c r="F14" s="284" t="n">
        <v>42</v>
      </c>
      <c r="G14" s="284" t="n">
        <v>1.2</v>
      </c>
      <c r="H14" s="284" t="n">
        <v>1</v>
      </c>
      <c r="I14" s="284" t="n">
        <v>0.5</v>
      </c>
      <c r="J14" s="284" t="s">
        <v>148</v>
      </c>
      <c r="K14" s="284" t="n">
        <v>6.8</v>
      </c>
      <c r="L14" s="284" t="n">
        <v>6.1</v>
      </c>
      <c r="M14" s="284" t="n">
        <v>6.1</v>
      </c>
      <c r="N14" s="284" t="n">
        <v>5.8</v>
      </c>
      <c r="O14" s="284" t="n">
        <v>3.5</v>
      </c>
      <c r="P14" s="284"/>
      <c r="Q14" s="287"/>
      <c r="R14" s="56" t="n">
        <f aca="false">'13'!Z20</f>
        <v>1400</v>
      </c>
      <c r="S14" s="55" t="n">
        <f aca="false">'13'!AB20</f>
        <v>82.2816134620144</v>
      </c>
      <c r="T14" s="56" t="n">
        <f aca="false">'13'!Y20</f>
        <v>3143</v>
      </c>
      <c r="U14" s="51" t="str">
        <f aca="false">IF('13'!AA20=1,'13'!AR6,'13'!AR8)</f>
        <v>S.A.L</v>
      </c>
      <c r="V14" s="66"/>
      <c r="W14" s="66"/>
      <c r="X14" s="32" t="n">
        <v>0.333333333333333</v>
      </c>
      <c r="Y14" s="58" t="n">
        <v>3172</v>
      </c>
      <c r="Z14" s="58" t="n">
        <v>1400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81.5293540703377</v>
      </c>
      <c r="AC14" s="82"/>
      <c r="AD14" s="37" t="n">
        <f aca="false">(('13'!AC14*'13'!$Q$10*1000000))/('13'!Y14*3600)</f>
        <v>0</v>
      </c>
      <c r="AE14" s="281"/>
      <c r="AF14" s="282" t="n">
        <f aca="false">('13'!AE14/24)*0.454</f>
        <v>0</v>
      </c>
      <c r="AG14" s="38"/>
      <c r="AH14" s="282" t="n">
        <f aca="false">('13'!AG14/24)*0.454</f>
        <v>0</v>
      </c>
      <c r="AI14" s="38" t="n">
        <v>4500</v>
      </c>
      <c r="AJ14" s="282" t="n">
        <f aca="false">('13'!AI14/24)*0.454</f>
        <v>85.125</v>
      </c>
      <c r="AK14" s="40"/>
      <c r="AL14" s="283" t="n">
        <f aca="false">('13'!AK14/24)*0.454</f>
        <v>0</v>
      </c>
      <c r="AM14" s="40"/>
      <c r="AN14" s="283" t="n">
        <f aca="false">('13'!AM14/24)*0.454</f>
        <v>0</v>
      </c>
      <c r="AO14" s="40"/>
      <c r="AP14" s="283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200</v>
      </c>
      <c r="C15" s="284" t="n">
        <v>12</v>
      </c>
      <c r="D15" s="284" t="n">
        <v>13</v>
      </c>
      <c r="E15" s="284" t="n">
        <v>5</v>
      </c>
      <c r="F15" s="284" t="n">
        <v>41</v>
      </c>
      <c r="G15" s="284" t="n">
        <v>1.23</v>
      </c>
      <c r="H15" s="284" t="n">
        <v>1.1</v>
      </c>
      <c r="I15" s="284" t="n">
        <v>0.5</v>
      </c>
      <c r="J15" s="284" t="n">
        <v>0.6</v>
      </c>
      <c r="K15" s="284" t="n">
        <v>6.8</v>
      </c>
      <c r="L15" s="284" t="n">
        <v>6.1</v>
      </c>
      <c r="M15" s="284" t="n">
        <v>6.1</v>
      </c>
      <c r="N15" s="284" t="n">
        <v>5.8</v>
      </c>
      <c r="O15" s="284" t="n">
        <v>3.5</v>
      </c>
      <c r="P15" s="284"/>
      <c r="Q15" s="287"/>
      <c r="R15" s="56" t="n">
        <f aca="false">'13'!Z22</f>
        <v>1400</v>
      </c>
      <c r="S15" s="55" t="n">
        <f aca="false">'13'!AB22</f>
        <v>81.1710957661994</v>
      </c>
      <c r="T15" s="56" t="n">
        <f aca="false">'13'!Y22</f>
        <v>3186</v>
      </c>
      <c r="U15" s="51" t="str">
        <f aca="false">IF('13'!AA22=1,'13'!AR6,'13'!AR8)</f>
        <v>S.A.L</v>
      </c>
      <c r="V15" s="66"/>
      <c r="W15" s="66"/>
      <c r="X15" s="32" t="n">
        <v>0.375</v>
      </c>
      <c r="Y15" s="58" t="n">
        <v>3173</v>
      </c>
      <c r="Z15" s="58" t="n">
        <v>1400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81.5036593479707</v>
      </c>
      <c r="AC15" s="82"/>
      <c r="AD15" s="37" t="n">
        <f aca="false">(('13'!AC15*'13'!$Q$10*1000000))/('13'!Y15*3600)</f>
        <v>0</v>
      </c>
      <c r="AE15" s="281"/>
      <c r="AF15" s="282" t="n">
        <f aca="false">('13'!AE15/24)*0.454</f>
        <v>0</v>
      </c>
      <c r="AG15" s="38"/>
      <c r="AH15" s="282" t="n">
        <f aca="false">('13'!AG15/24)*0.454</f>
        <v>0</v>
      </c>
      <c r="AI15" s="38" t="n">
        <v>4500</v>
      </c>
      <c r="AJ15" s="282" t="n">
        <f aca="false">('13'!AI15/24)*0.454</f>
        <v>85.125</v>
      </c>
      <c r="AK15" s="40"/>
      <c r="AL15" s="283" t="n">
        <f aca="false">('13'!AK15/24)*0.454</f>
        <v>0</v>
      </c>
      <c r="AM15" s="40"/>
      <c r="AN15" s="283" t="n">
        <f aca="false">('13'!AM15/24)*0.454</f>
        <v>0</v>
      </c>
      <c r="AO15" s="40"/>
      <c r="AP15" s="283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198</v>
      </c>
      <c r="C16" s="284" t="n">
        <v>12</v>
      </c>
      <c r="D16" s="284" t="n">
        <v>13</v>
      </c>
      <c r="E16" s="284" t="n">
        <v>5</v>
      </c>
      <c r="F16" s="284" t="n">
        <v>39</v>
      </c>
      <c r="G16" s="284" t="n">
        <v>1.3</v>
      </c>
      <c r="H16" s="284" t="n">
        <v>1.2</v>
      </c>
      <c r="I16" s="284" t="n">
        <v>0.5</v>
      </c>
      <c r="J16" s="284" t="n">
        <v>0.6</v>
      </c>
      <c r="K16" s="284" t="n">
        <v>6.8</v>
      </c>
      <c r="L16" s="284" t="n">
        <v>6.1</v>
      </c>
      <c r="M16" s="284" t="n">
        <v>6.1</v>
      </c>
      <c r="N16" s="284" t="n">
        <v>5.8</v>
      </c>
      <c r="O16" s="284" t="n">
        <v>3.5</v>
      </c>
      <c r="P16" s="284"/>
      <c r="Q16" s="287"/>
      <c r="R16" s="56" t="n">
        <f aca="false">'13'!Z24</f>
        <v>1400</v>
      </c>
      <c r="S16" s="55" t="n">
        <f aca="false">'13'!AB24</f>
        <v>81.8907888255577</v>
      </c>
      <c r="T16" s="56" t="n">
        <f aca="false">'13'!Y24</f>
        <v>3158</v>
      </c>
      <c r="U16" s="51" t="str">
        <f aca="false">IF('13'!AA24=1,'13'!AR6,'13'!AR8)</f>
        <v>S.A.L</v>
      </c>
      <c r="V16" s="66"/>
      <c r="W16" s="66"/>
      <c r="X16" s="32" t="n">
        <v>0.416666666666667</v>
      </c>
      <c r="Y16" s="58" t="n">
        <v>3162</v>
      </c>
      <c r="Z16" s="58" t="n">
        <v>1400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81.7871951648043</v>
      </c>
      <c r="AC16" s="82"/>
      <c r="AD16" s="37" t="n">
        <f aca="false">(('13'!AC16*'13'!$Q$10*1000000))/('13'!Y16*3600)</f>
        <v>0</v>
      </c>
      <c r="AE16" s="281"/>
      <c r="AF16" s="282" t="n">
        <f aca="false">('13'!AE16/24)*0.454</f>
        <v>0</v>
      </c>
      <c r="AG16" s="38"/>
      <c r="AH16" s="282" t="n">
        <f aca="false">('13'!AG16/24)*0.454</f>
        <v>0</v>
      </c>
      <c r="AI16" s="38" t="n">
        <v>4500</v>
      </c>
      <c r="AJ16" s="282" t="n">
        <f aca="false">('13'!AI16/24)*0.454</f>
        <v>85.125</v>
      </c>
      <c r="AK16" s="40"/>
      <c r="AL16" s="283" t="n">
        <f aca="false">('13'!AK16/24)*0.454</f>
        <v>0</v>
      </c>
      <c r="AM16" s="40"/>
      <c r="AN16" s="283" t="n">
        <f aca="false">('13'!AM16/24)*0.454</f>
        <v>0</v>
      </c>
      <c r="AO16" s="40"/>
      <c r="AP16" s="283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202</v>
      </c>
      <c r="C17" s="284" t="n">
        <v>14</v>
      </c>
      <c r="D17" s="284" t="n">
        <v>14</v>
      </c>
      <c r="E17" s="284" t="n">
        <v>5</v>
      </c>
      <c r="F17" s="284" t="n">
        <v>42</v>
      </c>
      <c r="G17" s="284" t="n">
        <v>1.3</v>
      </c>
      <c r="H17" s="284" t="n">
        <v>1.2</v>
      </c>
      <c r="I17" s="284" t="n">
        <v>0.5</v>
      </c>
      <c r="J17" s="284" t="n">
        <v>0.6</v>
      </c>
      <c r="K17" s="284" t="n">
        <v>6.8</v>
      </c>
      <c r="L17" s="284" t="n">
        <v>6.1</v>
      </c>
      <c r="M17" s="284" t="n">
        <v>6.1</v>
      </c>
      <c r="N17" s="284" t="n">
        <v>5.8</v>
      </c>
      <c r="O17" s="284" t="n">
        <v>3.5</v>
      </c>
      <c r="P17" s="284"/>
      <c r="Q17" s="287"/>
      <c r="R17" s="56" t="n">
        <f aca="false">'13'!Z26</f>
        <v>1400</v>
      </c>
      <c r="S17" s="55" t="n">
        <f aca="false">'13'!AB26</f>
        <v>80.2143644885581</v>
      </c>
      <c r="T17" s="56" t="n">
        <f aca="false">'13'!Y26</f>
        <v>3224</v>
      </c>
      <c r="U17" s="51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58" t="n">
        <v>3157</v>
      </c>
      <c r="Z17" s="58" t="n">
        <v>1400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81.9167282581917</v>
      </c>
      <c r="AC17" s="82"/>
      <c r="AD17" s="37" t="n">
        <f aca="false">(('13'!AC17*'13'!$Q$10*1000000))/('13'!Y17*3600)</f>
        <v>0</v>
      </c>
      <c r="AE17" s="281"/>
      <c r="AF17" s="282" t="n">
        <f aca="false">('13'!AE17/24)*0.454</f>
        <v>0</v>
      </c>
      <c r="AG17" s="38"/>
      <c r="AH17" s="282" t="n">
        <f aca="false">('13'!AG17/24)*0.454</f>
        <v>0</v>
      </c>
      <c r="AI17" s="38" t="n">
        <v>4500</v>
      </c>
      <c r="AJ17" s="282" t="n">
        <f aca="false">('13'!AI17/24)*0.454</f>
        <v>85.125</v>
      </c>
      <c r="AK17" s="40"/>
      <c r="AL17" s="283" t="n">
        <f aca="false">('13'!AK17/24)*0.454</f>
        <v>0</v>
      </c>
      <c r="AM17" s="40"/>
      <c r="AN17" s="283" t="n">
        <f aca="false">('13'!AM17/24)*0.454</f>
        <v>0</v>
      </c>
      <c r="AO17" s="40"/>
      <c r="AP17" s="283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4" t="n">
        <v>209</v>
      </c>
      <c r="C18" s="284" t="n">
        <v>14</v>
      </c>
      <c r="D18" s="284" t="n">
        <v>15</v>
      </c>
      <c r="E18" s="284" t="n">
        <v>5</v>
      </c>
      <c r="F18" s="284" t="n">
        <v>46</v>
      </c>
      <c r="G18" s="284" t="n">
        <v>1.3</v>
      </c>
      <c r="H18" s="284" t="n">
        <v>1.3</v>
      </c>
      <c r="I18" s="284" t="n">
        <v>0.5</v>
      </c>
      <c r="J18" s="284" t="n">
        <v>0.6</v>
      </c>
      <c r="K18" s="284" t="n">
        <v>6.8</v>
      </c>
      <c r="L18" s="284" t="n">
        <v>6.1</v>
      </c>
      <c r="M18" s="284" t="n">
        <v>6.1</v>
      </c>
      <c r="N18" s="284" t="n">
        <v>5.8</v>
      </c>
      <c r="O18" s="284" t="n">
        <v>3.5</v>
      </c>
      <c r="P18" s="284"/>
      <c r="Q18" s="287"/>
      <c r="R18" s="56" t="n">
        <f aca="false">'13'!Z28</f>
        <v>1400</v>
      </c>
      <c r="S18" s="55" t="n">
        <f aca="false">'13'!AB28</f>
        <v>81.2220826353992</v>
      </c>
      <c r="T18" s="56" t="n">
        <f aca="false">'13'!Y28</f>
        <v>3184</v>
      </c>
      <c r="U18" s="51" t="str">
        <f aca="false">IF('13'!AA28=1,'13'!AR6,'13'!AR8)</f>
        <v>S.A.L</v>
      </c>
      <c r="V18" s="67"/>
      <c r="W18" s="67"/>
      <c r="X18" s="32" t="n">
        <v>0.5</v>
      </c>
      <c r="Y18" s="58" t="n">
        <v>3160</v>
      </c>
      <c r="Z18" s="58" t="n">
        <v>1400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81.8389592123769</v>
      </c>
      <c r="AC18" s="82"/>
      <c r="AD18" s="37" t="n">
        <f aca="false">(('13'!AC18*'13'!$Q$10*1000000))/('13'!Y18*3600)</f>
        <v>0</v>
      </c>
      <c r="AE18" s="281"/>
      <c r="AF18" s="282" t="n">
        <f aca="false">('13'!AE18/24)*0.454</f>
        <v>0</v>
      </c>
      <c r="AG18" s="38"/>
      <c r="AH18" s="282" t="n">
        <f aca="false">('13'!AG18/24)*0.454</f>
        <v>0</v>
      </c>
      <c r="AI18" s="38" t="n">
        <v>4500</v>
      </c>
      <c r="AJ18" s="282" t="n">
        <f aca="false">('13'!AI18/24)*0.454</f>
        <v>85.125</v>
      </c>
      <c r="AK18" s="40"/>
      <c r="AL18" s="283" t="n">
        <f aca="false">('13'!AK18/24)*0.454</f>
        <v>0</v>
      </c>
      <c r="AM18" s="40"/>
      <c r="AN18" s="283" t="n">
        <f aca="false">('13'!AM18/24)*0.454</f>
        <v>0</v>
      </c>
      <c r="AO18" s="40"/>
      <c r="AP18" s="283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8" t="n">
        <f aca="false" t="array" ref="B19:B19">IF('13'!B7:B18&gt;0.01,AVERAGE('13'!B7:B18),"")</f>
        <v>207.666666666667</v>
      </c>
      <c r="C19" s="96" t="n">
        <f aca="false" t="array" ref="C19:C19">IF('13'!C7:C18&gt;0.01,AVERAGE('13'!C7:C18),"")</f>
        <v>13.5833333333333</v>
      </c>
      <c r="D19" s="96" t="n">
        <f aca="false" t="array" ref="D19:D19">IF('13'!D7:D18&gt;0.01,AVERAGE('13'!D7:D18),"")</f>
        <v>14.75</v>
      </c>
      <c r="E19" s="96" t="n">
        <f aca="false" t="array" ref="E19:E19">IF('13'!E7:E18&gt;0.01,AVERAGE('13'!E7:E18),"")</f>
        <v>5.16666666666667</v>
      </c>
      <c r="F19" s="96" t="n">
        <f aca="false" t="array" ref="F19:F19">IF('13'!F7:F18&gt;0.01,AVERAGE('13'!F7:F18),"")</f>
        <v>44.0833333333333</v>
      </c>
      <c r="G19" s="96" t="n">
        <f aca="false" t="array" ref="G19:G19">IF('13'!G7:G18&gt;0.01,AVERAGE('13'!G7:G18),"")</f>
        <v>1.28583333333333</v>
      </c>
      <c r="H19" s="96" t="n">
        <f aca="false" t="array" ref="H19:H19">IF('13'!H7:H18&gt;0.01,AVERAGE('13'!H7:H18),"")</f>
        <v>1.125</v>
      </c>
      <c r="I19" s="96" t="n">
        <f aca="false" t="array" ref="I19:I19">IF('13'!I7:I18&gt;0.01,AVERAGE('13'!I7:I18),"")</f>
        <v>0.458333333333333</v>
      </c>
      <c r="J19" s="96" t="n">
        <f aca="false" t="array" ref="J19:J19">IF('13'!J7:J18&gt;0.01,AVERAGE('13'!J7:J18),"")</f>
        <v>0.563636363636364</v>
      </c>
      <c r="K19" s="96" t="n">
        <f aca="false" t="array" ref="K19:K19">IF('13'!K7:K18&gt;0.01,AVERAGE('13'!K7:K18),"")</f>
        <v>6.8</v>
      </c>
      <c r="L19" s="428" t="n">
        <f aca="false" t="array" ref="L19:L19">IF('13'!L7:L18&gt;0.01,AVERAGE('13'!L7:L18),"")</f>
        <v>6.1</v>
      </c>
      <c r="M19" s="96" t="n">
        <f aca="false" t="array" ref="M19:M19">IF('13'!M7:M18&gt;0.01,AVERAGE('13'!M7:M18),"")</f>
        <v>6.1</v>
      </c>
      <c r="N19" s="96" t="n">
        <f aca="false" t="array" ref="N19:N19">IF('13'!N7:N18&gt;0.01,AVERAGE('13'!N7:N18),"")</f>
        <v>5.8</v>
      </c>
      <c r="O19" s="96" t="n">
        <f aca="false" t="array" ref="O19:O19">IF('13'!O7:O18&gt;0.01,AVERAGE('13'!O7:O18),"")</f>
        <v>3.3</v>
      </c>
      <c r="P19" s="289" t="str">
        <f aca="false" t="array" ref="P19:P19">IF('13'!P7:P18&gt;0.01,AVERAGE('13'!P7:P18),"")</f>
        <v/>
      </c>
      <c r="Q19" s="290" t="str">
        <f aca="false" t="array" ref="Q19:Q19">IF('13'!Q7:Q18&gt;0.01,AVERAGE('13'!Q7:Q18),"")</f>
        <v/>
      </c>
      <c r="R19" s="290" t="n">
        <f aca="false" t="array" ref="R19:R19">IF('13'!R7:R18&gt;0.01,AVERAGE('13'!R7:R18),"")</f>
        <v>1400</v>
      </c>
      <c r="S19" s="290" t="n">
        <f aca="false" t="array" ref="S19:S19">IF('13'!S7:S18&gt;0.01,AVERAGE('13'!S7:S18),"")</f>
        <v>81.5306196956527</v>
      </c>
      <c r="T19" s="72"/>
      <c r="U19" s="72"/>
      <c r="V19" s="73"/>
      <c r="W19" s="74"/>
      <c r="X19" s="32" t="n">
        <v>0.541666666666667</v>
      </c>
      <c r="Y19" s="58" t="n">
        <v>3197</v>
      </c>
      <c r="Z19" s="58" t="n">
        <v>1400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80.8918082924964</v>
      </c>
      <c r="AC19" s="82"/>
      <c r="AD19" s="37" t="n">
        <f aca="false">(('13'!AC19*'13'!$Q$10*1000000))/('13'!Y19*3600)</f>
        <v>0</v>
      </c>
      <c r="AE19" s="281"/>
      <c r="AF19" s="282" t="n">
        <f aca="false">('13'!AE19/24)*0.454</f>
        <v>0</v>
      </c>
      <c r="AG19" s="38"/>
      <c r="AH19" s="282" t="n">
        <f aca="false">('13'!AG19/24)*0.454</f>
        <v>0</v>
      </c>
      <c r="AI19" s="38" t="n">
        <v>4500</v>
      </c>
      <c r="AJ19" s="282" t="n">
        <f aca="false">('13'!AI19/24)*0.454</f>
        <v>85.125</v>
      </c>
      <c r="AK19" s="40"/>
      <c r="AL19" s="283" t="n">
        <f aca="false">('13'!AK19/24)*0.454</f>
        <v>0</v>
      </c>
      <c r="AM19" s="40"/>
      <c r="AN19" s="283" t="n">
        <f aca="false">('13'!AM19/24)*0.454</f>
        <v>0</v>
      </c>
      <c r="AO19" s="40"/>
      <c r="AP19" s="283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MAX('13'!B7:B18)</f>
        <v>222</v>
      </c>
      <c r="C20" s="96" t="n">
        <f aca="false">MAX('13'!C7:C18)</f>
        <v>16</v>
      </c>
      <c r="D20" s="96" t="n">
        <f aca="false">MAX('13'!D7:D18)</f>
        <v>17</v>
      </c>
      <c r="E20" s="96" t="n">
        <f aca="false">MAX('13'!E7:E18)</f>
        <v>6</v>
      </c>
      <c r="F20" s="96" t="n">
        <f aca="false">MAX('13'!F7:F18)</f>
        <v>50</v>
      </c>
      <c r="G20" s="96" t="n">
        <f aca="false">MAX('13'!G7:G18)</f>
        <v>1.4</v>
      </c>
      <c r="H20" s="96" t="n">
        <f aca="false">MAX('13'!H7:H18)</f>
        <v>1.3</v>
      </c>
      <c r="I20" s="96" t="n">
        <f aca="false">MAX('13'!I7:I18)</f>
        <v>0.5</v>
      </c>
      <c r="J20" s="96" t="n">
        <f aca="false">MAX('13'!J7:J18)</f>
        <v>0.6</v>
      </c>
      <c r="K20" s="96" t="n">
        <f aca="false">MAX('13'!K7:K18)</f>
        <v>6.8</v>
      </c>
      <c r="L20" s="96" t="n">
        <f aca="false">MAX('13'!L7:L18)</f>
        <v>6.1</v>
      </c>
      <c r="M20" s="96" t="n">
        <f aca="false">MAX('13'!M7:M18)</f>
        <v>6.1</v>
      </c>
      <c r="N20" s="96" t="n">
        <f aca="false">MAX('13'!N7:N18)</f>
        <v>5.8</v>
      </c>
      <c r="O20" s="97" t="n">
        <f aca="false">MAX('13'!O7:O18)</f>
        <v>3.5</v>
      </c>
      <c r="P20" s="97" t="n">
        <f aca="false">MAX('13'!P7:P18)</f>
        <v>0</v>
      </c>
      <c r="Q20" s="97" t="n">
        <f aca="false">MAX('13'!Q7:Q18)</f>
        <v>0</v>
      </c>
      <c r="R20" s="97" t="n">
        <f aca="false">MAX('13'!R7:R18)</f>
        <v>1400</v>
      </c>
      <c r="S20" s="97" t="n">
        <f aca="false">MAX('13'!S7:S18)</f>
        <v>82.2816134620144</v>
      </c>
      <c r="T20" s="72"/>
      <c r="U20" s="72"/>
      <c r="X20" s="32" t="n">
        <v>0.583333333333333</v>
      </c>
      <c r="Y20" s="58" t="n">
        <v>3143</v>
      </c>
      <c r="Z20" s="58" t="n">
        <v>1400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82.2816134620144</v>
      </c>
      <c r="AC20" s="82"/>
      <c r="AD20" s="37" t="n">
        <f aca="false">(('13'!AC20*'13'!$Q$10*1000000))/('13'!Y20*3600)</f>
        <v>0</v>
      </c>
      <c r="AE20" s="281"/>
      <c r="AF20" s="282" t="n">
        <f aca="false">('13'!AE20/24)*0.454</f>
        <v>0</v>
      </c>
      <c r="AG20" s="38"/>
      <c r="AH20" s="282" t="n">
        <f aca="false">('13'!AG20/24)*0.454</f>
        <v>0</v>
      </c>
      <c r="AI20" s="38" t="n">
        <v>4500</v>
      </c>
      <c r="AJ20" s="282" t="n">
        <f aca="false">('13'!AI20/24)*0.454</f>
        <v>85.125</v>
      </c>
      <c r="AK20" s="40"/>
      <c r="AL20" s="283" t="n">
        <f aca="false">('13'!AK20/24)*0.454</f>
        <v>0</v>
      </c>
      <c r="AM20" s="40"/>
      <c r="AN20" s="283" t="n">
        <f aca="false">('13'!AM20/24)*0.454</f>
        <v>0</v>
      </c>
      <c r="AO20" s="40"/>
      <c r="AP20" s="283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8" t="n">
        <f aca="false">MIN('13'!B7:B18)</f>
        <v>198</v>
      </c>
      <c r="C21" s="96" t="n">
        <f aca="false">MIN('13'!C7:C18)</f>
        <v>12</v>
      </c>
      <c r="D21" s="96" t="n">
        <f aca="false">MIN('13'!D7:D18)</f>
        <v>13</v>
      </c>
      <c r="E21" s="96" t="n">
        <f aca="false">MIN('13'!E7:E18)</f>
        <v>5</v>
      </c>
      <c r="F21" s="96" t="n">
        <f aca="false">MIN('13'!F7:F18)</f>
        <v>39</v>
      </c>
      <c r="G21" s="291" t="n">
        <f aca="false">MIN('13'!G7:G18)</f>
        <v>1.2</v>
      </c>
      <c r="H21" s="291" t="n">
        <f aca="false">MIN('13'!H7:H18)</f>
        <v>1</v>
      </c>
      <c r="I21" s="291" t="n">
        <f aca="false">MIN('13'!I7:I18)</f>
        <v>0.4</v>
      </c>
      <c r="J21" s="291" t="n">
        <f aca="false">MIN('13'!J7:J18)</f>
        <v>0.5</v>
      </c>
      <c r="K21" s="291" t="n">
        <f aca="false">MIN('13'!K7:K18)</f>
        <v>6.8</v>
      </c>
      <c r="L21" s="291" t="n">
        <f aca="false">MIN('13'!L7:L18)</f>
        <v>6.1</v>
      </c>
      <c r="M21" s="291" t="n">
        <f aca="false">MIN('13'!M7:M18)</f>
        <v>6.1</v>
      </c>
      <c r="N21" s="291" t="n">
        <f aca="false">MIN('13'!N7:N18)</f>
        <v>5.8</v>
      </c>
      <c r="O21" s="292" t="n">
        <f aca="false">MIN('13'!O7:O18)</f>
        <v>2.8</v>
      </c>
      <c r="P21" s="292" t="n">
        <f aca="false">MIN('13'!P7:P18)</f>
        <v>0</v>
      </c>
      <c r="Q21" s="292" t="n">
        <f aca="false">MIN('13'!Q7:Q18)</f>
        <v>0</v>
      </c>
      <c r="R21" s="292" t="n">
        <f aca="false">MIN('13'!R7:R18)</f>
        <v>1400</v>
      </c>
      <c r="S21" s="292" t="n">
        <f aca="false">MIN('13'!S7:S18)</f>
        <v>80.2143644885581</v>
      </c>
      <c r="T21" s="72"/>
      <c r="U21" s="72"/>
      <c r="X21" s="32" t="n">
        <v>0.625</v>
      </c>
      <c r="Y21" s="58" t="n">
        <v>3150</v>
      </c>
      <c r="Z21" s="58" t="n">
        <v>1400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82.0987654320988</v>
      </c>
      <c r="AC21" s="82"/>
      <c r="AD21" s="37" t="n">
        <f aca="false">(('13'!AC21*'13'!$Q$10*1000000))/('13'!Y21*3600)</f>
        <v>0</v>
      </c>
      <c r="AE21" s="281"/>
      <c r="AF21" s="282" t="n">
        <f aca="false">('13'!AE21/24)*0.454</f>
        <v>0</v>
      </c>
      <c r="AG21" s="38"/>
      <c r="AH21" s="282" t="n">
        <f aca="false">('13'!AG21/24)*0.454</f>
        <v>0</v>
      </c>
      <c r="AI21" s="38" t="n">
        <v>4500</v>
      </c>
      <c r="AJ21" s="282" t="n">
        <f aca="false">('13'!AI21/24)*0.454</f>
        <v>85.125</v>
      </c>
      <c r="AK21" s="40"/>
      <c r="AL21" s="283" t="n">
        <f aca="false">('13'!AK21/24)*0.454</f>
        <v>0</v>
      </c>
      <c r="AM21" s="40"/>
      <c r="AN21" s="283" t="n">
        <f aca="false">('13'!AM21/24)*0.454</f>
        <v>0</v>
      </c>
      <c r="AO21" s="40"/>
      <c r="AP21" s="283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0.666666666666667</v>
      </c>
      <c r="Y22" s="58" t="n">
        <v>3186</v>
      </c>
      <c r="Z22" s="58" t="n">
        <v>1400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81.1710957661994</v>
      </c>
      <c r="AC22" s="82"/>
      <c r="AD22" s="37" t="n">
        <f aca="false">(('13'!AC22*'13'!$Q$10*1000000))/('13'!Y22*3600)</f>
        <v>0</v>
      </c>
      <c r="AE22" s="281"/>
      <c r="AF22" s="282" t="n">
        <f aca="false">('13'!AE22/24)*0.454</f>
        <v>0</v>
      </c>
      <c r="AG22" s="38"/>
      <c r="AH22" s="282" t="n">
        <f aca="false">('13'!AG22/24)*0.454</f>
        <v>0</v>
      </c>
      <c r="AI22" s="38" t="n">
        <v>4500</v>
      </c>
      <c r="AJ22" s="282" t="n">
        <f aca="false">('13'!AI22/24)*0.454</f>
        <v>85.125</v>
      </c>
      <c r="AK22" s="40"/>
      <c r="AL22" s="283" t="n">
        <f aca="false">('13'!AK22/24)*0.454</f>
        <v>0</v>
      </c>
      <c r="AM22" s="40"/>
      <c r="AN22" s="283" t="n">
        <f aca="false">('13'!AM22/24)*0.454</f>
        <v>0</v>
      </c>
      <c r="AO22" s="40"/>
      <c r="AP22" s="283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0.708333333333333</v>
      </c>
      <c r="Y23" s="58" t="n">
        <v>3177</v>
      </c>
      <c r="Z23" s="58" t="n">
        <v>1400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81.4010422131291</v>
      </c>
      <c r="AC23" s="82"/>
      <c r="AD23" s="37" t="n">
        <f aca="false">(('13'!AC23*'13'!$Q$10*1000000))/('13'!Y23*3600)</f>
        <v>0</v>
      </c>
      <c r="AE23" s="281"/>
      <c r="AF23" s="282" t="n">
        <f aca="false">('13'!AE23/24)*0.454</f>
        <v>0</v>
      </c>
      <c r="AG23" s="38"/>
      <c r="AH23" s="282" t="n">
        <f aca="false">('13'!AG23/24)*0.454</f>
        <v>0</v>
      </c>
      <c r="AI23" s="38" t="n">
        <v>4500</v>
      </c>
      <c r="AJ23" s="282" t="n">
        <f aca="false">('13'!AI23/24)*0.454</f>
        <v>85.125</v>
      </c>
      <c r="AK23" s="40"/>
      <c r="AL23" s="283" t="n">
        <f aca="false">('13'!AK23/24)*0.454</f>
        <v>0</v>
      </c>
      <c r="AM23" s="40"/>
      <c r="AN23" s="283" t="n">
        <f aca="false">('13'!AM23/24)*0.454</f>
        <v>0</v>
      </c>
      <c r="AO23" s="40"/>
      <c r="AP23" s="283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0.75</v>
      </c>
      <c r="Y24" s="58" t="n">
        <v>3158</v>
      </c>
      <c r="Z24" s="58" t="n">
        <v>1400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81.8907888255577</v>
      </c>
      <c r="AC24" s="82"/>
      <c r="AD24" s="37" t="n">
        <f aca="false">(('13'!AC24*'13'!$Q$10*1000000))/('13'!Y24*3600)</f>
        <v>0</v>
      </c>
      <c r="AE24" s="281"/>
      <c r="AF24" s="282" t="n">
        <f aca="false">('13'!AE24/24)*0.454</f>
        <v>0</v>
      </c>
      <c r="AG24" s="38"/>
      <c r="AH24" s="282" t="n">
        <f aca="false">('13'!AG24/24)*0.454</f>
        <v>0</v>
      </c>
      <c r="AI24" s="38" t="n">
        <v>4500</v>
      </c>
      <c r="AJ24" s="282" t="n">
        <f aca="false">('13'!AI24/24)*0.454</f>
        <v>85.125</v>
      </c>
      <c r="AK24" s="40"/>
      <c r="AL24" s="283" t="n">
        <f aca="false">('13'!AK24/24)*0.454</f>
        <v>0</v>
      </c>
      <c r="AM24" s="40"/>
      <c r="AN24" s="283" t="n">
        <f aca="false">('13'!AM24/24)*0.454</f>
        <v>0</v>
      </c>
      <c r="AO24" s="40"/>
      <c r="AP24" s="283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0.54</v>
      </c>
      <c r="C25" s="297" t="n">
        <v>0.53</v>
      </c>
      <c r="D25" s="297" t="n">
        <v>0.49</v>
      </c>
      <c r="E25" s="145" t="n">
        <v>0.5</v>
      </c>
      <c r="F25" s="145" t="n">
        <v>0.53</v>
      </c>
      <c r="G25" s="145" t="s">
        <v>138</v>
      </c>
      <c r="H25" s="145" t="n">
        <v>0.78</v>
      </c>
      <c r="I25" s="145" t="n">
        <v>0.69</v>
      </c>
      <c r="J25" s="145" t="n">
        <v>0.45</v>
      </c>
      <c r="K25" s="145" t="n">
        <v>0.44</v>
      </c>
      <c r="L25" s="145" t="n">
        <v>0.55</v>
      </c>
      <c r="M25" s="145" t="n">
        <v>0.66</v>
      </c>
      <c r="N25" s="145" t="n">
        <v>0.38</v>
      </c>
      <c r="O25" s="145" t="n">
        <v>0.49</v>
      </c>
      <c r="P25" s="145" t="n">
        <v>0.52</v>
      </c>
      <c r="Q25" s="145" t="s">
        <v>138</v>
      </c>
      <c r="R25" s="89" t="e">
        <f aca="false">#DIV/0!</f>
        <v>#DIV/0!</v>
      </c>
      <c r="S25" s="90"/>
      <c r="T25" s="407" t="s">
        <v>0</v>
      </c>
      <c r="U25" s="358" t="n">
        <f aca="false">ESCALA!$A$15</f>
        <v>43934</v>
      </c>
      <c r="X25" s="32" t="n">
        <v>0.791666666666667</v>
      </c>
      <c r="Y25" s="58" t="n">
        <v>3160</v>
      </c>
      <c r="Z25" s="58" t="n">
        <v>1400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81.8389592123769</v>
      </c>
      <c r="AC25" s="35"/>
      <c r="AD25" s="293" t="n">
        <f aca="false">(('13'!AC25*'13'!$Q$10*1000000))/('13'!Y25*3600)</f>
        <v>0</v>
      </c>
      <c r="AE25" s="281"/>
      <c r="AF25" s="294" t="n">
        <f aca="false">('13'!AE25/24)*0.454</f>
        <v>0</v>
      </c>
      <c r="AG25" s="266"/>
      <c r="AH25" s="294" t="n">
        <f aca="false">('13'!AG25/24)*0.454</f>
        <v>0</v>
      </c>
      <c r="AI25" s="38" t="n">
        <v>4500</v>
      </c>
      <c r="AJ25" s="294" t="n">
        <f aca="false">('13'!AI25/24)*0.454</f>
        <v>85.125</v>
      </c>
      <c r="AK25" s="40"/>
      <c r="AL25" s="295" t="n">
        <f aca="false">('13'!AK25/24)*0.454</f>
        <v>0</v>
      </c>
      <c r="AM25" s="296"/>
      <c r="AN25" s="295" t="n">
        <f aca="false">('13'!AM25/24)*0.454</f>
        <v>0</v>
      </c>
      <c r="AO25" s="40"/>
      <c r="AP25" s="295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407"/>
      <c r="U26" s="358"/>
      <c r="X26" s="32" t="n">
        <v>0.833333333333333</v>
      </c>
      <c r="Y26" s="58" t="n">
        <v>3224</v>
      </c>
      <c r="Z26" s="58" t="n">
        <v>1400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80.2143644885581</v>
      </c>
      <c r="AC26" s="82"/>
      <c r="AD26" s="37" t="n">
        <f aca="false">(('13'!AC26*'13'!$Q$10*1000000))/('13'!Y26*3600)</f>
        <v>0</v>
      </c>
      <c r="AE26" s="281"/>
      <c r="AF26" s="282" t="n">
        <f aca="false">('13'!AE26/24)*0.454</f>
        <v>0</v>
      </c>
      <c r="AG26" s="38"/>
      <c r="AH26" s="282" t="n">
        <f aca="false">('13'!AG26/24)*0.454</f>
        <v>0</v>
      </c>
      <c r="AI26" s="38" t="n">
        <v>4500</v>
      </c>
      <c r="AJ26" s="282" t="n">
        <f aca="false">('13'!AI26/24)*0.454</f>
        <v>85.125</v>
      </c>
      <c r="AK26" s="40"/>
      <c r="AL26" s="283" t="n">
        <f aca="false">('13'!AK26/24)*0.454</f>
        <v>0</v>
      </c>
      <c r="AM26" s="40"/>
      <c r="AN26" s="283" t="n">
        <f aca="false">('13'!AM26/24)*0.454</f>
        <v>0</v>
      </c>
      <c r="AO26" s="40"/>
      <c r="AP26" s="283" t="n">
        <f aca="false">('13'!AO26/24)*0.454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0.875</v>
      </c>
      <c r="Y27" s="58" t="n">
        <v>3164</v>
      </c>
      <c r="Z27" s="58" t="n">
        <v>1400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81.7354965585054</v>
      </c>
      <c r="AC27" s="82"/>
      <c r="AD27" s="37" t="n">
        <f aca="false">(('13'!AC27*'13'!$Q$10*1000000))/('13'!Y27*3600)</f>
        <v>0</v>
      </c>
      <c r="AE27" s="281"/>
      <c r="AF27" s="282" t="n">
        <f aca="false">('13'!AE27/24)*0.454</f>
        <v>0</v>
      </c>
      <c r="AG27" s="38"/>
      <c r="AH27" s="282" t="n">
        <f aca="false">('13'!AG27/24)*0.454</f>
        <v>0</v>
      </c>
      <c r="AI27" s="38" t="n">
        <v>4500</v>
      </c>
      <c r="AJ27" s="282" t="n">
        <f aca="false">('13'!AI27/24)*0.454</f>
        <v>85.125</v>
      </c>
      <c r="AK27" s="40"/>
      <c r="AL27" s="283" t="n">
        <f aca="false">('13'!AK27/24)*0.454</f>
        <v>0</v>
      </c>
      <c r="AM27" s="40"/>
      <c r="AN27" s="283" t="n">
        <f aca="false">('13'!AM27/24)*0.454</f>
        <v>0</v>
      </c>
      <c r="AO27" s="40"/>
      <c r="AP27" s="283" t="n">
        <f aca="false">('13'!AO27/24)*0.454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0.916666666666667</v>
      </c>
      <c r="Y28" s="58" t="n">
        <v>3184</v>
      </c>
      <c r="Z28" s="58" t="n">
        <v>1400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81.2220826353992</v>
      </c>
      <c r="AC28" s="82"/>
      <c r="AD28" s="37" t="n">
        <f aca="false">(('13'!AC28*'13'!$Q$10*1000000))/('13'!Y28*3600)</f>
        <v>0</v>
      </c>
      <c r="AE28" s="281"/>
      <c r="AF28" s="282" t="n">
        <f aca="false">('13'!AE28/24)*0.454</f>
        <v>0</v>
      </c>
      <c r="AG28" s="38"/>
      <c r="AH28" s="282" t="n">
        <f aca="false">('13'!AG28/24)*0.454</f>
        <v>0</v>
      </c>
      <c r="AI28" s="38" t="n">
        <v>4500</v>
      </c>
      <c r="AJ28" s="282" t="n">
        <f aca="false">('13'!AI28/24)*0.454</f>
        <v>85.125</v>
      </c>
      <c r="AK28" s="40"/>
      <c r="AL28" s="283" t="n">
        <f aca="false">('13'!AK28/24)*0.454</f>
        <v>0</v>
      </c>
      <c r="AM28" s="40"/>
      <c r="AN28" s="283" t="n">
        <f aca="false">('13'!AM28/24)*0.454</f>
        <v>0</v>
      </c>
      <c r="AO28" s="40"/>
      <c r="AP28" s="283" t="n">
        <f aca="false">('13'!AO28/24)*0.454</f>
        <v>0</v>
      </c>
    </row>
    <row r="29" customFormat="false" ht="19.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0.958333333333333</v>
      </c>
      <c r="Y29" s="58" t="n">
        <v>3173</v>
      </c>
      <c r="Z29" s="58" t="n">
        <v>1400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81.5036593479707</v>
      </c>
      <c r="AC29" s="82"/>
      <c r="AD29" s="37" t="n">
        <f aca="false">(('13'!AC29*'13'!$Q$10*1000000))/('13'!Y29*3600)</f>
        <v>0</v>
      </c>
      <c r="AE29" s="281"/>
      <c r="AF29" s="282" t="n">
        <f aca="false">('13'!AE29/24)*0.454</f>
        <v>0</v>
      </c>
      <c r="AG29" s="38"/>
      <c r="AH29" s="282" t="n">
        <f aca="false">('13'!AG29/24)*0.454</f>
        <v>0</v>
      </c>
      <c r="AI29" s="38" t="n">
        <v>4500</v>
      </c>
      <c r="AJ29" s="282" t="n">
        <f aca="false">('13'!AI29/24)*0.454</f>
        <v>85.125</v>
      </c>
      <c r="AK29" s="40"/>
      <c r="AL29" s="283" t="n">
        <f aca="false">('13'!AK29/24)*0.454</f>
        <v>0</v>
      </c>
      <c r="AM29" s="40"/>
      <c r="AN29" s="283" t="n">
        <f aca="false">('13'!AM29/24)*0.454</f>
        <v>0</v>
      </c>
      <c r="AO29" s="40"/>
      <c r="AP29" s="283" t="n">
        <f aca="false">('13'!AO29/24)*0.454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32" t="n">
        <v>1</v>
      </c>
      <c r="Y30" s="58" t="n">
        <v>3181</v>
      </c>
      <c r="Z30" s="58" t="n">
        <v>1400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81.2986831534458</v>
      </c>
      <c r="AC30" s="82"/>
      <c r="AD30" s="37" t="n">
        <f aca="false">(('13'!AC30*'13'!$Q$10*1000000))/('13'!Y30*3600)</f>
        <v>0</v>
      </c>
      <c r="AE30" s="281"/>
      <c r="AF30" s="282" t="n">
        <f aca="false">('13'!AE30/24)*0.454</f>
        <v>0</v>
      </c>
      <c r="AG30" s="38"/>
      <c r="AH30" s="282" t="n">
        <f aca="false">('13'!AG30/24)*0.454</f>
        <v>0</v>
      </c>
      <c r="AI30" s="38" t="n">
        <v>4500</v>
      </c>
      <c r="AJ30" s="282" t="n">
        <f aca="false">('13'!AI30/24)*0.454</f>
        <v>85.125</v>
      </c>
      <c r="AK30" s="40"/>
      <c r="AL30" s="283" t="n">
        <f aca="false">('13'!AK30/24)*0.454</f>
        <v>0</v>
      </c>
      <c r="AM30" s="40"/>
      <c r="AN30" s="283" t="n">
        <f aca="false">('13'!AM30/24)*0.454</f>
        <v>0</v>
      </c>
      <c r="AO30" s="40"/>
      <c r="AP30" s="283" t="n">
        <f aca="false">('13'!AO30/24)*0.454</f>
        <v>0</v>
      </c>
    </row>
    <row r="31" customFormat="false" ht="18.7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04" t="s">
        <v>55</v>
      </c>
      <c r="Y31" s="301" t="n">
        <f aca="false">SUM('13'!Y6:Y30)*3.6</f>
        <v>274114.8</v>
      </c>
      <c r="Z31" s="113" t="n">
        <f aca="false">SUM('13'!Z6:Z30)</f>
        <v>33600</v>
      </c>
      <c r="AA31" s="107"/>
      <c r="AB31" s="108"/>
      <c r="AC31" s="107"/>
      <c r="AD31" s="108"/>
      <c r="AE31" s="53"/>
      <c r="AF31" s="282" t="n">
        <f aca="false">SUM('13'!AF6:AF30)</f>
        <v>0</v>
      </c>
      <c r="AG31" s="53"/>
      <c r="AH31" s="282" t="n">
        <f aca="false">SUM('13'!AH6:AH30)</f>
        <v>0</v>
      </c>
      <c r="AI31" s="429"/>
      <c r="AJ31" s="282" t="n">
        <f aca="false">SUM('13'!AJ6:AJ30)</f>
        <v>2043</v>
      </c>
      <c r="AK31" s="109"/>
      <c r="AL31" s="283" t="n">
        <f aca="false">SUM('13'!AL6:AL30)</f>
        <v>0</v>
      </c>
      <c r="AM31" s="109"/>
      <c r="AN31" s="283" t="n">
        <f aca="false">SUM('13'!AN6:AN30)</f>
        <v>0</v>
      </c>
      <c r="AO31" s="109"/>
      <c r="AP31" s="283" t="n">
        <f aca="false">SUM('13'!AP6:AP30)</f>
        <v>0</v>
      </c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1"/>
      <c r="AL32" s="111"/>
      <c r="AM32" s="111"/>
      <c r="AN32" s="111"/>
      <c r="AO32" s="111"/>
      <c r="AP32" s="111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60</v>
      </c>
      <c r="Y33" s="112"/>
      <c r="Z33" s="113" t="n">
        <f aca="false">SUMIF('13'!AA6:AA30,"=1",'13'!Z6:Z30)</f>
        <v>33600</v>
      </c>
      <c r="AA33" s="113" t="n">
        <f aca="false">'13'!Z33*'13'!AS6</f>
        <v>44688</v>
      </c>
      <c r="AB33" s="114" t="n">
        <f aca="false">SUMIF('13'!$AA$6:$AA$30,"=1",'13'!$AB$6:$AB$30)/COUNTIF('13'!$AA$6:$AA$30,"=1")</f>
        <v>81.5158598028445</v>
      </c>
      <c r="AC33" s="115" t="n">
        <f aca="false">SUMIF('13'!AA6:AA30,"=1",'13'!AC6:AC30)</f>
        <v>0</v>
      </c>
      <c r="AD33" s="115"/>
      <c r="AE33" s="116"/>
      <c r="AF33" s="117"/>
      <c r="AG33" s="116"/>
      <c r="AH33" s="117"/>
      <c r="AI33" s="116"/>
      <c r="AJ33" s="118"/>
      <c r="AK33" s="119"/>
      <c r="AL33" s="119"/>
      <c r="AM33" s="119"/>
      <c r="AN33" s="119"/>
      <c r="AO33" s="119"/>
      <c r="AP33" s="119"/>
    </row>
    <row r="34" customFormat="false" ht="1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12" t="s">
        <v>61</v>
      </c>
      <c r="Y34" s="112"/>
      <c r="Z34" s="113" t="n">
        <f aca="false">SUMIF('13'!AA6:AA30,"=2",'13'!Z6:Z30)</f>
        <v>0</v>
      </c>
      <c r="AA34" s="113" t="n">
        <f aca="false">'13'!Z34*'13'!AS8</f>
        <v>0</v>
      </c>
      <c r="AB34" s="114" t="e">
        <f aca="false">SUMIF('13'!$AA$6:$AA$30,"=2",'13'!$AB$6:$AB$30)/COUNTIF('13'!$AA$6:$AA$30,"=2")</f>
        <v>#DIV/0!</v>
      </c>
      <c r="AC34" s="120" t="n">
        <f aca="false">SUMIF('13'!AA6:AA30,"=2",'13'!AC6:AC30)</f>
        <v>0</v>
      </c>
      <c r="AD34" s="120"/>
      <c r="AE34" s="121"/>
      <c r="AF34" s="122"/>
      <c r="AG34" s="121"/>
      <c r="AH34" s="122"/>
      <c r="AI34" s="121"/>
      <c r="AJ34" s="123"/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25" t="s">
        <v>52</v>
      </c>
      <c r="Y35" s="126" t="n">
        <f aca="false">AVERAGE('13'!Y6:Y30)</f>
        <v>3172.625</v>
      </c>
      <c r="Z35" s="127" t="n">
        <f aca="false">AVERAGE('13'!Z6:Z30)</f>
        <v>1400</v>
      </c>
      <c r="AA35" s="128"/>
      <c r="AB35" s="128"/>
      <c r="AC35" s="129" t="n">
        <f aca="false">SUM('13'!AC6:AC30)/COUNTIF('13'!AC6:AC30,"&lt;&gt;0")</f>
        <v>0</v>
      </c>
      <c r="AD35" s="130" t="n">
        <f aca="false">SUM('13'!AD6:AD30)/COUNTIF('13'!AD6:AD30,"&lt;&gt;0")</f>
        <v>0</v>
      </c>
      <c r="AE35" s="107"/>
      <c r="AF35" s="129" t="n">
        <f aca="false">AVERAGE('13'!AF6:AF30)</f>
        <v>0</v>
      </c>
      <c r="AG35" s="129"/>
      <c r="AH35" s="129" t="n">
        <f aca="false">AVERAGE('13'!AH6:AH30)</f>
        <v>0</v>
      </c>
      <c r="AI35" s="129"/>
      <c r="AJ35" s="129" t="n">
        <f aca="false">'13'!AJ31/24</f>
        <v>85.125</v>
      </c>
      <c r="AK35" s="129"/>
      <c r="AL35" s="129" t="n">
        <f aca="false">AVERAGE('13'!AL6:AL30)</f>
        <v>0</v>
      </c>
      <c r="AM35" s="129"/>
      <c r="AN35" s="129" t="n">
        <f aca="false">AVERAGE('13'!AN6:AN30)</f>
        <v>0</v>
      </c>
      <c r="AO35" s="129"/>
      <c r="AP35" s="129" t="n">
        <f aca="false">AVERAGE('13'!AP6:AP30)</f>
        <v>0</v>
      </c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5" t="s">
        <v>66</v>
      </c>
      <c r="Y36" s="135"/>
      <c r="Z36" s="136"/>
      <c r="AA36" s="135" t="s">
        <v>67</v>
      </c>
      <c r="AB36" s="135"/>
      <c r="AC36" s="135" t="s">
        <v>68</v>
      </c>
      <c r="AD36" s="135"/>
      <c r="AJ36" s="302" t="s">
        <v>69</v>
      </c>
      <c r="AK36" s="302"/>
      <c r="AL36" s="302"/>
      <c r="AM36" s="302"/>
      <c r="AO36" s="302" t="s">
        <v>70</v>
      </c>
      <c r="AP36" s="302"/>
      <c r="AQ36" s="302"/>
      <c r="AR36" s="302"/>
    </row>
    <row r="37" customFormat="false" ht="15.75" hidden="false" customHeight="true" outlineLevel="0" collapsed="false">
      <c r="A37" s="132"/>
      <c r="B37" s="47" t="n">
        <v>0.333333333333333</v>
      </c>
      <c r="C37" s="284" t="n">
        <v>50.2</v>
      </c>
      <c r="D37" s="284" t="n">
        <v>20.1</v>
      </c>
      <c r="E37" s="284" t="n">
        <v>14.1</v>
      </c>
      <c r="F37" s="284" t="n">
        <v>1.6</v>
      </c>
      <c r="G37" s="281" t="n">
        <v>0.1</v>
      </c>
      <c r="H37" s="281" t="n">
        <v>0.1</v>
      </c>
      <c r="I37" s="281" t="n">
        <v>0.2</v>
      </c>
      <c r="J37" s="281" t="n">
        <v>0.08</v>
      </c>
      <c r="K37" s="281" t="n">
        <v>0.03</v>
      </c>
      <c r="L37" s="305"/>
      <c r="M37" s="305"/>
      <c r="N37" s="305"/>
      <c r="O37" s="29"/>
      <c r="P37" s="29"/>
      <c r="Q37" s="29"/>
      <c r="R37" s="29"/>
      <c r="S37" s="29"/>
      <c r="T37" s="29"/>
      <c r="U37" s="362" t="n">
        <f aca="false">'13'!V12</f>
        <v>0</v>
      </c>
      <c r="X37" s="139" t="s">
        <v>74</v>
      </c>
      <c r="Y37" s="140"/>
      <c r="Z37" s="141"/>
      <c r="AA37" s="142" t="s">
        <v>75</v>
      </c>
      <c r="AB37" s="140" t="n">
        <v>5</v>
      </c>
      <c r="AC37" s="143" t="s">
        <v>76</v>
      </c>
      <c r="AD37" s="140" t="n">
        <v>4</v>
      </c>
      <c r="AJ37" s="302"/>
      <c r="AK37" s="302"/>
      <c r="AL37" s="302"/>
      <c r="AM37" s="302"/>
      <c r="AO37" s="302"/>
      <c r="AP37" s="302"/>
      <c r="AQ37" s="302"/>
      <c r="AR37" s="302"/>
    </row>
    <row r="38" customFormat="false" ht="18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430"/>
      <c r="P38" s="430"/>
      <c r="Q38" s="430"/>
      <c r="R38" s="430"/>
      <c r="S38" s="430"/>
      <c r="T38" s="430"/>
      <c r="U38" s="307"/>
      <c r="X38" s="147" t="s">
        <v>77</v>
      </c>
      <c r="Y38" s="147"/>
      <c r="Z38" s="148" t="n">
        <f aca="false">COUNTA('13'!Z6:Z30)</f>
        <v>24</v>
      </c>
      <c r="AA38" s="149"/>
      <c r="AB38" s="149"/>
      <c r="AC38" s="150" t="s">
        <v>78</v>
      </c>
      <c r="AD38" s="140" t="s">
        <v>79</v>
      </c>
      <c r="AJ38" s="151" t="s">
        <v>80</v>
      </c>
      <c r="AK38" s="151"/>
      <c r="AL38" s="152" t="s">
        <v>81</v>
      </c>
      <c r="AM38" s="152"/>
      <c r="AO38" s="151" t="s">
        <v>80</v>
      </c>
      <c r="AP38" s="151"/>
      <c r="AQ38" s="152" t="s">
        <v>81</v>
      </c>
      <c r="AR38" s="152"/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1" t="s">
        <v>82</v>
      </c>
      <c r="AK39" s="312" t="n">
        <f aca="false">SUM('13'!AF31+'13'!AH31)</f>
        <v>0</v>
      </c>
      <c r="AL39" s="311" t="s">
        <v>82</v>
      </c>
      <c r="AM39" s="313" t="n">
        <f aca="false">SUM('13'!AL31+'13'!AN31)</f>
        <v>0</v>
      </c>
      <c r="AO39" s="311" t="s">
        <v>82</v>
      </c>
      <c r="AP39" s="312" t="n">
        <f aca="false">'13'!AJ31</f>
        <v>2043</v>
      </c>
      <c r="AQ39" s="311" t="s">
        <v>82</v>
      </c>
      <c r="AR39" s="313" t="n">
        <f aca="false">'13'!AP31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54"/>
      <c r="Y40" s="154"/>
      <c r="Z40" s="155"/>
      <c r="AA40" s="149"/>
      <c r="AB40" s="149"/>
      <c r="AJ40" s="314" t="s">
        <v>90</v>
      </c>
      <c r="AK40" s="315" t="n">
        <f aca="false">('13'!AK39/'13'!Y31)*1000</f>
        <v>0</v>
      </c>
      <c r="AL40" s="316" t="s">
        <v>90</v>
      </c>
      <c r="AM40" s="317" t="n">
        <f aca="false">('13'!AM39/'13'!Y31)*1000</f>
        <v>0</v>
      </c>
      <c r="AO40" s="314" t="s">
        <v>90</v>
      </c>
      <c r="AP40" s="315" t="n">
        <f aca="false">('13'!AP39/'13'!Y31)*1000</f>
        <v>7.45308170153527</v>
      </c>
      <c r="AQ40" s="316" t="s">
        <v>90</v>
      </c>
      <c r="AR40" s="317" t="n">
        <f aca="false">('13'!AR39/'13'!Y31)*1000</f>
        <v>0</v>
      </c>
    </row>
    <row r="41" customFormat="false" ht="15.75" hidden="false" customHeight="true" outlineLevel="0" collapsed="false">
      <c r="A41" s="188" t="n">
        <f aca="false">COUNTA('13'!E7:E18)</f>
        <v>12</v>
      </c>
      <c r="B41" s="189" t="n">
        <f aca="false">COUNTA('13'!I7:I18)</f>
        <v>12</v>
      </c>
      <c r="C41" s="189" t="n">
        <f aca="false">COUNTA('13'!J7:J18)</f>
        <v>12</v>
      </c>
      <c r="D41" s="189" t="n">
        <f aca="false">COUNTA('13'!K7:K18)</f>
        <v>12</v>
      </c>
      <c r="E41" s="189" t="n">
        <f aca="false">COUNTIF('13'!E7:E18,"&gt;15")</f>
        <v>0</v>
      </c>
      <c r="F41" s="189"/>
      <c r="G41" s="189" t="n">
        <f aca="false">COUNTIF('13'!J7:J18,"&gt;1")</f>
        <v>0</v>
      </c>
      <c r="H41" s="189"/>
      <c r="I41" s="190"/>
      <c r="J41" s="189" t="n">
        <f aca="false">'13'!A41-'13'!E41</f>
        <v>12</v>
      </c>
      <c r="K41" s="189"/>
      <c r="L41" s="189" t="n">
        <f aca="false">'13'!C41-'13'!G41</f>
        <v>12</v>
      </c>
      <c r="M41" s="189"/>
      <c r="N41" s="190"/>
      <c r="O41" s="191" t="n">
        <f aca="false">COUNTIF('13'!J7:J18,"&lt;=0,5")</f>
        <v>4</v>
      </c>
      <c r="P41" s="191"/>
      <c r="Q41" s="191"/>
      <c r="R41" s="167"/>
      <c r="S41" s="192" t="n">
        <f aca="false">COUNTIF('13'!J7:J18,"&lt;=1,0")</f>
        <v>11</v>
      </c>
      <c r="T41" s="192"/>
      <c r="U41" s="193"/>
      <c r="V41" s="170"/>
      <c r="X41" s="183" t="s">
        <v>93</v>
      </c>
      <c r="Y41" s="183"/>
      <c r="Z41" s="183"/>
      <c r="AA41" s="183"/>
      <c r="AB41" s="183"/>
      <c r="AC41" s="183"/>
      <c r="AD41" s="183"/>
      <c r="AE41" s="183"/>
      <c r="AF41" s="183"/>
      <c r="AG41" s="183"/>
      <c r="AJ41" s="186" t="s">
        <v>94</v>
      </c>
      <c r="AK41" s="186"/>
      <c r="AL41" s="185" t="n">
        <f aca="false">SUM('13'!AK39,'13'!AM39)</f>
        <v>0</v>
      </c>
      <c r="AM41" s="185"/>
      <c r="AO41" s="186" t="s">
        <v>94</v>
      </c>
      <c r="AP41" s="186"/>
      <c r="AQ41" s="187" t="n">
        <f aca="false">SUM('13'!AP39,'13'!AR39)</f>
        <v>2043</v>
      </c>
      <c r="AR41" s="187"/>
    </row>
    <row r="42" customFormat="false" ht="16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6" t="s">
        <v>95</v>
      </c>
      <c r="AK42" s="186"/>
      <c r="AL42" s="194" t="n">
        <f aca="false">SUM(('13'!AK39+'13'!AM39)/'13'!Y31)*1000</f>
        <v>0</v>
      </c>
      <c r="AM42" s="194"/>
      <c r="AO42" s="186" t="s">
        <v>95</v>
      </c>
      <c r="AP42" s="186"/>
      <c r="AQ42" s="194" t="n">
        <f aca="false">SUM(('13'!AP39+'13'!AR39)/'13'!Y31)*1000</f>
        <v>7.45308170153527</v>
      </c>
      <c r="AR42" s="194"/>
    </row>
    <row r="43" customFormat="false" ht="19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197" t="s">
        <v>97</v>
      </c>
      <c r="Y43" s="197"/>
      <c r="Z43" s="197"/>
      <c r="AA43" s="197"/>
      <c r="AB43" s="197"/>
      <c r="AC43" s="197"/>
      <c r="AD43" s="197"/>
      <c r="AE43" s="197"/>
      <c r="AF43" s="197"/>
      <c r="AG43" s="197"/>
    </row>
    <row r="44" customFormat="false" ht="16.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5" t="s">
        <v>101</v>
      </c>
      <c r="Y44" s="205"/>
      <c r="Z44" s="205" t="s">
        <v>102</v>
      </c>
      <c r="AA44" s="205"/>
      <c r="AB44" s="205" t="s">
        <v>103</v>
      </c>
      <c r="AC44" s="205"/>
      <c r="AD44" s="205" t="s">
        <v>104</v>
      </c>
      <c r="AE44" s="205"/>
      <c r="AF44" s="206"/>
      <c r="AG44" s="207"/>
    </row>
    <row r="45" customFormat="false" ht="15" hidden="false" customHeight="true" outlineLevel="0" collapsed="false">
      <c r="H45" s="214" t="n">
        <f aca="false">COUNTIF('13'!I7:I18,"&lt;=5,0")</f>
        <v>12</v>
      </c>
      <c r="I45" s="214"/>
      <c r="J45" s="214"/>
      <c r="K45" s="190"/>
      <c r="L45" s="184" t="n">
        <f aca="false">COUNTA('13'!L37)</f>
        <v>0</v>
      </c>
      <c r="M45" s="184"/>
      <c r="O45" s="215"/>
      <c r="P45" s="216"/>
      <c r="Q45" s="217" t="n">
        <f aca="false">'13'!S41-'13'!O41</f>
        <v>7</v>
      </c>
      <c r="R45" s="217"/>
      <c r="S45" s="217"/>
      <c r="T45" s="218"/>
      <c r="X45" s="208" t="s">
        <v>105</v>
      </c>
      <c r="Y45" s="209"/>
      <c r="Z45" s="208" t="s">
        <v>105</v>
      </c>
      <c r="AA45" s="209"/>
      <c r="AB45" s="208" t="s">
        <v>105</v>
      </c>
      <c r="AC45" s="209"/>
      <c r="AD45" s="210"/>
      <c r="AE45" s="210"/>
      <c r="AF45" s="211" t="s">
        <v>106</v>
      </c>
      <c r="AG45" s="212" t="n">
        <f aca="false">SUM('13'!Y46,'13'!AA46,'13'!AC46,'13'!AE46)</f>
        <v>0</v>
      </c>
      <c r="AI45" s="213" t="s">
        <v>107</v>
      </c>
      <c r="AJ45" s="213"/>
      <c r="AK45" s="213"/>
      <c r="AL45" s="213"/>
      <c r="AM45" s="213"/>
      <c r="AN45" s="213"/>
      <c r="AO45" s="213"/>
      <c r="AP45" s="213"/>
      <c r="AQ45" s="213"/>
      <c r="AR45" s="213"/>
    </row>
    <row r="46" customFormat="false" ht="15" hidden="false" customHeight="true" outlineLevel="0" collapsed="false">
      <c r="F46" s="223"/>
      <c r="X46" s="219" t="s">
        <v>108</v>
      </c>
      <c r="Y46" s="220" t="n">
        <f aca="false">'13'!Y45*275.3</f>
        <v>0</v>
      </c>
      <c r="Z46" s="219" t="s">
        <v>108</v>
      </c>
      <c r="AA46" s="220" t="n">
        <f aca="false">262.4*'13'!AA45</f>
        <v>0</v>
      </c>
      <c r="AB46" s="219" t="s">
        <v>108</v>
      </c>
      <c r="AC46" s="220" t="n">
        <f aca="false">'13'!AC44*277.7</f>
        <v>0</v>
      </c>
      <c r="AD46" s="219" t="s">
        <v>108</v>
      </c>
      <c r="AE46" s="221"/>
      <c r="AF46" s="211"/>
      <c r="AG46" s="212"/>
      <c r="AI46" s="205" t="s">
        <v>101</v>
      </c>
      <c r="AJ46" s="205"/>
      <c r="AK46" s="205" t="s">
        <v>102</v>
      </c>
      <c r="AL46" s="205"/>
      <c r="AM46" s="205" t="s">
        <v>103</v>
      </c>
      <c r="AN46" s="205"/>
      <c r="AO46" s="431"/>
      <c r="AP46" s="431"/>
      <c r="AQ46" s="431"/>
      <c r="AR46" s="431"/>
    </row>
    <row r="47" customFormat="false" ht="15.7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24" t="s">
        <v>109</v>
      </c>
      <c r="Y47" s="225" t="n">
        <f aca="false">'13'!AS6</f>
        <v>1.33</v>
      </c>
      <c r="Z47" s="224" t="s">
        <v>109</v>
      </c>
      <c r="AA47" s="226" t="n">
        <f aca="false">'13'!Y47</f>
        <v>1.33</v>
      </c>
      <c r="AB47" s="224" t="s">
        <v>109</v>
      </c>
      <c r="AC47" s="226" t="n">
        <f aca="false">'13'!Y47</f>
        <v>1.33</v>
      </c>
      <c r="AD47" s="224" t="s">
        <v>109</v>
      </c>
      <c r="AE47" s="227" t="n">
        <f aca="false">'13'!Y47</f>
        <v>1.33</v>
      </c>
      <c r="AF47" s="228" t="s">
        <v>110</v>
      </c>
      <c r="AG47" s="229" t="n">
        <f aca="false">SUM('13'!Y48,'13'!AA48,'13'!AC48,'13'!AE48)</f>
        <v>0</v>
      </c>
      <c r="AI47" s="208" t="s">
        <v>105</v>
      </c>
      <c r="AJ47" s="209"/>
      <c r="AK47" s="208" t="s">
        <v>105</v>
      </c>
      <c r="AL47" s="209"/>
      <c r="AM47" s="208" t="s">
        <v>105</v>
      </c>
      <c r="AN47" s="209"/>
      <c r="AO47" s="431"/>
      <c r="AP47" s="431"/>
      <c r="AQ47" s="431"/>
      <c r="AR47" s="431"/>
    </row>
    <row r="48" customFormat="false" ht="15" hidden="false" customHeight="true" outlineLevel="0" collapsed="false">
      <c r="O48" s="230"/>
      <c r="P48" s="230"/>
      <c r="Q48" s="230"/>
      <c r="R48" s="230"/>
      <c r="S48" s="230"/>
      <c r="T48" s="230"/>
      <c r="X48" s="219" t="s">
        <v>112</v>
      </c>
      <c r="Y48" s="220" t="n">
        <f aca="false">'13'!Y46*'13'!Y47</f>
        <v>0</v>
      </c>
      <c r="Z48" s="219" t="s">
        <v>112</v>
      </c>
      <c r="AA48" s="220" t="n">
        <f aca="false">'13'!AA46*'13'!AA47</f>
        <v>0</v>
      </c>
      <c r="AB48" s="219" t="s">
        <v>112</v>
      </c>
      <c r="AC48" s="220" t="n">
        <f aca="false">'13'!AC46*'13'!AC47</f>
        <v>0</v>
      </c>
      <c r="AD48" s="219" t="s">
        <v>112</v>
      </c>
      <c r="AE48" s="220" t="n">
        <f aca="false">'13'!AE46*'13'!AE47</f>
        <v>0</v>
      </c>
      <c r="AF48" s="228"/>
      <c r="AG48" s="229"/>
      <c r="AI48" s="219" t="s">
        <v>108</v>
      </c>
      <c r="AJ48" s="220" t="n">
        <f aca="false">'13'!AJ47*275.3</f>
        <v>0</v>
      </c>
      <c r="AK48" s="219" t="s">
        <v>108</v>
      </c>
      <c r="AL48" s="220" t="n">
        <f aca="false">262.4*'13'!AL47</f>
        <v>0</v>
      </c>
      <c r="AM48" s="219" t="s">
        <v>108</v>
      </c>
      <c r="AN48" s="220" t="n">
        <f aca="false">'13'!AN47*277.7</f>
        <v>0</v>
      </c>
      <c r="AO48" s="431"/>
      <c r="AP48" s="431"/>
      <c r="AQ48" s="431"/>
      <c r="AR48" s="431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X49" s="231"/>
      <c r="Y49" s="232"/>
      <c r="Z49" s="231"/>
      <c r="AA49" s="232"/>
      <c r="AB49" s="231"/>
      <c r="AC49" s="232"/>
      <c r="AD49" s="231"/>
      <c r="AE49" s="233"/>
      <c r="AF49" s="233"/>
      <c r="AG49" s="233"/>
      <c r="AI49" s="224" t="s">
        <v>109</v>
      </c>
      <c r="AJ49" s="225" t="n">
        <f aca="false">'13'!Y47</f>
        <v>1.33</v>
      </c>
      <c r="AK49" s="234" t="s">
        <v>109</v>
      </c>
      <c r="AL49" s="225" t="n">
        <f aca="false">'13'!AJ49</f>
        <v>1.33</v>
      </c>
      <c r="AM49" s="234" t="s">
        <v>109</v>
      </c>
      <c r="AN49" s="225" t="n">
        <f aca="false">'13'!AJ49</f>
        <v>1.33</v>
      </c>
      <c r="AO49" s="431"/>
      <c r="AP49" s="431"/>
      <c r="AQ49" s="431"/>
      <c r="AR49" s="431"/>
    </row>
    <row r="50" customFormat="false" ht="15.75" hidden="false" customHeight="true" outlineLevel="0" collapsed="false">
      <c r="O50" s="235"/>
      <c r="P50" s="235"/>
      <c r="R50" s="236"/>
      <c r="S50" s="236"/>
      <c r="T50" s="236"/>
      <c r="AE50" s="237"/>
      <c r="AF50" s="237"/>
      <c r="AG50" s="237"/>
      <c r="AI50" s="219" t="s">
        <v>112</v>
      </c>
      <c r="AJ50" s="220" t="n">
        <f aca="false">'13'!AJ48*'13'!AJ49</f>
        <v>0</v>
      </c>
      <c r="AK50" s="219" t="s">
        <v>112</v>
      </c>
      <c r="AL50" s="220" t="n">
        <f aca="false">'13'!AL48*'13'!AL49</f>
        <v>0</v>
      </c>
      <c r="AM50" s="219" t="s">
        <v>112</v>
      </c>
      <c r="AN50" s="220" t="n">
        <f aca="false">'13'!AN48*'13'!AN49</f>
        <v>0</v>
      </c>
      <c r="AO50" s="431"/>
      <c r="AP50" s="431"/>
      <c r="AQ50" s="431"/>
      <c r="AR50" s="431"/>
    </row>
    <row r="51" customFormat="false" ht="18" hidden="false" customHeight="true" outlineLevel="0" collapsed="false">
      <c r="O51" s="184" t="n">
        <f aca="false">COUNTA('13'!O7:O18)</f>
        <v>12</v>
      </c>
      <c r="P51" s="184" t="n">
        <f aca="false">COUNTA('13'!W17:W28)</f>
        <v>0</v>
      </c>
      <c r="R51" s="214" t="n">
        <f aca="false">COUNTIF('13'!O7:O18,"&gt;=0,5")</f>
        <v>12</v>
      </c>
      <c r="S51" s="214"/>
      <c r="T51" s="214"/>
      <c r="X51" s="238" t="s">
        <v>115</v>
      </c>
      <c r="Y51" s="238"/>
      <c r="Z51" s="238"/>
      <c r="AA51" s="238"/>
      <c r="AB51" s="238"/>
      <c r="AC51" s="238"/>
      <c r="AD51" s="238"/>
      <c r="AE51" s="238"/>
      <c r="AF51" s="238"/>
      <c r="AG51" s="238"/>
    </row>
    <row r="52" customFormat="false" ht="16.5" hidden="false" customHeight="true" outlineLevel="0" collapsed="false">
      <c r="X52" s="205" t="s">
        <v>101</v>
      </c>
      <c r="Y52" s="205"/>
      <c r="Z52" s="205" t="s">
        <v>102</v>
      </c>
      <c r="AA52" s="205"/>
      <c r="AB52" s="205" t="s">
        <v>103</v>
      </c>
      <c r="AC52" s="205"/>
      <c r="AD52" s="205" t="s">
        <v>104</v>
      </c>
      <c r="AE52" s="205"/>
      <c r="AF52" s="239"/>
      <c r="AG52" s="240"/>
      <c r="AI52" s="238" t="s">
        <v>116</v>
      </c>
      <c r="AJ52" s="238"/>
      <c r="AK52" s="238"/>
      <c r="AL52" s="238"/>
      <c r="AM52" s="238"/>
      <c r="AN52" s="238"/>
      <c r="AO52" s="238"/>
      <c r="AP52" s="238"/>
      <c r="AQ52" s="238"/>
      <c r="AR52" s="2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08" t="s">
        <v>105</v>
      </c>
      <c r="Y53" s="241"/>
      <c r="Z53" s="208" t="s">
        <v>105</v>
      </c>
      <c r="AA53" s="241"/>
      <c r="AB53" s="208" t="s">
        <v>105</v>
      </c>
      <c r="AC53" s="241"/>
      <c r="AD53" s="242"/>
      <c r="AE53" s="242"/>
      <c r="AF53" s="211" t="s">
        <v>106</v>
      </c>
      <c r="AG53" s="243" t="n">
        <f aca="false">SUM('13'!Y54,'13'!AA54,'13'!AC54,'13'!AE54)</f>
        <v>0</v>
      </c>
      <c r="AI53" s="205" t="s">
        <v>101</v>
      </c>
      <c r="AJ53" s="205"/>
      <c r="AK53" s="205" t="s">
        <v>102</v>
      </c>
      <c r="AL53" s="205"/>
      <c r="AM53" s="205" t="s">
        <v>103</v>
      </c>
      <c r="AN53" s="205"/>
      <c r="AO53" s="432"/>
      <c r="AP53" s="432"/>
      <c r="AQ53" s="432"/>
      <c r="AR53" s="43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19" t="s">
        <v>108</v>
      </c>
      <c r="Y54" s="220" t="n">
        <f aca="false">'13'!Y53*275.3</f>
        <v>0</v>
      </c>
      <c r="Z54" s="219" t="s">
        <v>108</v>
      </c>
      <c r="AA54" s="220" t="n">
        <f aca="false">262.4*'13'!AA53</f>
        <v>0</v>
      </c>
      <c r="AB54" s="219" t="s">
        <v>108</v>
      </c>
      <c r="AC54" s="246" t="n">
        <f aca="false">'13'!AC53*277.7</f>
        <v>0</v>
      </c>
      <c r="AD54" s="219" t="s">
        <v>108</v>
      </c>
      <c r="AE54" s="348" t="n">
        <v>0</v>
      </c>
      <c r="AF54" s="211"/>
      <c r="AG54" s="243"/>
      <c r="AI54" s="208" t="s">
        <v>105</v>
      </c>
      <c r="AJ54" s="245" t="n">
        <v>0</v>
      </c>
      <c r="AK54" s="208" t="s">
        <v>105</v>
      </c>
      <c r="AL54" s="241"/>
      <c r="AM54" s="208" t="s">
        <v>105</v>
      </c>
      <c r="AN54" s="241"/>
      <c r="AO54" s="432"/>
      <c r="AP54" s="432"/>
      <c r="AQ54" s="432"/>
      <c r="AR54" s="43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24" t="s">
        <v>109</v>
      </c>
      <c r="Y55" s="225" t="n">
        <f aca="false">'13'!AS8</f>
        <v>1.377</v>
      </c>
      <c r="Z55" s="224" t="s">
        <v>109</v>
      </c>
      <c r="AA55" s="226" t="n">
        <f aca="false">'13'!Y55</f>
        <v>1.377</v>
      </c>
      <c r="AB55" s="224" t="s">
        <v>109</v>
      </c>
      <c r="AC55" s="226" t="n">
        <f aca="false">'13'!Y55</f>
        <v>1.377</v>
      </c>
      <c r="AD55" s="224" t="s">
        <v>109</v>
      </c>
      <c r="AE55" s="227" t="n">
        <f aca="false">'13'!Y55</f>
        <v>1.377</v>
      </c>
      <c r="AF55" s="228" t="s">
        <v>110</v>
      </c>
      <c r="AG55" s="229" t="n">
        <f aca="false">SUM('13'!Y56,'13'!AA56,'13'!AC56,'13'!AE56)</f>
        <v>0</v>
      </c>
      <c r="AI55" s="219" t="s">
        <v>108</v>
      </c>
      <c r="AJ55" s="220" t="n">
        <f aca="false">'13'!AJ54*275.3</f>
        <v>0</v>
      </c>
      <c r="AK55" s="219" t="s">
        <v>108</v>
      </c>
      <c r="AL55" s="220" t="n">
        <f aca="false">262.4*'13'!AL54</f>
        <v>0</v>
      </c>
      <c r="AM55" s="219" t="s">
        <v>108</v>
      </c>
      <c r="AN55" s="246" t="n">
        <f aca="false">'13'!AN54*277.7</f>
        <v>0</v>
      </c>
      <c r="AO55" s="432"/>
      <c r="AP55" s="432"/>
      <c r="AQ55" s="432"/>
      <c r="AR55" s="432"/>
    </row>
    <row r="56" customFormat="false" ht="15" hidden="false" customHeight="true" outlineLevel="0" collapsed="false">
      <c r="O56" s="235"/>
      <c r="P56" s="235"/>
      <c r="R56" s="236"/>
      <c r="S56" s="236"/>
      <c r="T56" s="236"/>
      <c r="X56" s="219" t="s">
        <v>112</v>
      </c>
      <c r="Y56" s="220" t="n">
        <f aca="false">'13'!Y54*'13'!Y55</f>
        <v>0</v>
      </c>
      <c r="Z56" s="219" t="s">
        <v>112</v>
      </c>
      <c r="AA56" s="220" t="n">
        <f aca="false">'13'!AA54*'13'!AA55</f>
        <v>0</v>
      </c>
      <c r="AB56" s="219" t="s">
        <v>112</v>
      </c>
      <c r="AC56" s="220" t="n">
        <f aca="false">'13'!AC54*'13'!AC55</f>
        <v>0</v>
      </c>
      <c r="AD56" s="219" t="s">
        <v>112</v>
      </c>
      <c r="AE56" s="220" t="n">
        <f aca="false">'13'!AE54*'13'!AE55</f>
        <v>0</v>
      </c>
      <c r="AF56" s="228"/>
      <c r="AG56" s="229"/>
      <c r="AI56" s="224" t="s">
        <v>109</v>
      </c>
      <c r="AJ56" s="225" t="n">
        <f aca="false">'13'!Y55</f>
        <v>1.377</v>
      </c>
      <c r="AK56" s="224" t="s">
        <v>109</v>
      </c>
      <c r="AL56" s="225" t="n">
        <f aca="false">'13'!AJ56</f>
        <v>1.377</v>
      </c>
      <c r="AM56" s="224" t="s">
        <v>109</v>
      </c>
      <c r="AN56" s="225" t="n">
        <f aca="false">'13'!AJ56</f>
        <v>1.377</v>
      </c>
      <c r="AO56" s="432"/>
      <c r="AP56" s="432"/>
      <c r="AQ56" s="432"/>
      <c r="AR56" s="432"/>
    </row>
    <row r="57" customFormat="false" ht="13.8" hidden="false" customHeight="false" outlineLevel="0" collapsed="false">
      <c r="O57" s="247" t="n">
        <f aca="false">COUNTA('13'!N7:N18)</f>
        <v>12</v>
      </c>
      <c r="P57" s="247"/>
      <c r="R57" s="248" t="n">
        <f aca="false">COUNTIF('13'!N7:N18,"&gt;=6")</f>
        <v>0</v>
      </c>
      <c r="S57" s="248"/>
      <c r="T57" s="248"/>
      <c r="AI57" s="219" t="s">
        <v>112</v>
      </c>
      <c r="AJ57" s="220" t="n">
        <f aca="false">'13'!AJ55*'13'!AJ56</f>
        <v>0</v>
      </c>
      <c r="AK57" s="219" t="s">
        <v>112</v>
      </c>
      <c r="AL57" s="220" t="n">
        <f aca="false">'13'!AL55*'13'!AL56</f>
        <v>0</v>
      </c>
      <c r="AM57" s="219" t="s">
        <v>112</v>
      </c>
      <c r="AN57" s="220" t="n">
        <f aca="false">'13'!AN55*'13'!AN56</f>
        <v>0</v>
      </c>
      <c r="AO57" s="432"/>
      <c r="AP57" s="432"/>
      <c r="AQ57" s="432"/>
      <c r="AR57" s="432"/>
    </row>
    <row r="58" customFormat="false" ht="15.75" hidden="false" customHeight="true" outlineLevel="0" collapsed="false"/>
    <row r="59" customFormat="false" ht="15.75" hidden="false" customHeight="true" outlineLevel="0" collapsed="false">
      <c r="X59" s="249" t="s">
        <v>120</v>
      </c>
      <c r="Y59" s="249"/>
      <c r="Z59" s="249"/>
      <c r="AA59" s="249"/>
      <c r="AB59" s="249"/>
      <c r="AC59" s="249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50" t="s">
        <v>121</v>
      </c>
      <c r="AJ60" s="250"/>
      <c r="AK60" s="250"/>
      <c r="AL60" s="250"/>
      <c r="AM60" s="250"/>
      <c r="AN60" s="250"/>
      <c r="AO60" s="250"/>
      <c r="AP60" s="250"/>
      <c r="AQ60" s="250"/>
      <c r="AR60" s="250"/>
    </row>
    <row r="61" customFormat="false" ht="15.75" hidden="false" customHeight="true" outlineLevel="0" collapsed="false">
      <c r="X61" s="251" t="s">
        <v>122</v>
      </c>
      <c r="Y61" s="251"/>
      <c r="Z61" s="252"/>
      <c r="AA61" s="252"/>
      <c r="AB61" s="251" t="s">
        <v>123</v>
      </c>
      <c r="AC61" s="251"/>
      <c r="AD61" s="253"/>
      <c r="AE61" s="253"/>
      <c r="AI61" s="254" t="s">
        <v>124</v>
      </c>
      <c r="AJ61" s="254"/>
      <c r="AK61" s="254"/>
      <c r="AL61" s="254"/>
      <c r="AM61" s="254"/>
      <c r="AN61" s="254" t="s">
        <v>97</v>
      </c>
      <c r="AO61" s="254"/>
      <c r="AP61" s="254"/>
      <c r="AQ61" s="254"/>
      <c r="AR61" s="254"/>
    </row>
    <row r="62" customFormat="false" ht="15.75" hidden="false" customHeight="true" outlineLevel="0" collapsed="false">
      <c r="X62" s="255"/>
      <c r="Y62" s="255"/>
      <c r="Z62" s="255"/>
      <c r="AA62" s="255"/>
      <c r="AB62" s="255"/>
      <c r="AC62" s="255"/>
      <c r="AD62" s="193"/>
      <c r="AE62" s="193"/>
      <c r="AI62" s="256" t="s">
        <v>125</v>
      </c>
      <c r="AJ62" s="256"/>
      <c r="AK62" s="256"/>
      <c r="AL62" s="257" t="n">
        <f aca="false">'13'!AJ57+'13'!AL57+'13'!AN57</f>
        <v>0</v>
      </c>
      <c r="AM62" s="257"/>
      <c r="AN62" s="256" t="s">
        <v>125</v>
      </c>
      <c r="AO62" s="256"/>
      <c r="AP62" s="256"/>
      <c r="AQ62" s="257" t="n">
        <f aca="false">'13'!AJ50+'13'!AL50+'13'!AN50</f>
        <v>0</v>
      </c>
      <c r="AR62" s="257"/>
    </row>
    <row r="63" customFormat="false" ht="15" hidden="false" customHeight="true" outlineLevel="0" collapsed="false">
      <c r="X63" s="258" t="s">
        <v>126</v>
      </c>
      <c r="Y63" s="258"/>
      <c r="Z63" s="259"/>
      <c r="AA63" s="259"/>
      <c r="AB63" s="260" t="s">
        <v>126</v>
      </c>
      <c r="AC63" s="260"/>
      <c r="AD63" s="193"/>
      <c r="AE63" s="193"/>
      <c r="AI63" s="256" t="s">
        <v>127</v>
      </c>
      <c r="AJ63" s="256"/>
      <c r="AK63" s="256"/>
      <c r="AL63" s="261" t="n">
        <f aca="false">AA34</f>
        <v>0</v>
      </c>
      <c r="AM63" s="261"/>
      <c r="AN63" s="256" t="s">
        <v>127</v>
      </c>
      <c r="AO63" s="256"/>
      <c r="AP63" s="256"/>
      <c r="AQ63" s="433" t="n">
        <f aca="false">'13'!AA33</f>
        <v>44688</v>
      </c>
      <c r="AR63" s="433"/>
    </row>
    <row r="64" customFormat="false" ht="15" hidden="false" customHeight="true" outlineLevel="0" collapsed="false">
      <c r="X64" s="263" t="s">
        <v>128</v>
      </c>
      <c r="Y64" s="264" t="n">
        <v>0</v>
      </c>
      <c r="Z64" s="259"/>
      <c r="AA64" s="259"/>
      <c r="AB64" s="265" t="s">
        <v>128</v>
      </c>
      <c r="AC64" s="266" t="n">
        <v>0</v>
      </c>
      <c r="AE64" s="73"/>
      <c r="AI64" s="256" t="s">
        <v>129</v>
      </c>
      <c r="AJ64" s="256"/>
      <c r="AK64" s="256"/>
      <c r="AL64" s="257" t="n">
        <f aca="false">'13'!AL62-'13'!AL63</f>
        <v>0</v>
      </c>
      <c r="AM64" s="257"/>
      <c r="AN64" s="256" t="s">
        <v>129</v>
      </c>
      <c r="AO64" s="256"/>
      <c r="AP64" s="256"/>
      <c r="AQ64" s="257" t="n">
        <f aca="false">'13'!AQ62-'13'!AQ63</f>
        <v>-44688</v>
      </c>
      <c r="AR64" s="257"/>
    </row>
    <row r="65" customFormat="false" ht="15" hidden="false" customHeight="true" outlineLevel="0" collapsed="false">
      <c r="X65" s="263"/>
      <c r="Y65" s="264"/>
      <c r="Z65" s="259"/>
      <c r="AA65" s="259"/>
      <c r="AB65" s="434" t="s">
        <v>139</v>
      </c>
      <c r="AC65" s="266"/>
      <c r="AE65" s="73"/>
    </row>
    <row r="66" customFormat="false" ht="39" hidden="false" customHeight="true" outlineLevel="0" collapsed="false">
      <c r="X66" s="267" t="s">
        <v>130</v>
      </c>
      <c r="Y66" s="318" t="n">
        <f aca="false">'12'!$Y$68</f>
        <v>-9146.20833333333</v>
      </c>
      <c r="Z66" s="259"/>
      <c r="AA66" s="259"/>
      <c r="AB66" s="269" t="s">
        <v>130</v>
      </c>
      <c r="AC66" s="319" t="n">
        <f aca="false">'12'!$AC$68</f>
        <v>0</v>
      </c>
    </row>
    <row r="67" customFormat="false" ht="15" hidden="false" customHeight="true" outlineLevel="0" collapsed="false">
      <c r="X67" s="271" t="s">
        <v>131</v>
      </c>
      <c r="Y67" s="271"/>
      <c r="Z67" s="259"/>
      <c r="AA67" s="259"/>
      <c r="AB67" s="272" t="s">
        <v>131</v>
      </c>
      <c r="AC67" s="272"/>
    </row>
    <row r="68" customFormat="false" ht="15" hidden="false" customHeight="true" outlineLevel="0" collapsed="false">
      <c r="X68" s="263" t="s">
        <v>128</v>
      </c>
      <c r="Y68" s="435" t="n">
        <f aca="false">SUM('13'!AK39,'13'!AP39)</f>
        <v>2043</v>
      </c>
      <c r="Z68" s="259"/>
      <c r="AA68" s="259"/>
      <c r="AB68" s="265" t="s">
        <v>128</v>
      </c>
      <c r="AC68" s="257" t="n">
        <f aca="false">SUM('13'!AM39,'13'!AR39)</f>
        <v>0</v>
      </c>
    </row>
    <row r="69" customFormat="false" ht="15.75" hidden="false" customHeight="true" outlineLevel="0" collapsed="false">
      <c r="X69" s="263" t="s">
        <v>132</v>
      </c>
      <c r="Y69" s="274" t="n">
        <f aca="false">SUM('13'!Y64,'13'!Y66)-'13'!Y68</f>
        <v>-11189.2083333333</v>
      </c>
      <c r="Z69" s="259"/>
      <c r="AA69" s="259"/>
      <c r="AB69" s="265" t="s">
        <v>132</v>
      </c>
      <c r="AC69" s="275" t="n">
        <f aca="false">SUM('13'!AC64,'13'!AC66)-'13'!AC68-'13'!AC65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C36:AD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" colorId="64" zoomScale="120" zoomScaleNormal="120" zoomScalePageLayoutView="100" workbookViewId="0">
      <selection pane="topLeft" activeCell="U4" activeCellId="0" sqref="U4"/>
    </sheetView>
  </sheetViews>
  <sheetFormatPr defaultColWidth="8.5429687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29" min="29" style="0" width="9.72"/>
    <col collapsed="false" customWidth="true" hidden="false" outlineLevel="0" max="30" min="30" style="0" width="10.97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1" t="s">
        <v>5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36" t="s">
        <v>13</v>
      </c>
      <c r="U4" s="437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36"/>
      <c r="U5" s="43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37"/>
      <c r="V6" s="18"/>
      <c r="W6" s="18"/>
      <c r="X6" s="32" t="n">
        <v>0.0416666666666667</v>
      </c>
      <c r="Y6" s="58" t="n">
        <v>3173</v>
      </c>
      <c r="Z6" s="266" t="n">
        <v>1400</v>
      </c>
      <c r="AA6" s="34" t="n">
        <v>1</v>
      </c>
      <c r="AB6" s="82" t="n">
        <f aca="false">IF('14'!AA6=1,(('14'!Z6*'14'!$AS$6*'14'!$AT$6)/('14'!Y6*0.0036)),IF('14'!AA6=2,(('14'!Z6*'14'!$AS$7*'14'!$AT$7)/('14'!Y6*0.0036))))</f>
        <v>81.5036593479707</v>
      </c>
      <c r="AC6" s="82"/>
      <c r="AD6" s="37" t="n">
        <f aca="false">(('14'!AC6*'14'!$Q$10*1000000))/('14'!Y6*3600)</f>
        <v>0</v>
      </c>
      <c r="AE6" s="438"/>
      <c r="AF6" s="282" t="n">
        <f aca="false">('14'!AE6/24)*0.454</f>
        <v>0</v>
      </c>
      <c r="AG6" s="38"/>
      <c r="AH6" s="282" t="n">
        <f aca="false">('14'!AG6/24)*0.454</f>
        <v>0</v>
      </c>
      <c r="AI6" s="438" t="n">
        <v>4500</v>
      </c>
      <c r="AJ6" s="282" t="n">
        <f aca="false">('14'!AI6/24)*0.454</f>
        <v>85.125</v>
      </c>
      <c r="AK6" s="40"/>
      <c r="AL6" s="283" t="n">
        <f aca="false">('14'!AK6/24)*0.454</f>
        <v>0</v>
      </c>
      <c r="AM6" s="40"/>
      <c r="AN6" s="283" t="n">
        <f aca="false">('14'!AM6/24)*0.454</f>
        <v>0</v>
      </c>
      <c r="AO6" s="40"/>
      <c r="AP6" s="283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4" t="n">
        <v>208</v>
      </c>
      <c r="C7" s="284" t="n">
        <v>14</v>
      </c>
      <c r="D7" s="284" t="n">
        <v>15</v>
      </c>
      <c r="E7" s="284" t="n">
        <v>5</v>
      </c>
      <c r="F7" s="284" t="n">
        <v>46</v>
      </c>
      <c r="G7" s="284" t="n">
        <v>1.2</v>
      </c>
      <c r="H7" s="284" t="n">
        <v>1.2</v>
      </c>
      <c r="I7" s="284" t="n">
        <v>0.5</v>
      </c>
      <c r="J7" s="284" t="n">
        <v>6.5</v>
      </c>
      <c r="K7" s="284" t="n">
        <v>6.8</v>
      </c>
      <c r="L7" s="284" t="n">
        <v>6.1</v>
      </c>
      <c r="M7" s="284" t="n">
        <v>6.1</v>
      </c>
      <c r="N7" s="284" t="n">
        <v>5.8</v>
      </c>
      <c r="O7" s="284" t="n">
        <v>3.5</v>
      </c>
      <c r="P7" s="284"/>
      <c r="Q7" s="287"/>
      <c r="R7" s="56" t="n">
        <f aca="false">'13'!$Z$30</f>
        <v>1400</v>
      </c>
      <c r="S7" s="285" t="n">
        <f aca="false">'13'!$AB$30</f>
        <v>81.2986831534458</v>
      </c>
      <c r="T7" s="56" t="n">
        <f aca="false">'13'!$Y$30</f>
        <v>3181</v>
      </c>
      <c r="U7" s="51" t="str">
        <f aca="false">IF('14'!AA6=1,'14'!AR6,'14'!AR7)</f>
        <v>S.A.L</v>
      </c>
      <c r="V7" s="286" t="n">
        <f aca="false">ESCALA!$C$15</f>
        <v>0</v>
      </c>
      <c r="W7" s="286"/>
      <c r="X7" s="32" t="n">
        <v>0.0833333333333333</v>
      </c>
      <c r="Y7" s="58" t="n">
        <v>3167</v>
      </c>
      <c r="Z7" s="266" t="n">
        <v>1400</v>
      </c>
      <c r="AA7" s="34" t="n">
        <v>1</v>
      </c>
      <c r="AB7" s="82" t="n">
        <f aca="false">IF('14'!AA7=1,(('14'!Z7*'14'!$AS$6*'14'!$AT$6)/('14'!Y7*0.0036)),IF('14'!AA7=2,(('14'!Z7*'14'!$AS$7*'14'!$AT$7)/('14'!Y7*0.0036))))</f>
        <v>81.6580710802372</v>
      </c>
      <c r="AC7" s="82"/>
      <c r="AD7" s="37" t="n">
        <f aca="false">(('14'!AC7*'14'!$Q$10*1000000))/('14'!Y7*3600)</f>
        <v>0</v>
      </c>
      <c r="AE7" s="438"/>
      <c r="AF7" s="282" t="n">
        <f aca="false">('14'!AE7/24)*0.454</f>
        <v>0</v>
      </c>
      <c r="AG7" s="38"/>
      <c r="AH7" s="282" t="n">
        <f aca="false">('14'!AG7/24)*0.454</f>
        <v>0</v>
      </c>
      <c r="AI7" s="438" t="n">
        <v>4500</v>
      </c>
      <c r="AJ7" s="282" t="n">
        <f aca="false">('14'!AI7/24)*0.454</f>
        <v>85.125</v>
      </c>
      <c r="AK7" s="40"/>
      <c r="AL7" s="283" t="n">
        <f aca="false">('14'!AK7/24)*0.454</f>
        <v>0</v>
      </c>
      <c r="AM7" s="40"/>
      <c r="AN7" s="283" t="n">
        <f aca="false">('14'!AM7/24)*0.454</f>
        <v>0</v>
      </c>
      <c r="AO7" s="40"/>
      <c r="AP7" s="283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4" t="n">
        <v>207</v>
      </c>
      <c r="C8" s="284" t="n">
        <v>12</v>
      </c>
      <c r="D8" s="284" t="n">
        <v>14</v>
      </c>
      <c r="E8" s="284" t="n">
        <v>5</v>
      </c>
      <c r="F8" s="284" t="n">
        <v>45</v>
      </c>
      <c r="G8" s="284" t="n">
        <v>1.1</v>
      </c>
      <c r="H8" s="284" t="n">
        <v>1.2</v>
      </c>
      <c r="I8" s="284" t="n">
        <v>0.4</v>
      </c>
      <c r="J8" s="284" t="n">
        <v>0.5</v>
      </c>
      <c r="K8" s="284" t="n">
        <v>6.8</v>
      </c>
      <c r="L8" s="284" t="n">
        <v>6.1</v>
      </c>
      <c r="M8" s="284" t="n">
        <v>6.1</v>
      </c>
      <c r="N8" s="284" t="n">
        <v>5.8</v>
      </c>
      <c r="O8" s="284" t="n">
        <v>3.5</v>
      </c>
      <c r="P8" s="284"/>
      <c r="Q8" s="287"/>
      <c r="R8" s="439" t="n">
        <f aca="false">'14'!Z7</f>
        <v>1400</v>
      </c>
      <c r="S8" s="55" t="n">
        <f aca="false">'14'!AB7</f>
        <v>81.6580710802372</v>
      </c>
      <c r="T8" s="83" t="n">
        <f aca="false">'14'!Y7</f>
        <v>3167</v>
      </c>
      <c r="U8" s="51" t="str">
        <f aca="false">IF('14'!AA7=1,'14'!AR6,'14'!AR7)</f>
        <v>S.A.L</v>
      </c>
      <c r="V8" s="286"/>
      <c r="W8" s="286"/>
      <c r="X8" s="32" t="n">
        <v>0.125</v>
      </c>
      <c r="Y8" s="58" t="n">
        <v>3194</v>
      </c>
      <c r="Z8" s="266" t="n">
        <v>1400</v>
      </c>
      <c r="AA8" s="34" t="n">
        <v>1</v>
      </c>
      <c r="AB8" s="82" t="n">
        <f aca="false">IF('14'!AA8=1,(('14'!Z8*'14'!$AS$6*'14'!$AT$6)/('14'!Y8*0.0036)),IF('14'!AA8=2,(('14'!Z8*'14'!$AS$7*'14'!$AT$7)/('14'!Y8*0.0036))))</f>
        <v>80.9677868225144</v>
      </c>
      <c r="AC8" s="82"/>
      <c r="AD8" s="37" t="n">
        <f aca="false">(('14'!AC8*'14'!$Q$10*1000000))/('14'!Y8*3600)</f>
        <v>0</v>
      </c>
      <c r="AE8" s="438"/>
      <c r="AF8" s="282" t="n">
        <f aca="false">('14'!AE8/24)*0.454</f>
        <v>0</v>
      </c>
      <c r="AG8" s="38"/>
      <c r="AH8" s="282" t="n">
        <f aca="false">('14'!AG8/24)*0.454</f>
        <v>0</v>
      </c>
      <c r="AI8" s="438" t="n">
        <v>4500</v>
      </c>
      <c r="AJ8" s="282" t="n">
        <f aca="false">('14'!AI8/24)*0.454</f>
        <v>85.125</v>
      </c>
      <c r="AK8" s="40"/>
      <c r="AL8" s="283" t="n">
        <f aca="false">('14'!AK8/24)*0.454</f>
        <v>0</v>
      </c>
      <c r="AM8" s="40"/>
      <c r="AN8" s="283" t="n">
        <f aca="false">('14'!AM8/24)*0.454</f>
        <v>0</v>
      </c>
      <c r="AO8" s="40"/>
      <c r="AP8" s="283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4" t="n">
        <v>206</v>
      </c>
      <c r="C9" s="284" t="n">
        <v>12</v>
      </c>
      <c r="D9" s="284" t="n">
        <v>13</v>
      </c>
      <c r="E9" s="284" t="n">
        <v>5</v>
      </c>
      <c r="F9" s="284" t="n">
        <v>44</v>
      </c>
      <c r="G9" s="284" t="n">
        <v>1.1</v>
      </c>
      <c r="H9" s="284" t="n">
        <v>1.1</v>
      </c>
      <c r="I9" s="284" t="n">
        <v>0.4</v>
      </c>
      <c r="J9" s="284" t="n">
        <v>0.5</v>
      </c>
      <c r="K9" s="284" t="n">
        <v>6.8</v>
      </c>
      <c r="L9" s="284" t="n">
        <v>6.1</v>
      </c>
      <c r="M9" s="284" t="n">
        <v>6.1</v>
      </c>
      <c r="N9" s="284" t="n">
        <v>5.8</v>
      </c>
      <c r="O9" s="284" t="n">
        <v>3.5</v>
      </c>
      <c r="P9" s="284"/>
      <c r="Q9" s="287"/>
      <c r="R9" s="439" t="n">
        <f aca="false">'14'!Z9</f>
        <v>1400</v>
      </c>
      <c r="S9" s="55" t="n">
        <f aca="false">'14'!AB9</f>
        <v>81.9946452476573</v>
      </c>
      <c r="T9" s="83" t="n">
        <f aca="false">'14'!Y9</f>
        <v>3154</v>
      </c>
      <c r="U9" s="51" t="str">
        <f aca="false">IF('14'!AA9=1,'14'!AR6,'14'!AR7)</f>
        <v>S.A.L</v>
      </c>
      <c r="V9" s="286"/>
      <c r="W9" s="286"/>
      <c r="X9" s="32" t="n">
        <v>0.166666666666667</v>
      </c>
      <c r="Y9" s="58" t="n">
        <v>3154</v>
      </c>
      <c r="Z9" s="266" t="n">
        <v>1400</v>
      </c>
      <c r="AA9" s="34" t="n">
        <v>1</v>
      </c>
      <c r="AB9" s="82" t="n">
        <f aca="false">IF('14'!AA9=1,(('14'!Z9*'14'!$AS$6*'14'!$AT$6)/('14'!Y9*0.0036)),IF('14'!AA9=2,(('14'!Z9*'14'!$AS$7*'14'!$AT$7)/('14'!Y9*0.0036))))</f>
        <v>81.9946452476573</v>
      </c>
      <c r="AC9" s="82"/>
      <c r="AD9" s="37" t="n">
        <f aca="false">(('14'!AC9*'14'!$Q$10*1000000))/('14'!Y9*3600)</f>
        <v>0</v>
      </c>
      <c r="AE9" s="438"/>
      <c r="AF9" s="282" t="n">
        <f aca="false">('14'!AE9/24)*0.454</f>
        <v>0</v>
      </c>
      <c r="AG9" s="38"/>
      <c r="AH9" s="282" t="n">
        <f aca="false">('14'!AG9/24)*0.454</f>
        <v>0</v>
      </c>
      <c r="AI9" s="438" t="n">
        <v>4500</v>
      </c>
      <c r="AJ9" s="282" t="n">
        <f aca="false">('14'!AI9/24)*0.454</f>
        <v>85.125</v>
      </c>
      <c r="AK9" s="40"/>
      <c r="AL9" s="283" t="n">
        <f aca="false">('14'!AK9/24)*0.454</f>
        <v>0</v>
      </c>
      <c r="AM9" s="40"/>
      <c r="AN9" s="283" t="n">
        <f aca="false">('14'!AM9/24)*0.454</f>
        <v>0</v>
      </c>
      <c r="AO9" s="40"/>
      <c r="AP9" s="283" t="n">
        <f aca="false">('14'!AO9/24)*0.454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284" t="n">
        <v>205</v>
      </c>
      <c r="C10" s="284" t="n">
        <v>12</v>
      </c>
      <c r="D10" s="284" t="n">
        <v>13</v>
      </c>
      <c r="E10" s="284" t="n">
        <v>5</v>
      </c>
      <c r="F10" s="284" t="n">
        <v>44</v>
      </c>
      <c r="G10" s="284" t="n">
        <v>1</v>
      </c>
      <c r="H10" s="284" t="n">
        <v>1.1</v>
      </c>
      <c r="I10" s="284" t="n">
        <v>0.4</v>
      </c>
      <c r="J10" s="284" t="n">
        <v>0.5</v>
      </c>
      <c r="K10" s="284" t="n">
        <v>6.8</v>
      </c>
      <c r="L10" s="284" t="n">
        <v>6.1</v>
      </c>
      <c r="M10" s="284" t="n">
        <v>6.1</v>
      </c>
      <c r="N10" s="284" t="n">
        <v>5.8</v>
      </c>
      <c r="O10" s="284" t="n">
        <v>3.5</v>
      </c>
      <c r="P10" s="284"/>
      <c r="Q10" s="287"/>
      <c r="R10" s="439" t="n">
        <f aca="false">'14'!Z11</f>
        <v>1400</v>
      </c>
      <c r="S10" s="55" t="n">
        <f aca="false">'14'!AB11</f>
        <v>81.3498304847786</v>
      </c>
      <c r="T10" s="83" t="n">
        <f aca="false">'14'!Y11</f>
        <v>3179</v>
      </c>
      <c r="U10" s="51" t="str">
        <f aca="false">IF('14'!AA11=1,'14'!AR6,'14'!AR7)</f>
        <v>S.A.L</v>
      </c>
      <c r="V10" s="286"/>
      <c r="W10" s="286"/>
      <c r="X10" s="32" t="n">
        <v>0.208333333333333</v>
      </c>
      <c r="Y10" s="58" t="n">
        <v>3173</v>
      </c>
      <c r="Z10" s="266" t="n">
        <v>1400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81.5036593479707</v>
      </c>
      <c r="AC10" s="82"/>
      <c r="AD10" s="37" t="n">
        <f aca="false">(('14'!AC10*'14'!$Q$10*1000000))/('14'!Y10*3600)</f>
        <v>0</v>
      </c>
      <c r="AE10" s="438"/>
      <c r="AF10" s="282" t="n">
        <f aca="false">('14'!AE10/24)*0.454</f>
        <v>0</v>
      </c>
      <c r="AG10" s="38"/>
      <c r="AH10" s="282" t="n">
        <f aca="false">('14'!AG10/24)*0.454</f>
        <v>0</v>
      </c>
      <c r="AI10" s="438" t="n">
        <v>4500</v>
      </c>
      <c r="AJ10" s="282" t="n">
        <f aca="false">('14'!AI10/24)*0.454</f>
        <v>85.125</v>
      </c>
      <c r="AK10" s="40"/>
      <c r="AL10" s="283" t="n">
        <f aca="false">('14'!AK10/24)*0.454</f>
        <v>0</v>
      </c>
      <c r="AM10" s="40"/>
      <c r="AN10" s="283" t="n">
        <f aca="false">('14'!AM10/24)*0.454</f>
        <v>0</v>
      </c>
      <c r="AO10" s="40"/>
      <c r="AP10" s="283" t="n">
        <f aca="false">('14'!AO10/24)*0.454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284" t="n">
        <v>208</v>
      </c>
      <c r="C11" s="284" t="n">
        <v>15</v>
      </c>
      <c r="D11" s="284" t="n">
        <v>13</v>
      </c>
      <c r="E11" s="284" t="n">
        <v>5</v>
      </c>
      <c r="F11" s="284" t="n">
        <v>46</v>
      </c>
      <c r="G11" s="284" t="n">
        <v>1.1</v>
      </c>
      <c r="H11" s="284" t="n">
        <v>1.3</v>
      </c>
      <c r="I11" s="284" t="n">
        <v>0.5</v>
      </c>
      <c r="J11" s="284" t="n">
        <v>0.7</v>
      </c>
      <c r="K11" s="284" t="n">
        <v>6.8</v>
      </c>
      <c r="L11" s="284" t="n">
        <v>6.1</v>
      </c>
      <c r="M11" s="284" t="n">
        <v>6.3</v>
      </c>
      <c r="N11" s="284" t="n">
        <v>5.9</v>
      </c>
      <c r="O11" s="284" t="n">
        <v>3.5</v>
      </c>
      <c r="P11" s="284"/>
      <c r="Q11" s="287"/>
      <c r="R11" s="439" t="n">
        <f aca="false">'14'!Z13</f>
        <v>1400</v>
      </c>
      <c r="S11" s="55" t="n">
        <f aca="false">'14'!AB13</f>
        <v>81.5807921486155</v>
      </c>
      <c r="T11" s="83" t="n">
        <f aca="false">'14'!Y13</f>
        <v>3170</v>
      </c>
      <c r="U11" s="51" t="str">
        <f aca="false">IF('14'!AA13=1,'14'!AR6,'14'!AR7)</f>
        <v>S.A.L</v>
      </c>
      <c r="V11" s="286"/>
      <c r="W11" s="286"/>
      <c r="X11" s="32" t="n">
        <v>0.25</v>
      </c>
      <c r="Y11" s="58" t="n">
        <v>3179</v>
      </c>
      <c r="Z11" s="266" t="n">
        <v>1400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81.3498304847786</v>
      </c>
      <c r="AC11" s="82"/>
      <c r="AD11" s="37" t="n">
        <f aca="false">(('14'!AC11*'14'!$Q$10*1000000))/('14'!Y11*3600)</f>
        <v>0</v>
      </c>
      <c r="AE11" s="438"/>
      <c r="AF11" s="282" t="n">
        <f aca="false">('14'!AE11/24)*0.454</f>
        <v>0</v>
      </c>
      <c r="AG11" s="38"/>
      <c r="AH11" s="282" t="n">
        <f aca="false">('14'!AG11/24)*0.454</f>
        <v>0</v>
      </c>
      <c r="AI11" s="438" t="n">
        <v>4500</v>
      </c>
      <c r="AJ11" s="282" t="n">
        <f aca="false">('14'!AI11/24)*0.454</f>
        <v>85.125</v>
      </c>
      <c r="AK11" s="40"/>
      <c r="AL11" s="283" t="n">
        <f aca="false">('14'!AK11/24)*0.454</f>
        <v>0</v>
      </c>
      <c r="AM11" s="40"/>
      <c r="AN11" s="283" t="n">
        <f aca="false">('14'!AM11/24)*0.454</f>
        <v>0</v>
      </c>
      <c r="AO11" s="40"/>
      <c r="AP11" s="283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4" t="n">
        <v>209</v>
      </c>
      <c r="C12" s="284" t="n">
        <v>16</v>
      </c>
      <c r="D12" s="284" t="n">
        <v>18</v>
      </c>
      <c r="E12" s="284" t="n">
        <v>5</v>
      </c>
      <c r="F12" s="284" t="n">
        <v>45</v>
      </c>
      <c r="G12" s="284" t="n">
        <v>1.3</v>
      </c>
      <c r="H12" s="284" t="n">
        <v>1.4</v>
      </c>
      <c r="I12" s="284" t="n">
        <v>0.5</v>
      </c>
      <c r="J12" s="284" t="n">
        <v>0.7</v>
      </c>
      <c r="K12" s="284" t="n">
        <v>6.8</v>
      </c>
      <c r="L12" s="284" t="n">
        <v>6.1</v>
      </c>
      <c r="M12" s="284" t="n">
        <v>6.3</v>
      </c>
      <c r="N12" s="284" t="n">
        <v>5.9</v>
      </c>
      <c r="O12" s="284" t="n">
        <v>3.5</v>
      </c>
      <c r="P12" s="284"/>
      <c r="Q12" s="287"/>
      <c r="R12" s="439" t="n">
        <f aca="false">'14'!Z15</f>
        <v>1400</v>
      </c>
      <c r="S12" s="55" t="n">
        <f aca="false">'14'!AB15</f>
        <v>81.5036593479707</v>
      </c>
      <c r="T12" s="83" t="n">
        <f aca="false">'14'!Y15</f>
        <v>3173</v>
      </c>
      <c r="U12" s="51" t="str">
        <f aca="false">IF('14'!AA15=1,'14'!AR6,'14'!AR7)</f>
        <v>S.A.L</v>
      </c>
      <c r="V12" s="66" t="n">
        <f aca="false">ESCALA!$B$16</f>
        <v>0</v>
      </c>
      <c r="W12" s="66"/>
      <c r="X12" s="32" t="n">
        <v>0.291666666666667</v>
      </c>
      <c r="Y12" s="58" t="n">
        <v>3177</v>
      </c>
      <c r="Z12" s="266" t="n">
        <v>1400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81.4010422131291</v>
      </c>
      <c r="AC12" s="82"/>
      <c r="AD12" s="37" t="n">
        <f aca="false">(('14'!AC12*'14'!$Q$10*1000000))/('14'!Y12*3600)</f>
        <v>0</v>
      </c>
      <c r="AE12" s="438"/>
      <c r="AF12" s="282" t="n">
        <f aca="false">('14'!AE12/24)*0.454</f>
        <v>0</v>
      </c>
      <c r="AG12" s="38"/>
      <c r="AH12" s="282" t="n">
        <f aca="false">('14'!AG12/24)*0.454</f>
        <v>0</v>
      </c>
      <c r="AI12" s="438" t="n">
        <v>4500</v>
      </c>
      <c r="AJ12" s="282" t="n">
        <f aca="false">('14'!AI12/24)*0.454</f>
        <v>85.125</v>
      </c>
      <c r="AK12" s="40"/>
      <c r="AL12" s="283" t="n">
        <f aca="false">('14'!AK12/24)*0.454</f>
        <v>0</v>
      </c>
      <c r="AM12" s="40"/>
      <c r="AN12" s="283" t="n">
        <f aca="false">('14'!AM12/24)*0.454</f>
        <v>0</v>
      </c>
      <c r="AO12" s="40"/>
      <c r="AP12" s="283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4" t="n">
        <v>210</v>
      </c>
      <c r="C13" s="284" t="n">
        <v>16</v>
      </c>
      <c r="D13" s="284" t="n">
        <v>18</v>
      </c>
      <c r="E13" s="284" t="n">
        <v>4</v>
      </c>
      <c r="F13" s="284" t="n">
        <v>47</v>
      </c>
      <c r="G13" s="284" t="n">
        <v>1.3</v>
      </c>
      <c r="H13" s="284" t="n">
        <v>1.4</v>
      </c>
      <c r="I13" s="284" t="n">
        <v>0.6</v>
      </c>
      <c r="J13" s="284" t="n">
        <v>0.8</v>
      </c>
      <c r="K13" s="284" t="n">
        <v>6.8</v>
      </c>
      <c r="L13" s="284" t="n">
        <v>6.1</v>
      </c>
      <c r="M13" s="284" t="n">
        <v>6.3</v>
      </c>
      <c r="N13" s="284" t="n">
        <v>5.9</v>
      </c>
      <c r="O13" s="284" t="n">
        <v>3.5</v>
      </c>
      <c r="P13" s="284"/>
      <c r="Q13" s="287"/>
      <c r="R13" s="439" t="n">
        <f aca="false">'14'!Z17</f>
        <v>1150</v>
      </c>
      <c r="S13" s="55" t="n">
        <f aca="false">'14'!AB17</f>
        <v>80.9259259259259</v>
      </c>
      <c r="T13" s="83" t="n">
        <f aca="false">'14'!Y17</f>
        <v>2625</v>
      </c>
      <c r="U13" s="51" t="str">
        <f aca="false">IF('14'!AA17=1,'14'!AR6,'14'!AR7)</f>
        <v>S.A.L</v>
      </c>
      <c r="V13" s="66"/>
      <c r="W13" s="66"/>
      <c r="X13" s="32" t="n">
        <v>0.333333333333333</v>
      </c>
      <c r="Y13" s="58" t="n">
        <v>3170</v>
      </c>
      <c r="Z13" s="266" t="n">
        <v>1400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81.5807921486155</v>
      </c>
      <c r="AC13" s="82"/>
      <c r="AD13" s="37" t="n">
        <f aca="false">(('14'!AC13*'14'!$Q$10*1000000))/('14'!Y13*3600)</f>
        <v>0</v>
      </c>
      <c r="AE13" s="438"/>
      <c r="AF13" s="282" t="n">
        <f aca="false">('14'!AE13/24)*0.454</f>
        <v>0</v>
      </c>
      <c r="AG13" s="38"/>
      <c r="AH13" s="282" t="n">
        <f aca="false">('14'!AG13/24)*0.454</f>
        <v>0</v>
      </c>
      <c r="AI13" s="438" t="n">
        <v>4500</v>
      </c>
      <c r="AJ13" s="282" t="n">
        <f aca="false">('14'!AI13/24)*0.454</f>
        <v>85.125</v>
      </c>
      <c r="AK13" s="40"/>
      <c r="AL13" s="283" t="n">
        <f aca="false">('14'!AK13/24)*0.454</f>
        <v>0</v>
      </c>
      <c r="AM13" s="40"/>
      <c r="AN13" s="283" t="n">
        <f aca="false">('14'!AM13/24)*0.454</f>
        <v>0</v>
      </c>
      <c r="AO13" s="40"/>
      <c r="AP13" s="283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4" t="n">
        <v>211</v>
      </c>
      <c r="C14" s="284" t="n">
        <v>16</v>
      </c>
      <c r="D14" s="284" t="n">
        <v>16</v>
      </c>
      <c r="E14" s="284" t="n">
        <v>4</v>
      </c>
      <c r="F14" s="284" t="n">
        <v>46</v>
      </c>
      <c r="G14" s="284" t="n">
        <v>1.7</v>
      </c>
      <c r="H14" s="284" t="n">
        <v>1.3</v>
      </c>
      <c r="I14" s="284" t="n">
        <v>0.6</v>
      </c>
      <c r="J14" s="284" t="n">
        <v>0.9</v>
      </c>
      <c r="K14" s="284" t="n">
        <v>6.8</v>
      </c>
      <c r="L14" s="284" t="n">
        <v>6.1</v>
      </c>
      <c r="M14" s="284" t="n">
        <v>6.3</v>
      </c>
      <c r="N14" s="284" t="n">
        <v>5.9</v>
      </c>
      <c r="O14" s="284" t="n">
        <v>3.5</v>
      </c>
      <c r="P14" s="284"/>
      <c r="Q14" s="287"/>
      <c r="R14" s="439" t="n">
        <f aca="false">'14'!Z19</f>
        <v>1400</v>
      </c>
      <c r="S14" s="55" t="n">
        <f aca="false">'14'!AB19</f>
        <v>81.9946452476573</v>
      </c>
      <c r="T14" s="83" t="n">
        <f aca="false">'14'!Y19</f>
        <v>3154</v>
      </c>
      <c r="U14" s="51" t="str">
        <f aca="false">IF('14'!AA19=1,'14'!AR6,'14'!AR7)</f>
        <v>S.A.L</v>
      </c>
      <c r="V14" s="66"/>
      <c r="W14" s="66"/>
      <c r="X14" s="32" t="n">
        <v>0.375</v>
      </c>
      <c r="Y14" s="58" t="n">
        <v>3151</v>
      </c>
      <c r="Z14" s="266" t="n">
        <v>1400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82.0727106033358</v>
      </c>
      <c r="AC14" s="82"/>
      <c r="AD14" s="37" t="n">
        <f aca="false">(('14'!AC14*'14'!$Q$10*1000000))/('14'!Y14*3600)</f>
        <v>0</v>
      </c>
      <c r="AE14" s="438"/>
      <c r="AF14" s="282" t="n">
        <f aca="false">('14'!AE14/24)*0.454</f>
        <v>0</v>
      </c>
      <c r="AG14" s="38"/>
      <c r="AH14" s="282" t="n">
        <f aca="false">('14'!AG14/24)*0.454</f>
        <v>0</v>
      </c>
      <c r="AI14" s="438" t="n">
        <v>4500</v>
      </c>
      <c r="AJ14" s="282" t="n">
        <f aca="false">('14'!AI14/24)*0.454</f>
        <v>85.125</v>
      </c>
      <c r="AK14" s="40"/>
      <c r="AL14" s="283" t="n">
        <f aca="false">('14'!AK14/24)*0.454</f>
        <v>0</v>
      </c>
      <c r="AM14" s="40"/>
      <c r="AN14" s="283" t="n">
        <f aca="false">('14'!AM14/24)*0.454</f>
        <v>0</v>
      </c>
      <c r="AO14" s="40"/>
      <c r="AP14" s="283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4" t="n">
        <v>205</v>
      </c>
      <c r="C15" s="284" t="n">
        <v>15</v>
      </c>
      <c r="D15" s="284" t="n">
        <v>16</v>
      </c>
      <c r="E15" s="284" t="n">
        <v>5</v>
      </c>
      <c r="F15" s="284" t="n">
        <v>44</v>
      </c>
      <c r="G15" s="284" t="n">
        <v>1.5</v>
      </c>
      <c r="H15" s="284" t="n">
        <v>1.3</v>
      </c>
      <c r="I15" s="284" t="n">
        <v>0.5</v>
      </c>
      <c r="J15" s="284" t="n">
        <v>0.8</v>
      </c>
      <c r="K15" s="284" t="n">
        <v>6.8</v>
      </c>
      <c r="L15" s="284" t="n">
        <v>6.1</v>
      </c>
      <c r="M15" s="284" t="n">
        <v>6.3</v>
      </c>
      <c r="N15" s="284" t="n">
        <v>5.9</v>
      </c>
      <c r="O15" s="284" t="n">
        <v>3.5</v>
      </c>
      <c r="P15" s="284"/>
      <c r="Q15" s="287"/>
      <c r="R15" s="439" t="n">
        <f aca="false">'14'!Z21</f>
        <v>1400</v>
      </c>
      <c r="S15" s="55" t="n">
        <f aca="false">'14'!AB21</f>
        <v>81.0439082140743</v>
      </c>
      <c r="T15" s="83" t="n">
        <f aca="false">'14'!Y21</f>
        <v>3191</v>
      </c>
      <c r="U15" s="51" t="str">
        <f aca="false">IF('14'!AA21=1,'14'!AR6,'14'!AR7)</f>
        <v>S.A.L</v>
      </c>
      <c r="V15" s="66"/>
      <c r="W15" s="66"/>
      <c r="X15" s="32" t="n">
        <v>0.416666666666667</v>
      </c>
      <c r="Y15" s="266" t="n">
        <v>3173</v>
      </c>
      <c r="Z15" s="266" t="n">
        <v>1400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81.5036593479707</v>
      </c>
      <c r="AC15" s="82"/>
      <c r="AD15" s="37" t="n">
        <f aca="false">(('14'!AC15*'14'!$Q$10*1000000))/('14'!Y15*3600)</f>
        <v>0</v>
      </c>
      <c r="AE15" s="438"/>
      <c r="AF15" s="282" t="n">
        <f aca="false">('14'!AE15/24)*0.454</f>
        <v>0</v>
      </c>
      <c r="AG15" s="38"/>
      <c r="AH15" s="282" t="n">
        <f aca="false">('14'!AG15/24)*0.454</f>
        <v>0</v>
      </c>
      <c r="AI15" s="438" t="n">
        <v>4500</v>
      </c>
      <c r="AJ15" s="282" t="n">
        <f aca="false">('14'!AI15/24)*0.454</f>
        <v>85.125</v>
      </c>
      <c r="AK15" s="40"/>
      <c r="AL15" s="283" t="n">
        <f aca="false">('14'!AK15/24)*0.454</f>
        <v>0</v>
      </c>
      <c r="AM15" s="40"/>
      <c r="AN15" s="283" t="n">
        <f aca="false">('14'!AM15/24)*0.454</f>
        <v>0</v>
      </c>
      <c r="AO15" s="40"/>
      <c r="AP15" s="283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4" t="n">
        <v>198</v>
      </c>
      <c r="C16" s="284" t="n">
        <v>15</v>
      </c>
      <c r="D16" s="284" t="n">
        <v>17</v>
      </c>
      <c r="E16" s="284" t="n">
        <v>5</v>
      </c>
      <c r="F16" s="284" t="n">
        <v>43</v>
      </c>
      <c r="G16" s="284" t="n">
        <v>1.3</v>
      </c>
      <c r="H16" s="284" t="n">
        <v>1.2</v>
      </c>
      <c r="I16" s="284" t="n">
        <v>0.5</v>
      </c>
      <c r="J16" s="284" t="n">
        <v>0.7</v>
      </c>
      <c r="K16" s="284" t="n">
        <v>6.8</v>
      </c>
      <c r="L16" s="284" t="n">
        <v>6.1</v>
      </c>
      <c r="M16" s="284" t="n">
        <v>6.3</v>
      </c>
      <c r="N16" s="284" t="n">
        <v>5.9</v>
      </c>
      <c r="O16" s="284" t="n">
        <v>3.5</v>
      </c>
      <c r="P16" s="284"/>
      <c r="Q16" s="287"/>
      <c r="R16" s="439" t="n">
        <f aca="false">'14'!Z23</f>
        <v>1400</v>
      </c>
      <c r="S16" s="55" t="n">
        <f aca="false">'14'!AB23</f>
        <v>82.0987654320988</v>
      </c>
      <c r="T16" s="83" t="n">
        <f aca="false">'14'!Y23</f>
        <v>3150</v>
      </c>
      <c r="U16" s="51" t="str">
        <f aca="false">IF('14'!AA23=1,'14'!AR6,'14'!AR7)</f>
        <v>S.A.L</v>
      </c>
      <c r="V16" s="66"/>
      <c r="W16" s="66"/>
      <c r="X16" s="32" t="n">
        <v>0.458333333333333</v>
      </c>
      <c r="Y16" s="266" t="n">
        <v>3190</v>
      </c>
      <c r="Z16" s="266" t="n">
        <v>1400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81.0693138279345</v>
      </c>
      <c r="AC16" s="82"/>
      <c r="AD16" s="37" t="n">
        <f aca="false">(('14'!AC16*'14'!$Q$10*1000000))/('14'!Y16*3600)</f>
        <v>0</v>
      </c>
      <c r="AE16" s="438"/>
      <c r="AF16" s="282" t="n">
        <f aca="false">('14'!AE16/24)*0.454</f>
        <v>0</v>
      </c>
      <c r="AG16" s="38"/>
      <c r="AH16" s="282" t="n">
        <f aca="false">('14'!AG16/24)*0.454</f>
        <v>0</v>
      </c>
      <c r="AI16" s="438" t="n">
        <v>4500</v>
      </c>
      <c r="AJ16" s="282" t="n">
        <f aca="false">('14'!AI16/24)*0.454</f>
        <v>85.125</v>
      </c>
      <c r="AK16" s="40"/>
      <c r="AL16" s="283" t="n">
        <f aca="false">('14'!AK16/24)*0.454</f>
        <v>0</v>
      </c>
      <c r="AM16" s="40"/>
      <c r="AN16" s="283" t="n">
        <f aca="false">('14'!AM16/24)*0.454</f>
        <v>0</v>
      </c>
      <c r="AO16" s="40"/>
      <c r="AP16" s="283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4" t="n">
        <v>195</v>
      </c>
      <c r="C17" s="284" t="n">
        <v>15</v>
      </c>
      <c r="D17" s="284" t="n">
        <v>17</v>
      </c>
      <c r="E17" s="284" t="n">
        <v>5</v>
      </c>
      <c r="F17" s="284" t="n">
        <v>41</v>
      </c>
      <c r="G17" s="284" t="n">
        <v>1.3</v>
      </c>
      <c r="H17" s="284" t="n">
        <v>1.2</v>
      </c>
      <c r="I17" s="284" t="n">
        <v>0.5</v>
      </c>
      <c r="J17" s="284" t="n">
        <v>0.7</v>
      </c>
      <c r="K17" s="284" t="n">
        <v>6.8</v>
      </c>
      <c r="L17" s="284" t="n">
        <v>6.1</v>
      </c>
      <c r="M17" s="284" t="n">
        <v>6.3</v>
      </c>
      <c r="N17" s="284" t="n">
        <v>5.9</v>
      </c>
      <c r="O17" s="284" t="n">
        <v>3.5</v>
      </c>
      <c r="P17" s="284"/>
      <c r="Q17" s="287"/>
      <c r="R17" s="439" t="n">
        <f aca="false">'14'!Z25</f>
        <v>1400</v>
      </c>
      <c r="S17" s="55" t="n">
        <f aca="false">'14'!AB25</f>
        <v>81.1201728704866</v>
      </c>
      <c r="T17" s="83" t="n">
        <f aca="false">'14'!Y25</f>
        <v>3188</v>
      </c>
      <c r="U17" s="51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6" t="n">
        <v>2625</v>
      </c>
      <c r="Z17" s="266" t="n">
        <v>1150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80.9259259259259</v>
      </c>
      <c r="AC17" s="82"/>
      <c r="AD17" s="37" t="n">
        <f aca="false">(('14'!AC17*'14'!$Q$10*1000000))/('14'!Y17*3600)</f>
        <v>0</v>
      </c>
      <c r="AE17" s="438"/>
      <c r="AF17" s="282" t="n">
        <f aca="false">('14'!AE17/24)*0.454</f>
        <v>0</v>
      </c>
      <c r="AG17" s="38"/>
      <c r="AH17" s="282" t="n">
        <f aca="false">('14'!AG17/24)*0.454</f>
        <v>0</v>
      </c>
      <c r="AI17" s="438" t="n">
        <v>4500</v>
      </c>
      <c r="AJ17" s="282" t="n">
        <f aca="false">('14'!AI17/24)*0.454</f>
        <v>85.125</v>
      </c>
      <c r="AK17" s="40"/>
      <c r="AL17" s="283" t="n">
        <f aca="false">('14'!AK17/24)*0.454</f>
        <v>0</v>
      </c>
      <c r="AM17" s="40"/>
      <c r="AN17" s="283" t="n">
        <f aca="false">('14'!AM17/24)*0.454</f>
        <v>0</v>
      </c>
      <c r="AO17" s="40"/>
      <c r="AP17" s="283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4" t="n">
        <v>200</v>
      </c>
      <c r="C18" s="284" t="n">
        <v>15</v>
      </c>
      <c r="D18" s="284" t="n">
        <v>17</v>
      </c>
      <c r="E18" s="284" t="n">
        <v>5</v>
      </c>
      <c r="F18" s="284" t="n">
        <v>43</v>
      </c>
      <c r="G18" s="284" t="n">
        <v>1.4</v>
      </c>
      <c r="H18" s="284" t="n">
        <v>1.2</v>
      </c>
      <c r="I18" s="284" t="n">
        <v>0.5</v>
      </c>
      <c r="J18" s="284" t="n">
        <v>0.7</v>
      </c>
      <c r="K18" s="284" t="n">
        <v>6.8</v>
      </c>
      <c r="L18" s="284" t="n">
        <v>6.1</v>
      </c>
      <c r="M18" s="284" t="n">
        <v>6.3</v>
      </c>
      <c r="N18" s="284" t="n">
        <v>5.9</v>
      </c>
      <c r="O18" s="284" t="n">
        <v>3.5</v>
      </c>
      <c r="P18" s="284"/>
      <c r="Q18" s="287"/>
      <c r="R18" s="439" t="n">
        <f aca="false">'14'!Z27</f>
        <v>1400</v>
      </c>
      <c r="S18" s="55" t="n">
        <f aca="false">'14'!AB27</f>
        <v>81.8648658154831</v>
      </c>
      <c r="T18" s="83" t="n">
        <f aca="false">'14'!Y27</f>
        <v>3159</v>
      </c>
      <c r="U18" s="51" t="str">
        <f aca="false">IF('14'!AA27=1,'14'!AR6,'14'!AR7)</f>
        <v>S.A.L</v>
      </c>
      <c r="V18" s="67"/>
      <c r="W18" s="67"/>
      <c r="X18" s="32" t="n">
        <v>0.541666666666667</v>
      </c>
      <c r="Y18" s="266" t="n">
        <v>3159</v>
      </c>
      <c r="Z18" s="266" t="n">
        <v>1400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81.8648658154831</v>
      </c>
      <c r="AC18" s="82"/>
      <c r="AD18" s="37" t="n">
        <f aca="false">(('14'!AC18*'14'!$Q$10*1000000))/('14'!Y18*3600)</f>
        <v>0</v>
      </c>
      <c r="AE18" s="438"/>
      <c r="AF18" s="282" t="n">
        <f aca="false">('14'!AE18/24)*0.454</f>
        <v>0</v>
      </c>
      <c r="AG18" s="38"/>
      <c r="AH18" s="282" t="n">
        <f aca="false">('14'!AG18/24)*0.454</f>
        <v>0</v>
      </c>
      <c r="AI18" s="438" t="n">
        <v>4500</v>
      </c>
      <c r="AJ18" s="282" t="n">
        <f aca="false">('14'!AI18/24)*0.454</f>
        <v>85.125</v>
      </c>
      <c r="AK18" s="40"/>
      <c r="AL18" s="283" t="n">
        <f aca="false">('14'!AK18/24)*0.454</f>
        <v>0</v>
      </c>
      <c r="AM18" s="40"/>
      <c r="AN18" s="283" t="n">
        <f aca="false">('14'!AM18/24)*0.454</f>
        <v>0</v>
      </c>
      <c r="AO18" s="40"/>
      <c r="AP18" s="283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8" t="n">
        <f aca="false" t="array" ref="B19:B19">IF('14'!B7:B18&gt;0.01,AVERAGE('14'!B7:B18),"")</f>
        <v>205.166666666667</v>
      </c>
      <c r="C19" s="96" t="n">
        <f aca="false" t="array" ref="C19:C19">IF('14'!C7:C18&gt;0.01,AVERAGE('14'!C7:C18),"")</f>
        <v>14.4166666666667</v>
      </c>
      <c r="D19" s="96" t="n">
        <f aca="false" t="array" ref="D19:D19">IF('14'!D7:D18&gt;0.01,AVERAGE('14'!D7:D18),"")</f>
        <v>15.5833333333333</v>
      </c>
      <c r="E19" s="96" t="n">
        <f aca="false" t="array" ref="E19:E19">IF('14'!E7:E18&gt;0.01,AVERAGE('14'!E7:E18),"")</f>
        <v>4.83333333333333</v>
      </c>
      <c r="F19" s="96" t="n">
        <f aca="false" t="array" ref="F19:F19">IF('14'!F7:F18&gt;0.01,AVERAGE('14'!F7:F18),"")</f>
        <v>44.5</v>
      </c>
      <c r="G19" s="96" t="n">
        <f aca="false" t="array" ref="G19:G19">IF('14'!G7:G18&gt;0.01,AVERAGE('14'!G7:G18),"")</f>
        <v>1.275</v>
      </c>
      <c r="H19" s="96" t="n">
        <f aca="false" t="array" ref="H19:H19">IF('14'!H7:H18&gt;0.01,AVERAGE('14'!H7:H18),"")</f>
        <v>1.24166666666667</v>
      </c>
      <c r="I19" s="96" t="n">
        <f aca="false" t="array" ref="I19:I19">IF('14'!I7:I18&gt;0.01,AVERAGE('14'!I7:I18),"")</f>
        <v>0.491666666666667</v>
      </c>
      <c r="J19" s="96" t="n">
        <f aca="false" t="array" ref="J19:J19">IF('14'!J7:J18&gt;0.01,AVERAGE('14'!J7:J18),"")</f>
        <v>1.16666666666667</v>
      </c>
      <c r="K19" s="96" t="n">
        <f aca="false" t="array" ref="K19:K19">IF('14'!K7:K18&gt;0.01,AVERAGE('14'!K7:K18),"")</f>
        <v>6.8</v>
      </c>
      <c r="L19" s="96" t="n">
        <f aca="false" t="array" ref="L19:L19">IF('14'!L7:L18&gt;0.01,AVERAGE('14'!L7:L18),"")</f>
        <v>6.1</v>
      </c>
      <c r="M19" s="96" t="n">
        <f aca="false" t="array" ref="M19:M19">IF('14'!M7:M18&gt;0.01,AVERAGE('14'!M7:M18),"")</f>
        <v>6.23333333333333</v>
      </c>
      <c r="N19" s="96" t="n">
        <f aca="false" t="array" ref="N19:N19">IF('14'!N7:N18&gt;0.01,AVERAGE('14'!N7:N18),"")</f>
        <v>5.86666666666667</v>
      </c>
      <c r="O19" s="96" t="n">
        <f aca="false" t="array" ref="O19:O19">IF('14'!O7:O18&gt;0.01,AVERAGE('14'!O7:O18),"")</f>
        <v>3.5</v>
      </c>
      <c r="P19" s="289" t="str">
        <f aca="false" t="array" ref="P19:P19">IF('14'!P7:P18&gt;0.01,AVERAGE('14'!P7:P18),"")</f>
        <v/>
      </c>
      <c r="Q19" s="290" t="str">
        <f aca="false" t="array" ref="Q19:Q19">IF('14'!Q7:Q18&gt;0.01,AVERAGE('14'!Q7:Q18),"")</f>
        <v/>
      </c>
      <c r="R19" s="290" t="n">
        <f aca="false" t="array" ref="R19:R19">IF('14'!R7:R18&gt;0.01,AVERAGE('14'!R7:R18),"")</f>
        <v>1379.16666666667</v>
      </c>
      <c r="S19" s="290" t="n">
        <f aca="false" t="array" ref="S19:S19">IF('14'!S7:S18&gt;0.01,AVERAGE('14'!S7:S18),"")</f>
        <v>81.5361637473693</v>
      </c>
      <c r="T19" s="72"/>
      <c r="U19" s="72"/>
      <c r="W19" s="74"/>
      <c r="X19" s="32" t="n">
        <v>0.583333333333333</v>
      </c>
      <c r="Y19" s="266" t="n">
        <v>3154</v>
      </c>
      <c r="Z19" s="266" t="n">
        <v>1400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81.9946452476573</v>
      </c>
      <c r="AC19" s="82"/>
      <c r="AD19" s="37" t="n">
        <f aca="false">(('14'!AC19*'14'!$Q$10*1000000))/('14'!Y19*3600)</f>
        <v>0</v>
      </c>
      <c r="AE19" s="438"/>
      <c r="AF19" s="282" t="n">
        <f aca="false">('14'!AE19/24)*0.454</f>
        <v>0</v>
      </c>
      <c r="AG19" s="38"/>
      <c r="AH19" s="282" t="n">
        <f aca="false">('14'!AG19/24)*0.454</f>
        <v>0</v>
      </c>
      <c r="AI19" s="438" t="n">
        <v>4500</v>
      </c>
      <c r="AJ19" s="282" t="n">
        <f aca="false">('14'!AI19/24)*0.454</f>
        <v>85.125</v>
      </c>
      <c r="AK19" s="40"/>
      <c r="AL19" s="283" t="n">
        <f aca="false">('14'!AK19/24)*0.454</f>
        <v>0</v>
      </c>
      <c r="AM19" s="40"/>
      <c r="AN19" s="283" t="n">
        <f aca="false">('14'!AM19/24)*0.454</f>
        <v>0</v>
      </c>
      <c r="AO19" s="40"/>
      <c r="AP19" s="283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8" t="n">
        <f aca="false">MAX('14'!B7:B18)</f>
        <v>211</v>
      </c>
      <c r="C20" s="96" t="n">
        <f aca="false">MAX('14'!C7:C18)</f>
        <v>16</v>
      </c>
      <c r="D20" s="96" t="n">
        <f aca="false">MAX('14'!D7:D18)</f>
        <v>18</v>
      </c>
      <c r="E20" s="96" t="n">
        <f aca="false">MAX('14'!E7:E18)</f>
        <v>5</v>
      </c>
      <c r="F20" s="96" t="n">
        <f aca="false">MAX('14'!F7:F18)</f>
        <v>47</v>
      </c>
      <c r="G20" s="96" t="n">
        <f aca="false">MAX('14'!G7:G18)</f>
        <v>1.7</v>
      </c>
      <c r="H20" s="96" t="n">
        <f aca="false">MAX('14'!H7:H18)</f>
        <v>1.4</v>
      </c>
      <c r="I20" s="96" t="n">
        <f aca="false">MAX('14'!I7:I18)</f>
        <v>0.6</v>
      </c>
      <c r="J20" s="96" t="n">
        <f aca="false">MAX('14'!J7:J18)</f>
        <v>6.5</v>
      </c>
      <c r="K20" s="96" t="n">
        <f aca="false">MAX('14'!K7:K18)</f>
        <v>6.8</v>
      </c>
      <c r="L20" s="96" t="n">
        <f aca="false">MAX('14'!L7:L18)</f>
        <v>6.1</v>
      </c>
      <c r="M20" s="96" t="n">
        <f aca="false">MAX('14'!M7:M18)</f>
        <v>6.3</v>
      </c>
      <c r="N20" s="96" t="n">
        <f aca="false">MAX('14'!N7:N18)</f>
        <v>5.9</v>
      </c>
      <c r="O20" s="97" t="n">
        <f aca="false">MAX('14'!O7:O18)</f>
        <v>3.5</v>
      </c>
      <c r="P20" s="97" t="n">
        <f aca="false">MAX('14'!P7:P18)</f>
        <v>0</v>
      </c>
      <c r="Q20" s="97" t="n">
        <f aca="false">MAX('14'!Q7:Q18)</f>
        <v>0</v>
      </c>
      <c r="R20" s="97" t="n">
        <f aca="false">MAX('14'!R7:R18)</f>
        <v>1400</v>
      </c>
      <c r="S20" s="97" t="n">
        <f aca="false">MAX('14'!S7:S18)</f>
        <v>82.0987654320988</v>
      </c>
      <c r="T20" s="72"/>
      <c r="U20" s="72"/>
      <c r="X20" s="32" t="n">
        <v>0.625</v>
      </c>
      <c r="Y20" s="266" t="n">
        <v>3185</v>
      </c>
      <c r="Z20" s="266" t="n">
        <v>1400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81.1965811965812</v>
      </c>
      <c r="AC20" s="82"/>
      <c r="AD20" s="37" t="n">
        <f aca="false">(('14'!AC20*'14'!$Q$10*1000000))/('14'!Y20*3600)</f>
        <v>0</v>
      </c>
      <c r="AE20" s="438"/>
      <c r="AF20" s="282" t="n">
        <f aca="false">('14'!AE20/24)*0.454</f>
        <v>0</v>
      </c>
      <c r="AG20" s="38"/>
      <c r="AH20" s="282" t="n">
        <f aca="false">('14'!AG20/24)*0.454</f>
        <v>0</v>
      </c>
      <c r="AI20" s="438" t="n">
        <v>4500</v>
      </c>
      <c r="AJ20" s="282" t="n">
        <f aca="false">('14'!AI20/24)*0.454</f>
        <v>85.125</v>
      </c>
      <c r="AK20" s="40"/>
      <c r="AL20" s="283" t="n">
        <f aca="false">('14'!AK20/24)*0.454</f>
        <v>0</v>
      </c>
      <c r="AM20" s="40"/>
      <c r="AN20" s="283" t="n">
        <f aca="false">('14'!AM20/24)*0.454</f>
        <v>0</v>
      </c>
      <c r="AO20" s="40"/>
      <c r="AP20" s="283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8" t="n">
        <f aca="false">MIN('14'!B7:B18)</f>
        <v>195</v>
      </c>
      <c r="C21" s="96" t="n">
        <f aca="false">MIN('14'!C7:C18)</f>
        <v>12</v>
      </c>
      <c r="D21" s="96" t="n">
        <f aca="false">MIN('14'!D7:D18)</f>
        <v>13</v>
      </c>
      <c r="E21" s="96" t="n">
        <f aca="false">MIN('14'!E7:E18)</f>
        <v>4</v>
      </c>
      <c r="F21" s="96" t="n">
        <f aca="false">MIN('14'!F7:F18)</f>
        <v>41</v>
      </c>
      <c r="G21" s="291" t="n">
        <f aca="false">MIN('14'!G7:G18)</f>
        <v>1</v>
      </c>
      <c r="H21" s="291" t="n">
        <f aca="false">MIN('14'!H7:H18)</f>
        <v>1.1</v>
      </c>
      <c r="I21" s="291" t="n">
        <f aca="false">MIN('14'!I7:I18)</f>
        <v>0.4</v>
      </c>
      <c r="J21" s="291" t="n">
        <f aca="false">MIN('14'!J7:J18)</f>
        <v>0.5</v>
      </c>
      <c r="K21" s="291" t="n">
        <f aca="false">MIN('14'!K7:K18)</f>
        <v>6.8</v>
      </c>
      <c r="L21" s="291" t="n">
        <f aca="false">MIN('14'!L7:L18)</f>
        <v>6.1</v>
      </c>
      <c r="M21" s="291" t="n">
        <f aca="false">MIN('14'!M7:M18)</f>
        <v>6.1</v>
      </c>
      <c r="N21" s="291" t="n">
        <f aca="false">MIN('14'!N7:N18)</f>
        <v>5.8</v>
      </c>
      <c r="O21" s="292" t="n">
        <f aca="false">MIN('14'!O7:O18)</f>
        <v>3.5</v>
      </c>
      <c r="P21" s="292" t="n">
        <f aca="false">MIN('14'!P7:P18)</f>
        <v>0</v>
      </c>
      <c r="Q21" s="292" t="n">
        <f aca="false">MIN('14'!Q7:Q18)</f>
        <v>0</v>
      </c>
      <c r="R21" s="292" t="n">
        <f aca="false">MIN('14'!R7:R18)</f>
        <v>1150</v>
      </c>
      <c r="S21" s="292" t="n">
        <f aca="false">MIN('14'!S7:S18)</f>
        <v>80.9259259259259</v>
      </c>
      <c r="T21" s="72"/>
      <c r="U21" s="72"/>
      <c r="X21" s="32" t="n">
        <v>0.666666666666667</v>
      </c>
      <c r="Y21" s="266" t="n">
        <v>3191</v>
      </c>
      <c r="Z21" s="266" t="n">
        <v>1400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81.0439082140743</v>
      </c>
      <c r="AC21" s="82"/>
      <c r="AD21" s="37" t="n">
        <f aca="false">(('14'!AC21*'14'!$Q$10*1000000))/('14'!Y21*3600)</f>
        <v>0</v>
      </c>
      <c r="AE21" s="438"/>
      <c r="AF21" s="282" t="n">
        <f aca="false">('14'!AE21/24)*0.454</f>
        <v>0</v>
      </c>
      <c r="AG21" s="38"/>
      <c r="AH21" s="282" t="n">
        <f aca="false">('14'!AG21/24)*0.454</f>
        <v>0</v>
      </c>
      <c r="AI21" s="438" t="n">
        <v>4500</v>
      </c>
      <c r="AJ21" s="282" t="n">
        <f aca="false">('14'!AI21/24)*0.454</f>
        <v>85.125</v>
      </c>
      <c r="AK21" s="40"/>
      <c r="AL21" s="283" t="n">
        <f aca="false">('14'!AK21/24)*0.454</f>
        <v>0</v>
      </c>
      <c r="AM21" s="40"/>
      <c r="AN21" s="283" t="n">
        <f aca="false">('14'!AM21/24)*0.454</f>
        <v>0</v>
      </c>
      <c r="AO21" s="40"/>
      <c r="AP21" s="283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3182</v>
      </c>
      <c r="Z22" s="266" t="n">
        <v>1400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81.273133598715</v>
      </c>
      <c r="AC22" s="82"/>
      <c r="AD22" s="37" t="n">
        <f aca="false">(('14'!AC22*'14'!$Q$10*1000000))/('14'!Y22*3600)</f>
        <v>0</v>
      </c>
      <c r="AE22" s="438"/>
      <c r="AF22" s="282" t="n">
        <f aca="false">('14'!AE22/24)*0.454</f>
        <v>0</v>
      </c>
      <c r="AG22" s="38"/>
      <c r="AH22" s="282" t="n">
        <f aca="false">('14'!AG22/24)*0.454</f>
        <v>0</v>
      </c>
      <c r="AI22" s="438" t="n">
        <v>4500</v>
      </c>
      <c r="AJ22" s="282" t="n">
        <f aca="false">('14'!AI22/24)*0.454</f>
        <v>85.125</v>
      </c>
      <c r="AK22" s="40"/>
      <c r="AL22" s="283" t="n">
        <f aca="false">('14'!AK22/24)*0.454</f>
        <v>0</v>
      </c>
      <c r="AM22" s="40"/>
      <c r="AN22" s="283" t="n">
        <f aca="false">('14'!AM22/24)*0.454</f>
        <v>0</v>
      </c>
      <c r="AO22" s="40"/>
      <c r="AP22" s="283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3150</v>
      </c>
      <c r="Z23" s="266" t="n">
        <v>1400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82.0987654320988</v>
      </c>
      <c r="AC23" s="82"/>
      <c r="AD23" s="37" t="n">
        <f aca="false">(('14'!AC23*'14'!$Q$10*1000000))/('14'!Y23*3600)</f>
        <v>0</v>
      </c>
      <c r="AE23" s="438"/>
      <c r="AF23" s="282" t="n">
        <f aca="false">('14'!AE23/24)*0.454</f>
        <v>0</v>
      </c>
      <c r="AG23" s="38"/>
      <c r="AH23" s="282" t="n">
        <f aca="false">('14'!AG23/24)*0.454</f>
        <v>0</v>
      </c>
      <c r="AI23" s="438" t="n">
        <v>4500</v>
      </c>
      <c r="AJ23" s="282" t="n">
        <f aca="false">('14'!AI23/24)*0.454</f>
        <v>85.125</v>
      </c>
      <c r="AK23" s="40"/>
      <c r="AL23" s="283" t="n">
        <f aca="false">('14'!AK23/24)*0.454</f>
        <v>0</v>
      </c>
      <c r="AM23" s="40"/>
      <c r="AN23" s="283" t="n">
        <f aca="false">('14'!AM23/24)*0.454</f>
        <v>0</v>
      </c>
      <c r="AO23" s="40"/>
      <c r="AP23" s="283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3171</v>
      </c>
      <c r="Z24" s="266" t="n">
        <v>1400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81.5550649987736</v>
      </c>
      <c r="AC24" s="35"/>
      <c r="AD24" s="293" t="n">
        <f aca="false">(('14'!AC24*'14'!$Q$10*1000000))/('14'!Y24*3600)</f>
        <v>0</v>
      </c>
      <c r="AE24" s="438"/>
      <c r="AF24" s="294" t="n">
        <f aca="false">('14'!AE24/24)*0.454</f>
        <v>0</v>
      </c>
      <c r="AG24" s="266"/>
      <c r="AH24" s="294" t="n">
        <f aca="false">('14'!AG24/24)*0.454</f>
        <v>0</v>
      </c>
      <c r="AI24" s="438" t="n">
        <v>4500</v>
      </c>
      <c r="AJ24" s="294" t="n">
        <f aca="false">('14'!AI24/24)*0.454</f>
        <v>85.125</v>
      </c>
      <c r="AK24" s="40"/>
      <c r="AL24" s="295" t="n">
        <f aca="false">('14'!AK24/24)*0.454</f>
        <v>0</v>
      </c>
      <c r="AM24" s="296"/>
      <c r="AN24" s="295" t="n">
        <f aca="false">('14'!AM24/24)*0.454</f>
        <v>0</v>
      </c>
      <c r="AO24" s="40"/>
      <c r="AP24" s="295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0.49</v>
      </c>
      <c r="C25" s="400" t="n">
        <v>0.32</v>
      </c>
      <c r="D25" s="400" t="n">
        <v>0.85</v>
      </c>
      <c r="E25" s="145" t="n">
        <v>0.82</v>
      </c>
      <c r="F25" s="145" t="n">
        <v>0.43</v>
      </c>
      <c r="G25" s="145" t="n">
        <v>1.07</v>
      </c>
      <c r="H25" s="145" t="n">
        <v>0.78</v>
      </c>
      <c r="I25" s="145" t="n">
        <v>0.23</v>
      </c>
      <c r="J25" s="145" t="n">
        <v>0.78</v>
      </c>
      <c r="K25" s="145" t="n">
        <v>0.13</v>
      </c>
      <c r="L25" s="145" t="n">
        <v>0.527</v>
      </c>
      <c r="M25" s="145" t="n">
        <v>0.6</v>
      </c>
      <c r="N25" s="145" t="n">
        <v>0.52</v>
      </c>
      <c r="O25" s="145" t="n">
        <v>0.62</v>
      </c>
      <c r="P25" s="145" t="n">
        <v>0.4</v>
      </c>
      <c r="Q25" s="145"/>
      <c r="R25" s="89" t="e">
        <f aca="false">#DIV/0!</f>
        <v>#DIV/0!</v>
      </c>
      <c r="S25" s="90"/>
      <c r="T25" s="440" t="s">
        <v>0</v>
      </c>
      <c r="U25" s="370" t="n">
        <f aca="false">ESCALA!$A$16</f>
        <v>43935</v>
      </c>
      <c r="X25" s="32" t="n">
        <v>0.833333333333333</v>
      </c>
      <c r="Y25" s="266" t="n">
        <v>3188</v>
      </c>
      <c r="Z25" s="266" t="n">
        <v>1400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81.1201728704866</v>
      </c>
      <c r="AC25" s="82"/>
      <c r="AD25" s="37" t="n">
        <f aca="false">(('14'!AC25*'14'!$Q$10*1000000))/('14'!Y25*3600)</f>
        <v>0</v>
      </c>
      <c r="AE25" s="438"/>
      <c r="AF25" s="282" t="n">
        <f aca="false">('14'!AE25/24)*0.454</f>
        <v>0</v>
      </c>
      <c r="AG25" s="38"/>
      <c r="AH25" s="282" t="n">
        <f aca="false">('14'!AG25/24)*0.454</f>
        <v>0</v>
      </c>
      <c r="AI25" s="438" t="n">
        <v>4500</v>
      </c>
      <c r="AJ25" s="282" t="n">
        <f aca="false">('14'!AI25/24)*0.454</f>
        <v>85.125</v>
      </c>
      <c r="AK25" s="40"/>
      <c r="AL25" s="283" t="n">
        <f aca="false">('14'!AK25/24)*0.454</f>
        <v>0</v>
      </c>
      <c r="AM25" s="40"/>
      <c r="AN25" s="283" t="n">
        <f aca="false">('14'!AM25/24)*0.454</f>
        <v>0</v>
      </c>
      <c r="AO25" s="40"/>
      <c r="AP25" s="283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41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442"/>
      <c r="T26" s="440"/>
      <c r="U26" s="370"/>
      <c r="X26" s="32" t="n">
        <v>0.875</v>
      </c>
      <c r="Y26" s="266" t="n">
        <v>3165</v>
      </c>
      <c r="Z26" s="266" t="n">
        <v>1400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81.7096717570651</v>
      </c>
      <c r="AC26" s="82"/>
      <c r="AD26" s="37" t="n">
        <f aca="false">(('14'!AC26*'14'!$Q$10*1000000))/('14'!Y26*3600)</f>
        <v>0</v>
      </c>
      <c r="AE26" s="438"/>
      <c r="AF26" s="282" t="n">
        <f aca="false">('14'!AE26/24)*0.454</f>
        <v>0</v>
      </c>
      <c r="AG26" s="38"/>
      <c r="AH26" s="282" t="n">
        <f aca="false">('14'!AG26/24)*0.454</f>
        <v>0</v>
      </c>
      <c r="AI26" s="280" t="n">
        <v>4000</v>
      </c>
      <c r="AJ26" s="282" t="n">
        <f aca="false">('14'!AI26/24)*0.454</f>
        <v>75.6666666666667</v>
      </c>
      <c r="AK26" s="40"/>
      <c r="AL26" s="283" t="n">
        <f aca="false">('14'!AK26/24)*0.454</f>
        <v>0</v>
      </c>
      <c r="AM26" s="40"/>
      <c r="AN26" s="283" t="n">
        <f aca="false">('14'!AM26/24)*0.454</f>
        <v>0</v>
      </c>
      <c r="AO26" s="40"/>
      <c r="AP26" s="283" t="n">
        <f aca="false">('14'!AO26/24)*0.454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6" t="e">
        <f aca="false">#DIV/0!</f>
        <v>#DIV/0!</v>
      </c>
      <c r="R27" s="72"/>
      <c r="S27" s="72"/>
      <c r="T27" s="72"/>
      <c r="U27" s="72"/>
      <c r="X27" s="32" t="n">
        <v>0.916666666666667</v>
      </c>
      <c r="Y27" s="266" t="n">
        <v>3159</v>
      </c>
      <c r="Z27" s="266" t="n">
        <v>1400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81.8648658154831</v>
      </c>
      <c r="AC27" s="82"/>
      <c r="AD27" s="37" t="n">
        <f aca="false">(('14'!AC27*'14'!$Q$10*1000000))/('14'!Y27*3600)</f>
        <v>0</v>
      </c>
      <c r="AE27" s="438"/>
      <c r="AF27" s="282" t="n">
        <f aca="false">('14'!AE27/24)*0.454</f>
        <v>0</v>
      </c>
      <c r="AG27" s="38"/>
      <c r="AH27" s="282" t="n">
        <f aca="false">('14'!AG27/24)*0.454</f>
        <v>0</v>
      </c>
      <c r="AI27" s="280"/>
      <c r="AJ27" s="282" t="n">
        <f aca="false">('14'!AI27/24)*0.454</f>
        <v>0</v>
      </c>
      <c r="AK27" s="40"/>
      <c r="AL27" s="283" t="n">
        <f aca="false">('14'!AK27/24)*0.454</f>
        <v>0</v>
      </c>
      <c r="AM27" s="40"/>
      <c r="AN27" s="283" t="n">
        <f aca="false">('14'!AM27/24)*0.454</f>
        <v>0</v>
      </c>
      <c r="AO27" s="40"/>
      <c r="AP27" s="283" t="n">
        <f aca="false">('14'!AO27/24)*0.454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3198</v>
      </c>
      <c r="Z28" s="266" t="n">
        <v>1400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80.8665137933431</v>
      </c>
      <c r="AC28" s="82"/>
      <c r="AD28" s="37" t="n">
        <f aca="false">(('14'!AC28*'14'!$Q$10*1000000))/('14'!Y28*3600)</f>
        <v>0</v>
      </c>
      <c r="AE28" s="438"/>
      <c r="AF28" s="282" t="n">
        <f aca="false">('14'!AE28/24)*0.454</f>
        <v>0</v>
      </c>
      <c r="AG28" s="38"/>
      <c r="AH28" s="282" t="n">
        <f aca="false">('14'!AG28/24)*0.454</f>
        <v>0</v>
      </c>
      <c r="AI28" s="280"/>
      <c r="AJ28" s="282" t="n">
        <f aca="false">('14'!AI28/24)*0.454</f>
        <v>0</v>
      </c>
      <c r="AK28" s="40"/>
      <c r="AL28" s="283" t="n">
        <f aca="false">('14'!AK28/24)*0.454</f>
        <v>0</v>
      </c>
      <c r="AM28" s="40"/>
      <c r="AN28" s="283" t="n">
        <f aca="false">('14'!AM28/24)*0.454</f>
        <v>0</v>
      </c>
      <c r="AO28" s="40"/>
      <c r="AP28" s="283" t="n">
        <f aca="false">('14'!AO28/24)*0.454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3169</v>
      </c>
      <c r="Z29" s="266" t="n">
        <v>1400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81.6065355352197</v>
      </c>
      <c r="AC29" s="82"/>
      <c r="AD29" s="37" t="n">
        <f aca="false">(('14'!AC29*'14'!$Q$10*1000000))/('14'!Y29*3600)</f>
        <v>0</v>
      </c>
      <c r="AE29" s="438"/>
      <c r="AF29" s="282" t="n">
        <f aca="false">('14'!AE29/24)*0.454</f>
        <v>0</v>
      </c>
      <c r="AG29" s="38"/>
      <c r="AH29" s="282" t="n">
        <f aca="false">('14'!AG29/24)*0.454</f>
        <v>0</v>
      </c>
      <c r="AI29" s="280"/>
      <c r="AJ29" s="282" t="n">
        <f aca="false">('14'!AI29/24)*0.454</f>
        <v>0</v>
      </c>
      <c r="AK29" s="40"/>
      <c r="AL29" s="283" t="n">
        <f aca="false">('14'!AK29/24)*0.454</f>
        <v>0</v>
      </c>
      <c r="AM29" s="40"/>
      <c r="AN29" s="283" t="n">
        <f aca="false">('14'!AM29/24)*0.454</f>
        <v>0</v>
      </c>
      <c r="AO29" s="40"/>
      <c r="AP29" s="283" t="n">
        <f aca="false">('14'!AO29/24)*0.454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SUM('14'!Y6:Y29)*3.6</f>
        <v>272149.2</v>
      </c>
      <c r="Z30" s="443" t="n">
        <f aca="false">SUM('14'!Z6:Z29)</f>
        <v>33350</v>
      </c>
      <c r="AA30" s="107"/>
      <c r="AB30" s="108"/>
      <c r="AC30" s="107"/>
      <c r="AD30" s="108"/>
      <c r="AE30" s="53"/>
      <c r="AF30" s="282" t="n">
        <f aca="false">SUM('14'!AF6:AF29)</f>
        <v>0</v>
      </c>
      <c r="AG30" s="53"/>
      <c r="AH30" s="282" t="n">
        <f aca="false">SUM('14'!AH6:AH29)</f>
        <v>0</v>
      </c>
      <c r="AI30" s="282"/>
      <c r="AJ30" s="282" t="n">
        <f aca="false">SUM('14'!AJ6:AJ29)</f>
        <v>1778.16666666667</v>
      </c>
      <c r="AK30" s="109"/>
      <c r="AL30" s="283" t="n">
        <f aca="false">SUM('14'!AL6:AL29)</f>
        <v>0</v>
      </c>
      <c r="AM30" s="109"/>
      <c r="AN30" s="283" t="n">
        <f aca="false">SUM('14'!AN6:AN29)</f>
        <v>0</v>
      </c>
      <c r="AO30" s="109"/>
      <c r="AP30" s="283" t="n">
        <f aca="false">SUM('14'!AP6:AP29)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SUMIF('14'!AA6:AA29,"=1",'14'!Z6:Z29)</f>
        <v>33350</v>
      </c>
      <c r="AA32" s="113" t="n">
        <f aca="false">'14'!Z32*'14'!AS6</f>
        <v>44355.5</v>
      </c>
      <c r="AB32" s="114" t="n">
        <f aca="false">SUMIF('14'!$AA$6:$AA$29,"=1",'14'!$AB$6:$AB$29)/COUNTIF('14'!$AA$6:$AA$29,"=1")</f>
        <v>81.4885758613759</v>
      </c>
      <c r="AC32" s="115" t="n">
        <f aca="false">SUMIF('14'!AA6:AA29,"=1",'14'!AC6:AC29)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SUMIF('14'!AA6:AA29,"=2",'14'!Z6:Z29)</f>
        <v>0</v>
      </c>
      <c r="AA33" s="113" t="n">
        <f aca="false">'14'!Z33*'14'!AS7</f>
        <v>0</v>
      </c>
      <c r="AB33" s="114" t="e">
        <f aca="false">SUMIF('14'!$AA$6:$AA$29,"=2",'14'!$AB$6:$AB$29)/COUNTIF('14'!$AA$6:$AA$29,"=2")</f>
        <v>#DIV/0!</v>
      </c>
      <c r="AC33" s="120" t="n">
        <f aca="false">SUMIF('14'!AA6:AA29,"=2",'14'!AC6:AC29)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AVERAGE('14'!Y6:Y29)</f>
        <v>3149.875</v>
      </c>
      <c r="Z34" s="127" t="n">
        <f aca="false">AVERAGE('14'!Z6:Z29)</f>
        <v>1389.58333333333</v>
      </c>
      <c r="AA34" s="128"/>
      <c r="AB34" s="128"/>
      <c r="AC34" s="129" t="n">
        <f aca="false">SUM('14'!AC6:AC29)/COUNTIF('14'!AC6:AC29,"&lt;&gt;0")</f>
        <v>0</v>
      </c>
      <c r="AD34" s="130" t="e">
        <f aca="false">SUM('14'!AD6:AD29)/COUNTIF('14'!AD6:AD29,"&lt;&gt;0")</f>
        <v>#DIV/0!</v>
      </c>
      <c r="AE34" s="107"/>
      <c r="AF34" s="129" t="n">
        <f aca="false">AVERAGE('14'!AF6:AF29)</f>
        <v>0</v>
      </c>
      <c r="AG34" s="129"/>
      <c r="AH34" s="129" t="n">
        <f aca="false">AVERAGE('14'!AH6:AH29)</f>
        <v>0</v>
      </c>
      <c r="AI34" s="129"/>
      <c r="AJ34" s="129" t="n">
        <f aca="false">'14'!AJ30/24</f>
        <v>74.0902777777778</v>
      </c>
      <c r="AK34" s="129"/>
      <c r="AL34" s="129" t="n">
        <f aca="false">AVERAGE('14'!AL6:AL29)</f>
        <v>0</v>
      </c>
      <c r="AM34" s="129"/>
      <c r="AN34" s="129" t="n">
        <f aca="false">AVERAGE('14'!AN6:AN29)</f>
        <v>0</v>
      </c>
      <c r="AO34" s="129"/>
      <c r="AP34" s="129" t="n">
        <f aca="false">AVERAGE('14'!AP6:AP29)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49.8</v>
      </c>
      <c r="D37" s="284" t="n">
        <v>19.9</v>
      </c>
      <c r="E37" s="284" t="n">
        <v>17.9</v>
      </c>
      <c r="F37" s="284" t="n">
        <v>1.4</v>
      </c>
      <c r="G37" s="284" t="n">
        <v>0.1</v>
      </c>
      <c r="H37" s="284" t="n">
        <v>0.1</v>
      </c>
      <c r="I37" s="281" t="n">
        <v>0.13</v>
      </c>
      <c r="J37" s="281" t="n">
        <v>0.08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'14'!V12</f>
        <v>0</v>
      </c>
      <c r="X37" s="147" t="s">
        <v>77</v>
      </c>
      <c r="Y37" s="147"/>
      <c r="Z37" s="148" t="n">
        <f aca="false">COUNTA('14'!Z6:Z29)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SUM('14'!AF30+'14'!AH30)</f>
        <v>0</v>
      </c>
      <c r="AL38" s="311" t="s">
        <v>82</v>
      </c>
      <c r="AM38" s="313" t="n">
        <f aca="false">SUM('14'!AL30+'14'!AN30)</f>
        <v>0</v>
      </c>
      <c r="AO38" s="311" t="s">
        <v>82</v>
      </c>
      <c r="AP38" s="312" t="n">
        <f aca="false">AJ30</f>
        <v>1778.16666666667</v>
      </c>
      <c r="AQ38" s="311" t="s">
        <v>82</v>
      </c>
      <c r="AR38" s="313" t="n">
        <f aca="false">'14'!AP30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444"/>
      <c r="X39" s="154"/>
      <c r="Y39" s="154"/>
      <c r="Z39" s="155"/>
      <c r="AA39" s="149"/>
      <c r="AB39" s="149"/>
      <c r="AJ39" s="314" t="s">
        <v>90</v>
      </c>
      <c r="AK39" s="315" t="n">
        <f aca="false">('14'!AK38/'14'!Y30)*1000</f>
        <v>0</v>
      </c>
      <c r="AL39" s="316" t="s">
        <v>90</v>
      </c>
      <c r="AM39" s="317" t="n">
        <f aca="false">('14'!AM38/'14'!Y30)*1000</f>
        <v>0</v>
      </c>
      <c r="AO39" s="314" t="s">
        <v>90</v>
      </c>
      <c r="AP39" s="315" t="n">
        <f aca="false">('14'!AP38/'14'!Y30)*1000</f>
        <v>6.53379347309001</v>
      </c>
      <c r="AQ39" s="316" t="s">
        <v>90</v>
      </c>
      <c r="AR39" s="317" t="n">
        <f aca="false">('14'!AR38/'14'!Y30)*1000</f>
        <v>0</v>
      </c>
    </row>
    <row r="40" customFormat="false" ht="15.7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445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SUM('14'!AK38,'14'!AM38)</f>
        <v>0</v>
      </c>
      <c r="AM40" s="185"/>
      <c r="AO40" s="186" t="s">
        <v>94</v>
      </c>
      <c r="AP40" s="186"/>
      <c r="AQ40" s="187" t="n">
        <f aca="false">SUM('14'!AP38,'14'!AR38)</f>
        <v>1778.16666666667</v>
      </c>
      <c r="AR40" s="187"/>
    </row>
    <row r="41" customFormat="false" ht="16.5" hidden="false" customHeight="true" outlineLevel="0" collapsed="false">
      <c r="A41" s="188" t="n">
        <f aca="false">COUNTA('14'!E7:E18)</f>
        <v>12</v>
      </c>
      <c r="B41" s="189" t="n">
        <f aca="false">COUNTA('14'!I7:I18)</f>
        <v>12</v>
      </c>
      <c r="C41" s="189" t="n">
        <f aca="false">COUNTA('14'!J7:J18)</f>
        <v>12</v>
      </c>
      <c r="D41" s="189" t="n">
        <f aca="false">COUNTA('14'!K7:K18)</f>
        <v>12</v>
      </c>
      <c r="E41" s="189" t="n">
        <f aca="false">COUNTIF('14'!E7:E18,"&gt;15")</f>
        <v>0</v>
      </c>
      <c r="F41" s="189"/>
      <c r="G41" s="189" t="n">
        <f aca="false">COUNTIF('14'!J7:J18,"&gt;1")</f>
        <v>1</v>
      </c>
      <c r="H41" s="189"/>
      <c r="I41" s="190"/>
      <c r="J41" s="189" t="n">
        <f aca="false">'14'!A41-'14'!E41</f>
        <v>12</v>
      </c>
      <c r="K41" s="189"/>
      <c r="L41" s="189" t="n">
        <f aca="false">'14'!C41-'14'!G41</f>
        <v>11</v>
      </c>
      <c r="M41" s="189"/>
      <c r="N41" s="190"/>
      <c r="O41" s="191" t="n">
        <f aca="false">COUNTIF('14'!J7:J18,"&lt;=0,5")</f>
        <v>3</v>
      </c>
      <c r="P41" s="191"/>
      <c r="Q41" s="191"/>
      <c r="R41" s="167"/>
      <c r="S41" s="192" t="n">
        <f aca="false">COUNTIF('14'!J7:J18,"&lt;=1,0")</f>
        <v>11</v>
      </c>
      <c r="T41" s="192"/>
      <c r="U41" s="193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SUM(('14'!AK38+'14'!AM38)/'14'!Y30)*1000</f>
        <v>0</v>
      </c>
      <c r="AM41" s="194"/>
      <c r="AO41" s="186" t="s">
        <v>95</v>
      </c>
      <c r="AP41" s="186"/>
      <c r="AQ41" s="194" t="n">
        <f aca="false">SUM(('14'!AP38+'14'!AR38)/'14'!Y30)*1000</f>
        <v>6.53379347309001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 t="n">
        <v>0</v>
      </c>
      <c r="AB44" s="208" t="s">
        <v>105</v>
      </c>
      <c r="AC44" s="209"/>
      <c r="AD44" s="210"/>
      <c r="AE44" s="210"/>
      <c r="AF44" s="211" t="s">
        <v>106</v>
      </c>
      <c r="AG44" s="212" t="n">
        <f aca="false">SUM('14'!Y45,'14'!AA45,'14'!AC45,'14'!AE45)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.75" hidden="false" customHeight="true" outlineLevel="0" collapsed="false">
      <c r="H45" s="214" t="n">
        <f aca="false">COUNTIF('14'!I7:I18,"&lt;=5,0")</f>
        <v>12</v>
      </c>
      <c r="I45" s="214"/>
      <c r="J45" s="214"/>
      <c r="K45" s="190"/>
      <c r="L45" s="184" t="n">
        <f aca="false">COUNTA('14'!L37)</f>
        <v>1</v>
      </c>
      <c r="M45" s="184"/>
      <c r="O45" s="215"/>
      <c r="P45" s="216"/>
      <c r="Q45" s="217" t="n">
        <f aca="false">'14'!S41-'14'!O41</f>
        <v>8</v>
      </c>
      <c r="R45" s="217"/>
      <c r="S45" s="217"/>
      <c r="T45" s="218"/>
      <c r="X45" s="219" t="s">
        <v>108</v>
      </c>
      <c r="Y45" s="220" t="n">
        <f aca="false">'14'!Y44*275.3</f>
        <v>0</v>
      </c>
      <c r="Z45" s="219" t="s">
        <v>108</v>
      </c>
      <c r="AA45" s="220" t="n">
        <f aca="false">262.4*'14'!AA44</f>
        <v>0</v>
      </c>
      <c r="AB45" s="219" t="s">
        <v>108</v>
      </c>
      <c r="AC45" s="220" t="n">
        <f aca="false">'14'!AC44*277.7</f>
        <v>0</v>
      </c>
      <c r="AD45" s="219" t="s">
        <v>108</v>
      </c>
      <c r="AE45" s="221"/>
      <c r="AF45" s="211"/>
      <c r="AG45" s="212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3.9" hidden="false" customHeight="true" outlineLevel="0" collapsed="false">
      <c r="F46" s="223"/>
      <c r="X46" s="224" t="s">
        <v>109</v>
      </c>
      <c r="Y46" s="225" t="n">
        <f aca="false">'14'!AS6</f>
        <v>1.33</v>
      </c>
      <c r="Z46" s="224" t="s">
        <v>109</v>
      </c>
      <c r="AA46" s="226" t="n">
        <f aca="false">'14'!Y46</f>
        <v>1.33</v>
      </c>
      <c r="AB46" s="224" t="s">
        <v>109</v>
      </c>
      <c r="AC46" s="226" t="n">
        <f aca="false">'14'!Y46</f>
        <v>1.33</v>
      </c>
      <c r="AD46" s="224" t="s">
        <v>109</v>
      </c>
      <c r="AE46" s="227" t="n">
        <f aca="false">'14'!Y46</f>
        <v>1.33</v>
      </c>
      <c r="AF46" s="228" t="s">
        <v>110</v>
      </c>
      <c r="AG46" s="229" t="n">
        <f aca="false">SUM('14'!Y47,'14'!AA47,'14'!AC47,'14'!AE47)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'14'!Y45*'14'!Y46</f>
        <v>0</v>
      </c>
      <c r="Z47" s="219" t="s">
        <v>112</v>
      </c>
      <c r="AA47" s="220" t="n">
        <f aca="false">'14'!AA45*'14'!AA46</f>
        <v>0</v>
      </c>
      <c r="AB47" s="219" t="s">
        <v>112</v>
      </c>
      <c r="AC47" s="220" t="n">
        <f aca="false">'14'!AC45*'14'!AC46</f>
        <v>0</v>
      </c>
      <c r="AD47" s="219" t="s">
        <v>112</v>
      </c>
      <c r="AE47" s="220" t="n">
        <f aca="false">'14'!AE45*'14'!AE46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'3'!AJ48</f>
        <v>1.33</v>
      </c>
      <c r="AM48" s="234" t="s">
        <v>109</v>
      </c>
      <c r="AN48" s="225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'3'!AL47*'3'!AL48</f>
        <v>0</v>
      </c>
      <c r="AM49" s="219" t="s">
        <v>112</v>
      </c>
      <c r="AN49" s="220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COUNTA('14'!O7:O18)</f>
        <v>12</v>
      </c>
      <c r="P51" s="184" t="n">
        <f aca="false">COUNTA('14'!W17:W28)</f>
        <v>0</v>
      </c>
      <c r="R51" s="214" t="n">
        <f aca="false">COUNTIF('14'!O7:O18,"&gt;=0,5")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SUM('14'!Y53,'14'!AA53,'14'!AC53,'14'!AE53)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'14'!Y52*275.3</f>
        <v>0</v>
      </c>
      <c r="Z53" s="219" t="s">
        <v>108</v>
      </c>
      <c r="AA53" s="220" t="n">
        <f aca="false">262.4*'14'!AA52</f>
        <v>0</v>
      </c>
      <c r="AB53" s="219" t="s">
        <v>108</v>
      </c>
      <c r="AC53" s="246" t="n">
        <f aca="false">'14'!AC52*277.7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'14'!AS7</f>
        <v>1.377</v>
      </c>
      <c r="Z54" s="224" t="s">
        <v>109</v>
      </c>
      <c r="AA54" s="226" t="n">
        <f aca="false">'14'!Y54</f>
        <v>1.377</v>
      </c>
      <c r="AB54" s="224" t="s">
        <v>109</v>
      </c>
      <c r="AC54" s="226" t="n">
        <f aca="false">'14'!Y54</f>
        <v>1.377</v>
      </c>
      <c r="AD54" s="224" t="s">
        <v>109</v>
      </c>
      <c r="AE54" s="227" t="n">
        <f aca="false">'14'!Y54</f>
        <v>1.377</v>
      </c>
      <c r="AF54" s="228" t="s">
        <v>110</v>
      </c>
      <c r="AG54" s="229" t="n">
        <f aca="false">SUM('14'!Y55,'14'!AA55,'14'!AC55,'14'!AE55)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'14'!Y53*'14'!Y54</f>
        <v>0</v>
      </c>
      <c r="Z55" s="219" t="s">
        <v>112</v>
      </c>
      <c r="AA55" s="220" t="n">
        <f aca="false">'14'!AA53*'14'!AA54</f>
        <v>0</v>
      </c>
      <c r="AB55" s="219" t="s">
        <v>112</v>
      </c>
      <c r="AC55" s="220" t="n">
        <f aca="false">'14'!AC53*'14'!AC54</f>
        <v>0</v>
      </c>
      <c r="AD55" s="219" t="s">
        <v>112</v>
      </c>
      <c r="AE55" s="220" t="n">
        <f aca="false">'14'!AE53*'14'!AE54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7" t="n">
        <f aca="false">COUNTA('14'!N7:N18)</f>
        <v>12</v>
      </c>
      <c r="P57" s="247"/>
      <c r="R57" s="248" t="n">
        <f aca="false">COUNTIF('14'!N7:N18,"&gt;=6")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433" t="n">
        <f aca="false">AA32</f>
        <v>44355.5</v>
      </c>
      <c r="AR62" s="433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-44355.5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'13'!$Y$69</f>
        <v>-11189.2083333333</v>
      </c>
      <c r="Z65" s="259"/>
      <c r="AA65" s="259"/>
      <c r="AB65" s="269" t="s">
        <v>130</v>
      </c>
      <c r="AC65" s="367" t="n">
        <f aca="false">'13'!$AC$69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SUM('14'!AK38,'14'!AP38)</f>
        <v>1778.16666666667</v>
      </c>
      <c r="Z67" s="259"/>
      <c r="AA67" s="259"/>
      <c r="AB67" s="265" t="s">
        <v>128</v>
      </c>
      <c r="AC67" s="257" t="n">
        <f aca="false">SUM('14'!AM38,'14'!AR38)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SUM('14'!Y63,'14'!Y65)-'14'!Y67</f>
        <v>-12967.375</v>
      </c>
      <c r="Z68" s="259"/>
      <c r="AA68" s="259"/>
      <c r="AB68" s="265" t="s">
        <v>132</v>
      </c>
      <c r="AC68" s="275" t="n">
        <f aca="false">SUM('14'!AC63,'14'!AC65)-'14'!AC67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R15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  <col collapsed="false" customWidth="true" hidden="false" outlineLevel="0" max="29" min="29" style="0" width="10"/>
    <col collapsed="false" customWidth="true" hidden="false" outlineLevel="0" max="30" min="30" style="0" width="11.1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6" t="s">
        <v>5</v>
      </c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7" t="s">
        <v>12</v>
      </c>
      <c r="S4" s="447"/>
      <c r="T4" s="16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7"/>
      <c r="S5" s="447"/>
      <c r="T5" s="16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4" t="s">
        <v>73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266" t="n">
        <v>3194</v>
      </c>
      <c r="Z6" s="415" t="n">
        <v>1400</v>
      </c>
      <c r="AA6" s="34" t="n">
        <v>1</v>
      </c>
      <c r="AB6" s="82" t="n">
        <f aca="false">IF('15'!AA6=1,(('15'!Z6*'15'!$AS$6*'15'!$AT$6)/('15'!Y6*0.0036)),IF('15'!AA6=2,(('15'!Z6*'15'!$AS$7*'15'!$AT$7)/('15'!Y6*0.0036))))</f>
        <v>80.9677868225144</v>
      </c>
      <c r="AC6" s="82"/>
      <c r="AD6" s="37" t="n">
        <f aca="false">(('15'!AC6*'15'!$Q$10*1000000))/('15'!Y6*3600)</f>
        <v>0</v>
      </c>
      <c r="AE6" s="281" t="n">
        <v>3</v>
      </c>
      <c r="AF6" s="282" t="n">
        <f aca="false">('15'!AE6/24)*0.454</f>
        <v>0.05675</v>
      </c>
      <c r="AG6" s="38"/>
      <c r="AH6" s="282" t="n">
        <f aca="false">('15'!AG6/24)*0.454</f>
        <v>0</v>
      </c>
      <c r="AI6" s="281" t="n">
        <v>4000</v>
      </c>
      <c r="AJ6" s="282" t="n">
        <f aca="false">('15'!AI6/24)*0.454</f>
        <v>75.6666666666667</v>
      </c>
      <c r="AK6" s="40"/>
      <c r="AL6" s="283" t="n">
        <f aca="false">('15'!AK6/24)*0.454</f>
        <v>0</v>
      </c>
      <c r="AM6" s="40"/>
      <c r="AN6" s="283" t="n">
        <f aca="false">('15'!AM6/24)*0.454</f>
        <v>0</v>
      </c>
      <c r="AO6" s="40"/>
      <c r="AP6" s="283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4" t="n">
        <v>205</v>
      </c>
      <c r="C7" s="284" t="n">
        <v>16</v>
      </c>
      <c r="D7" s="284" t="n">
        <v>17</v>
      </c>
      <c r="E7" s="284" t="n">
        <v>6</v>
      </c>
      <c r="F7" s="284" t="n">
        <v>43</v>
      </c>
      <c r="G7" s="284" t="n">
        <v>1.5</v>
      </c>
      <c r="H7" s="284" t="n">
        <v>1.2</v>
      </c>
      <c r="I7" s="284" t="n">
        <v>0.4</v>
      </c>
      <c r="J7" s="284" t="n">
        <v>0.7</v>
      </c>
      <c r="K7" s="284" t="n">
        <v>6.8</v>
      </c>
      <c r="L7" s="284" t="n">
        <v>6.1</v>
      </c>
      <c r="M7" s="284" t="n">
        <v>6.2</v>
      </c>
      <c r="N7" s="284" t="n">
        <v>5.9</v>
      </c>
      <c r="O7" s="284" t="n">
        <v>3.3</v>
      </c>
      <c r="P7" s="284"/>
      <c r="Q7" s="284"/>
      <c r="R7" s="56" t="n">
        <f aca="false">'14'!$Z$29</f>
        <v>1400</v>
      </c>
      <c r="S7" s="285" t="n">
        <f aca="false">'14'!$AB$29</f>
        <v>81.6065355352197</v>
      </c>
      <c r="T7" s="56" t="n">
        <f aca="false">'14'!$Y$29</f>
        <v>3169</v>
      </c>
      <c r="U7" s="51" t="str">
        <f aca="false">IF('15'!AA6=1,'15'!AR6,'15'!AR7)</f>
        <v>S.A.L</v>
      </c>
      <c r="V7" s="286" t="n">
        <f aca="false">ESCALA!$C$16</f>
        <v>0</v>
      </c>
      <c r="W7" s="286"/>
      <c r="X7" s="32" t="n">
        <v>0.0833333333333333</v>
      </c>
      <c r="Y7" s="266" t="n">
        <v>3136</v>
      </c>
      <c r="Z7" s="415" t="n">
        <v>1400</v>
      </c>
      <c r="AA7" s="34" t="n">
        <v>1</v>
      </c>
      <c r="AB7" s="82" t="n">
        <f aca="false">IF('15'!AA7=1,(('15'!Z7*'15'!$AS$6*'15'!$AT$6)/('15'!Y7*0.0036)),IF('15'!AA7=2,(('15'!Z7*'15'!$AS$7*'15'!$AT$7)/('15'!Y7*0.0036))))</f>
        <v>82.4652777777778</v>
      </c>
      <c r="AC7" s="82"/>
      <c r="AD7" s="37" t="n">
        <f aca="false">(('15'!AC7*'15'!$Q$10*1000000))/('15'!Y7*3600)</f>
        <v>0</v>
      </c>
      <c r="AE7" s="281"/>
      <c r="AF7" s="282" t="n">
        <f aca="false">('15'!AE7/24)*0.454</f>
        <v>0</v>
      </c>
      <c r="AG7" s="38"/>
      <c r="AH7" s="282" t="n">
        <f aca="false">('15'!AG7/24)*0.454</f>
        <v>0</v>
      </c>
      <c r="AI7" s="281" t="n">
        <v>4000</v>
      </c>
      <c r="AJ7" s="282" t="n">
        <f aca="false">('15'!AI7/24)*0.454</f>
        <v>75.6666666666667</v>
      </c>
      <c r="AK7" s="40"/>
      <c r="AL7" s="283" t="n">
        <f aca="false">('15'!AK7/24)*0.454</f>
        <v>0</v>
      </c>
      <c r="AM7" s="40"/>
      <c r="AN7" s="283" t="n">
        <f aca="false">('15'!AM7/24)*0.454</f>
        <v>0</v>
      </c>
      <c r="AO7" s="40"/>
      <c r="AP7" s="283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4" t="n">
        <v>208</v>
      </c>
      <c r="C8" s="284" t="n">
        <v>16</v>
      </c>
      <c r="D8" s="284" t="n">
        <v>17</v>
      </c>
      <c r="E8" s="284" t="n">
        <v>6</v>
      </c>
      <c r="F8" s="284" t="n">
        <v>45</v>
      </c>
      <c r="G8" s="284" t="n">
        <v>1.5</v>
      </c>
      <c r="H8" s="284" t="n">
        <v>1.2</v>
      </c>
      <c r="I8" s="284" t="n">
        <v>0.4</v>
      </c>
      <c r="J8" s="284" t="n">
        <v>0.7</v>
      </c>
      <c r="K8" s="284" t="n">
        <v>6.8</v>
      </c>
      <c r="L8" s="284" t="n">
        <v>6.1</v>
      </c>
      <c r="M8" s="284" t="n">
        <v>6.2</v>
      </c>
      <c r="N8" s="284" t="n">
        <v>5.9</v>
      </c>
      <c r="O8" s="284" t="n">
        <v>3.3</v>
      </c>
      <c r="P8" s="284"/>
      <c r="Q8" s="284"/>
      <c r="R8" s="54" t="n">
        <f aca="false">'15'!Z7</f>
        <v>1400</v>
      </c>
      <c r="S8" s="55" t="n">
        <f aca="false">'15'!AB7</f>
        <v>82.4652777777778</v>
      </c>
      <c r="T8" s="56" t="n">
        <f aca="false">'15'!Y8</f>
        <v>3137</v>
      </c>
      <c r="U8" s="51" t="str">
        <f aca="false">IF('15'!AA7=1,'15'!AR6,'15'!AR7)</f>
        <v>S.A.L</v>
      </c>
      <c r="V8" s="286"/>
      <c r="W8" s="286"/>
      <c r="X8" s="32" t="n">
        <v>0.125</v>
      </c>
      <c r="Y8" s="266" t="n">
        <v>3137</v>
      </c>
      <c r="Z8" s="415" t="n">
        <v>1400</v>
      </c>
      <c r="AA8" s="34" t="n">
        <v>1</v>
      </c>
      <c r="AB8" s="82" t="n">
        <f aca="false">IF('15'!AA8=1,(('15'!Z8*'15'!$AS$6*'15'!$AT$6)/('15'!Y8*0.0036)),IF('15'!AA8=2,(('15'!Z8*'15'!$AS$7*'15'!$AT$7)/('15'!Y8*0.0036))))</f>
        <v>82.4389898345907</v>
      </c>
      <c r="AC8" s="82"/>
      <c r="AD8" s="37" t="n">
        <f aca="false">(('15'!AC8*'15'!$Q$10*1000000))/('15'!Y8*3600)</f>
        <v>0</v>
      </c>
      <c r="AE8" s="281"/>
      <c r="AF8" s="282" t="n">
        <f aca="false">('15'!AE8/24)*0.454</f>
        <v>0</v>
      </c>
      <c r="AG8" s="38"/>
      <c r="AH8" s="282" t="n">
        <f aca="false">('15'!AG8/24)*0.454</f>
        <v>0</v>
      </c>
      <c r="AI8" s="281" t="n">
        <v>4000</v>
      </c>
      <c r="AJ8" s="282" t="n">
        <f aca="false">('15'!AI8/24)*0.454</f>
        <v>75.6666666666667</v>
      </c>
      <c r="AK8" s="40"/>
      <c r="AL8" s="283" t="n">
        <f aca="false">('15'!AK8/24)*0.454</f>
        <v>0</v>
      </c>
      <c r="AM8" s="40"/>
      <c r="AN8" s="283" t="n">
        <f aca="false">('15'!AM8/24)*0.454</f>
        <v>0</v>
      </c>
      <c r="AO8" s="40"/>
      <c r="AP8" s="283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4" t="n">
        <v>215</v>
      </c>
      <c r="C9" s="284" t="n">
        <v>16</v>
      </c>
      <c r="D9" s="284" t="n">
        <v>17</v>
      </c>
      <c r="E9" s="284" t="n">
        <v>6</v>
      </c>
      <c r="F9" s="284" t="n">
        <v>48</v>
      </c>
      <c r="G9" s="284" t="n">
        <v>1.5</v>
      </c>
      <c r="H9" s="284" t="n">
        <v>1.2</v>
      </c>
      <c r="I9" s="284" t="n">
        <v>0.4</v>
      </c>
      <c r="J9" s="284" t="n">
        <v>0.7</v>
      </c>
      <c r="K9" s="284" t="n">
        <v>6.8</v>
      </c>
      <c r="L9" s="284" t="n">
        <v>6.1</v>
      </c>
      <c r="M9" s="284" t="n">
        <v>6.2</v>
      </c>
      <c r="N9" s="284" t="n">
        <v>5.9</v>
      </c>
      <c r="O9" s="284" t="n">
        <v>3</v>
      </c>
      <c r="P9" s="284"/>
      <c r="Q9" s="284"/>
      <c r="R9" s="439" t="n">
        <f aca="false">'15'!Z9</f>
        <v>1400</v>
      </c>
      <c r="S9" s="55" t="n">
        <f aca="false">'15'!AB9</f>
        <v>81.094735375074</v>
      </c>
      <c r="T9" s="56" t="n">
        <f aca="false">'15'!Y10</f>
        <v>3169</v>
      </c>
      <c r="U9" s="51" t="str">
        <f aca="false">IF('15'!AA9=1,'15'!AR6,'15'!AR7)</f>
        <v>S.A.L</v>
      </c>
      <c r="V9" s="286"/>
      <c r="W9" s="286"/>
      <c r="X9" s="32" t="n">
        <v>0.166666666666667</v>
      </c>
      <c r="Y9" s="266" t="n">
        <v>3189</v>
      </c>
      <c r="Z9" s="415" t="n">
        <v>1400</v>
      </c>
      <c r="AA9" s="34" t="n">
        <v>1</v>
      </c>
      <c r="AB9" s="82" t="n">
        <f aca="false">IF('15'!AA9=1,(('15'!Z9*'15'!$AS$6*'15'!$AT$6)/('15'!Y9*0.0036)),IF('15'!AA9=2,(('15'!Z9*'15'!$AS$7*'15'!$AT$7)/('15'!Y9*0.0036))))</f>
        <v>81.094735375074</v>
      </c>
      <c r="AC9" s="82"/>
      <c r="AD9" s="37" t="n">
        <f aca="false">(('15'!AC9*'15'!$Q$10*1000000))/('15'!Y9*3600)</f>
        <v>0</v>
      </c>
      <c r="AE9" s="281"/>
      <c r="AF9" s="282" t="n">
        <f aca="false">('15'!AE9/24)*0.454</f>
        <v>0</v>
      </c>
      <c r="AG9" s="38"/>
      <c r="AH9" s="282" t="n">
        <f aca="false">('15'!AG9/24)*0.454</f>
        <v>0</v>
      </c>
      <c r="AI9" s="281" t="n">
        <v>4000</v>
      </c>
      <c r="AJ9" s="282" t="n">
        <f aca="false">('15'!AI9/24)*0.454</f>
        <v>75.6666666666667</v>
      </c>
      <c r="AK9" s="40"/>
      <c r="AL9" s="283" t="n">
        <f aca="false">('15'!AK9/24)*0.454</f>
        <v>0</v>
      </c>
      <c r="AM9" s="40"/>
      <c r="AN9" s="283" t="n">
        <f aca="false">('15'!AM9/24)*0.454</f>
        <v>0</v>
      </c>
      <c r="AO9" s="40"/>
      <c r="AP9" s="283" t="n">
        <f aca="false">('15'!AO9/24)*0.454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284" t="n">
        <v>213</v>
      </c>
      <c r="C10" s="284" t="n">
        <v>16</v>
      </c>
      <c r="D10" s="284" t="n">
        <v>17</v>
      </c>
      <c r="E10" s="284" t="n">
        <v>6</v>
      </c>
      <c r="F10" s="284" t="n">
        <v>47</v>
      </c>
      <c r="G10" s="284" t="n">
        <v>1.5</v>
      </c>
      <c r="H10" s="284" t="n">
        <v>1.2</v>
      </c>
      <c r="I10" s="284" t="n">
        <v>0.4</v>
      </c>
      <c r="J10" s="284" t="n">
        <v>0.7</v>
      </c>
      <c r="K10" s="284" t="n">
        <v>6.8</v>
      </c>
      <c r="L10" s="284" t="n">
        <v>6.1</v>
      </c>
      <c r="M10" s="284" t="n">
        <v>6.2</v>
      </c>
      <c r="N10" s="284" t="n">
        <v>5.9</v>
      </c>
      <c r="O10" s="284" t="n">
        <v>3</v>
      </c>
      <c r="P10" s="284"/>
      <c r="Q10" s="284"/>
      <c r="R10" s="439" t="n">
        <f aca="false">'15'!Z11</f>
        <v>1400</v>
      </c>
      <c r="S10" s="55" t="n">
        <f aca="false">'15'!AB11</f>
        <v>82.4389898345907</v>
      </c>
      <c r="T10" s="56" t="n">
        <f aca="false">'15'!Y12</f>
        <v>3182</v>
      </c>
      <c r="U10" s="51" t="str">
        <f aca="false">IF('15'!AA11=1,'15'!AR6,'15'!AR7)</f>
        <v>S.A.L</v>
      </c>
      <c r="V10" s="286"/>
      <c r="W10" s="286"/>
      <c r="X10" s="32" t="n">
        <v>0.208333333333333</v>
      </c>
      <c r="Y10" s="266" t="n">
        <v>3169</v>
      </c>
      <c r="Z10" s="415" t="n">
        <v>1400</v>
      </c>
      <c r="AA10" s="34" t="n">
        <v>1</v>
      </c>
      <c r="AB10" s="82" t="n">
        <f aca="false">IF('15'!AA10=1,(('15'!Z10*'15'!$AS$6*'15'!$AT$6)/('15'!Y10*0.0036)),IF('15'!AA10=2,(('15'!Z10*'15'!$AS$7*'15'!$AT$7)/('15'!Y10*0.0036))))</f>
        <v>81.6065355352197</v>
      </c>
      <c r="AC10" s="82"/>
      <c r="AD10" s="37" t="n">
        <f aca="false">(('15'!AC10*'15'!$Q$10*1000000))/('15'!Y10*3600)</f>
        <v>0</v>
      </c>
      <c r="AE10" s="281"/>
      <c r="AF10" s="282" t="n">
        <f aca="false">('15'!AE10/24)*0.454</f>
        <v>0</v>
      </c>
      <c r="AG10" s="38"/>
      <c r="AH10" s="282" t="n">
        <f aca="false">('15'!AG10/24)*0.454</f>
        <v>0</v>
      </c>
      <c r="AI10" s="281" t="n">
        <v>4000</v>
      </c>
      <c r="AJ10" s="282" t="n">
        <f aca="false">('15'!AI10/24)*0.454</f>
        <v>75.6666666666667</v>
      </c>
      <c r="AK10" s="40"/>
      <c r="AL10" s="283" t="n">
        <f aca="false">('15'!AK10/24)*0.454</f>
        <v>0</v>
      </c>
      <c r="AM10" s="40"/>
      <c r="AN10" s="283" t="n">
        <f aca="false">('15'!AM10/24)*0.454</f>
        <v>0</v>
      </c>
      <c r="AO10" s="40"/>
      <c r="AP10" s="283" t="n">
        <f aca="false">('15'!AO10/24)*0.454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284" t="n">
        <v>206</v>
      </c>
      <c r="C11" s="284" t="n">
        <v>12</v>
      </c>
      <c r="D11" s="284" t="n">
        <v>12</v>
      </c>
      <c r="E11" s="284" t="n">
        <v>8</v>
      </c>
      <c r="F11" s="284" t="n">
        <v>46</v>
      </c>
      <c r="G11" s="284" t="n">
        <v>1.3</v>
      </c>
      <c r="H11" s="284" t="n">
        <v>1.1</v>
      </c>
      <c r="I11" s="284" t="n">
        <v>0.6</v>
      </c>
      <c r="J11" s="284" t="n">
        <v>0.7</v>
      </c>
      <c r="K11" s="284" t="n">
        <v>6.9</v>
      </c>
      <c r="L11" s="284" t="n">
        <v>6.1</v>
      </c>
      <c r="M11" s="284" t="n">
        <v>6.2</v>
      </c>
      <c r="N11" s="284" t="n">
        <v>5.9</v>
      </c>
      <c r="O11" s="284" t="n">
        <v>2.5</v>
      </c>
      <c r="P11" s="284"/>
      <c r="Q11" s="284"/>
      <c r="R11" s="439" t="n">
        <f aca="false">'15'!Z13</f>
        <v>1420</v>
      </c>
      <c r="S11" s="55" t="n">
        <f aca="false">'15'!AB13</f>
        <v>82.3823981016192</v>
      </c>
      <c r="T11" s="56" t="n">
        <f aca="false">'15'!Y14</f>
        <v>1934</v>
      </c>
      <c r="U11" s="51" t="str">
        <f aca="false">IF('15'!AA13=1,'15'!AR6,'15'!AR7)</f>
        <v>S.A.L</v>
      </c>
      <c r="V11" s="286"/>
      <c r="W11" s="286"/>
      <c r="X11" s="32" t="n">
        <v>0.25</v>
      </c>
      <c r="Y11" s="266" t="n">
        <v>3137</v>
      </c>
      <c r="Z11" s="415" t="n">
        <v>1400</v>
      </c>
      <c r="AA11" s="34" t="n">
        <v>1</v>
      </c>
      <c r="AB11" s="82" t="n">
        <f aca="false">IF('15'!AA11=1,(('15'!Z11*'15'!$AS$6*'15'!$AT$6)/('15'!Y11*0.0036)),IF('15'!AA11=2,(('15'!Z11*'15'!$AS$7*'15'!$AT$7)/('15'!Y11*0.0036))))</f>
        <v>82.4389898345907</v>
      </c>
      <c r="AC11" s="82"/>
      <c r="AD11" s="37" t="n">
        <f aca="false">(('15'!AC11*'15'!$Q$10*1000000))/('15'!Y11*3600)</f>
        <v>0</v>
      </c>
      <c r="AE11" s="281"/>
      <c r="AF11" s="282" t="n">
        <f aca="false">('15'!AE11/24)*0.454</f>
        <v>0</v>
      </c>
      <c r="AG11" s="38"/>
      <c r="AH11" s="282" t="n">
        <f aca="false">('15'!AG11/24)*0.454</f>
        <v>0</v>
      </c>
      <c r="AI11" s="281" t="n">
        <v>4000</v>
      </c>
      <c r="AJ11" s="282" t="n">
        <f aca="false">('15'!AI11/24)*0.454</f>
        <v>75.6666666666667</v>
      </c>
      <c r="AK11" s="40"/>
      <c r="AL11" s="283" t="n">
        <f aca="false">('15'!AK11/24)*0.454</f>
        <v>0</v>
      </c>
      <c r="AM11" s="40"/>
      <c r="AN11" s="283" t="n">
        <f aca="false">('15'!AM11/24)*0.454</f>
        <v>0</v>
      </c>
      <c r="AO11" s="40"/>
      <c r="AP11" s="283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439" t="n">
        <f aca="false">'15'!Z15</f>
        <v>0</v>
      </c>
      <c r="S12" s="55" t="n">
        <f aca="false">'15'!AB15</f>
        <v>0</v>
      </c>
      <c r="T12" s="56" t="n">
        <f aca="false">'15'!Y16</f>
        <v>3132</v>
      </c>
      <c r="U12" s="51" t="str">
        <f aca="false">IF('15'!AA15=1,'15'!AR6,'15'!AR7)</f>
        <v>S.A.L</v>
      </c>
      <c r="V12" s="66" t="n">
        <f aca="false">ESCALA!$B$17</f>
        <v>0</v>
      </c>
      <c r="W12" s="66"/>
      <c r="X12" s="32" t="n">
        <v>0.291666666666667</v>
      </c>
      <c r="Y12" s="266" t="n">
        <v>3182</v>
      </c>
      <c r="Z12" s="415" t="n">
        <v>1400</v>
      </c>
      <c r="AA12" s="34" t="n">
        <v>1</v>
      </c>
      <c r="AB12" s="82" t="n">
        <f aca="false">IF('15'!AA12=1,(('15'!Z12*'15'!$AS$6*'15'!$AT$6)/('15'!Y12*0.0036)),IF('15'!AA12=2,(('15'!Z12*'15'!$AS$7*'15'!$AT$7)/('15'!Y12*0.0036))))</f>
        <v>81.273133598715</v>
      </c>
      <c r="AC12" s="82"/>
      <c r="AD12" s="37" t="n">
        <f aca="false">(('15'!AC12*'15'!$Q$10*1000000))/('15'!Y12*3600)</f>
        <v>0</v>
      </c>
      <c r="AE12" s="281"/>
      <c r="AF12" s="282" t="n">
        <f aca="false">('15'!AE12/24)*0.454</f>
        <v>0</v>
      </c>
      <c r="AG12" s="38"/>
      <c r="AH12" s="282" t="n">
        <f aca="false">('15'!AG12/24)*0.454</f>
        <v>0</v>
      </c>
      <c r="AI12" s="281" t="n">
        <v>4000</v>
      </c>
      <c r="AJ12" s="282" t="n">
        <f aca="false">('15'!AI12/24)*0.454</f>
        <v>75.6666666666667</v>
      </c>
      <c r="AK12" s="40"/>
      <c r="AL12" s="283" t="n">
        <f aca="false">('15'!AK12/24)*0.454</f>
        <v>0</v>
      </c>
      <c r="AM12" s="40"/>
      <c r="AN12" s="283" t="n">
        <f aca="false">('15'!AM12/24)*0.454</f>
        <v>0</v>
      </c>
      <c r="AO12" s="40"/>
      <c r="AP12" s="283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4" t="n">
        <v>212</v>
      </c>
      <c r="C13" s="284" t="n">
        <v>14</v>
      </c>
      <c r="D13" s="284" t="n">
        <v>19</v>
      </c>
      <c r="E13" s="284" t="n">
        <v>10</v>
      </c>
      <c r="F13" s="284" t="n">
        <v>52</v>
      </c>
      <c r="G13" s="284" t="n">
        <v>1.8</v>
      </c>
      <c r="H13" s="284" t="n">
        <v>2</v>
      </c>
      <c r="I13" s="284" t="n">
        <v>1</v>
      </c>
      <c r="J13" s="284" t="n">
        <v>1.1</v>
      </c>
      <c r="K13" s="284" t="n">
        <v>6.9</v>
      </c>
      <c r="L13" s="284" t="n">
        <v>6.1</v>
      </c>
      <c r="M13" s="284" t="n">
        <v>6.2</v>
      </c>
      <c r="N13" s="284" t="n">
        <v>5.9</v>
      </c>
      <c r="O13" s="284" t="n">
        <v>2.5</v>
      </c>
      <c r="P13" s="284" t="n">
        <v>0.2</v>
      </c>
      <c r="Q13" s="284"/>
      <c r="R13" s="439" t="n">
        <f aca="false">'15'!Z17</f>
        <v>1450</v>
      </c>
      <c r="S13" s="55" t="n">
        <f aca="false">'15'!AB17</f>
        <v>85.6015411384539</v>
      </c>
      <c r="T13" s="56" t="n">
        <f aca="false">'15'!Y18</f>
        <v>3181</v>
      </c>
      <c r="U13" s="51" t="str">
        <f aca="false">IF('15'!AA17=1,'15'!AR6,'15'!AR7)</f>
        <v>S.A.L</v>
      </c>
      <c r="V13" s="66"/>
      <c r="W13" s="66"/>
      <c r="X13" s="32" t="n">
        <v>0.333333333333333</v>
      </c>
      <c r="Y13" s="266" t="n">
        <v>3184</v>
      </c>
      <c r="Z13" s="415" t="n">
        <v>1420</v>
      </c>
      <c r="AA13" s="34" t="n">
        <v>1</v>
      </c>
      <c r="AB13" s="82" t="n">
        <f aca="false">IF('15'!AA13=1,(('15'!Z13*'15'!$AS$6*'15'!$AT$6)/('15'!Y13*0.0036)),IF('15'!AA13=2,(('15'!Z13*'15'!$AS$7*'15'!$AT$7)/('15'!Y13*0.0036))))</f>
        <v>82.3823981016192</v>
      </c>
      <c r="AC13" s="82"/>
      <c r="AD13" s="37" t="n">
        <f aca="false">(('15'!AC13*'15'!$Q$10*1000000))/('15'!Y13*3600)</f>
        <v>0</v>
      </c>
      <c r="AE13" s="281"/>
      <c r="AF13" s="282" t="n">
        <f aca="false">('15'!AE13/24)*0.454</f>
        <v>0</v>
      </c>
      <c r="AG13" s="38"/>
      <c r="AH13" s="282" t="n">
        <f aca="false">('15'!AG13/24)*0.454</f>
        <v>0</v>
      </c>
      <c r="AI13" s="281" t="n">
        <v>4000</v>
      </c>
      <c r="AJ13" s="282" t="n">
        <f aca="false">('15'!AI13/24)*0.454</f>
        <v>75.6666666666667</v>
      </c>
      <c r="AK13" s="40"/>
      <c r="AL13" s="283" t="n">
        <f aca="false">('15'!AK13/24)*0.454</f>
        <v>0</v>
      </c>
      <c r="AM13" s="40"/>
      <c r="AN13" s="283" t="n">
        <f aca="false">('15'!AM13/24)*0.454</f>
        <v>0</v>
      </c>
      <c r="AO13" s="40"/>
      <c r="AP13" s="283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4" t="n">
        <v>204</v>
      </c>
      <c r="C14" s="284" t="n">
        <v>23</v>
      </c>
      <c r="D14" s="284" t="n">
        <v>22</v>
      </c>
      <c r="E14" s="284" t="n">
        <v>13</v>
      </c>
      <c r="F14" s="284" t="n">
        <v>43</v>
      </c>
      <c r="G14" s="284" t="n">
        <v>4.4</v>
      </c>
      <c r="H14" s="284" t="n">
        <v>3.1</v>
      </c>
      <c r="I14" s="284" t="n">
        <v>2.5</v>
      </c>
      <c r="J14" s="284" t="n">
        <v>2.3</v>
      </c>
      <c r="K14" s="284" t="n">
        <v>6.9</v>
      </c>
      <c r="L14" s="284" t="n">
        <v>6.1</v>
      </c>
      <c r="M14" s="284" t="n">
        <v>6.3</v>
      </c>
      <c r="N14" s="284" t="n">
        <v>5.9</v>
      </c>
      <c r="O14" s="284" t="n">
        <v>3</v>
      </c>
      <c r="P14" s="284" t="n">
        <v>0.2</v>
      </c>
      <c r="Q14" s="284"/>
      <c r="R14" s="439" t="n">
        <f aca="false">'15'!Z19</f>
        <v>1450</v>
      </c>
      <c r="S14" s="55" t="n">
        <f aca="false">'15'!AB19</f>
        <v>84.6011441005124</v>
      </c>
      <c r="T14" s="56" t="n">
        <f aca="false">'15'!Y20</f>
        <v>3159</v>
      </c>
      <c r="U14" s="51" t="str">
        <f aca="false">IF('15'!AA19=1,'15'!AR6,'15'!AR7)</f>
        <v>S.A.L</v>
      </c>
      <c r="V14" s="66"/>
      <c r="W14" s="66"/>
      <c r="X14" s="32" t="n">
        <v>0.375</v>
      </c>
      <c r="Y14" s="266" t="n">
        <v>1934</v>
      </c>
      <c r="Z14" s="415" t="n">
        <v>1420</v>
      </c>
      <c r="AA14" s="34" t="n">
        <v>1</v>
      </c>
      <c r="AB14" s="82" t="n">
        <f aca="false">IF('15'!AA14=1,(('15'!Z14*'15'!$AS$6*'15'!$AT$6)/('15'!Y14*0.0036)),IF('15'!AA14=2,(('15'!Z14*'15'!$AS$7*'15'!$AT$7)/('15'!Y14*0.0036))))</f>
        <v>135.628518901528</v>
      </c>
      <c r="AC14" s="82"/>
      <c r="AD14" s="37" t="n">
        <f aca="false">(('15'!AC14*'15'!$Q$10*1000000))/('15'!Y14*3600)</f>
        <v>0</v>
      </c>
      <c r="AE14" s="281"/>
      <c r="AF14" s="282" t="n">
        <f aca="false">('15'!AE14/24)*0.454</f>
        <v>0</v>
      </c>
      <c r="AG14" s="38"/>
      <c r="AH14" s="282" t="n">
        <f aca="false">('15'!AG14/24)*0.454</f>
        <v>0</v>
      </c>
      <c r="AI14" s="281" t="n">
        <v>4000</v>
      </c>
      <c r="AJ14" s="282" t="n">
        <f aca="false">('15'!AI14/24)*0.454</f>
        <v>75.6666666666667</v>
      </c>
      <c r="AK14" s="40"/>
      <c r="AL14" s="283" t="n">
        <f aca="false">('15'!AK14/24)*0.454</f>
        <v>0</v>
      </c>
      <c r="AM14" s="40"/>
      <c r="AN14" s="283" t="n">
        <f aca="false">('15'!AM14/24)*0.454</f>
        <v>0</v>
      </c>
      <c r="AO14" s="40"/>
      <c r="AP14" s="283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4" t="n">
        <v>196</v>
      </c>
      <c r="C15" s="284" t="n">
        <v>21</v>
      </c>
      <c r="D15" s="284" t="n">
        <v>19</v>
      </c>
      <c r="E15" s="284" t="n">
        <v>12</v>
      </c>
      <c r="F15" s="284" t="n">
        <v>42</v>
      </c>
      <c r="G15" s="284" t="n">
        <v>3.7</v>
      </c>
      <c r="H15" s="284" t="n">
        <v>1.7</v>
      </c>
      <c r="I15" s="284" t="n">
        <v>1.8</v>
      </c>
      <c r="J15" s="284" t="n">
        <v>1.8</v>
      </c>
      <c r="K15" s="284" t="n">
        <v>6.9</v>
      </c>
      <c r="L15" s="284" t="n">
        <v>6.2</v>
      </c>
      <c r="M15" s="284" t="n">
        <v>6.4</v>
      </c>
      <c r="N15" s="284" t="n">
        <v>5.9</v>
      </c>
      <c r="O15" s="284" t="n">
        <v>3</v>
      </c>
      <c r="P15" s="284" t="n">
        <v>0.2</v>
      </c>
      <c r="Q15" s="284"/>
      <c r="R15" s="439" t="n">
        <f aca="false">'15'!Z21</f>
        <v>1400</v>
      </c>
      <c r="S15" s="55" t="n">
        <f aca="false">'15'!AB21</f>
        <v>81.5550649987736</v>
      </c>
      <c r="T15" s="56" t="n">
        <f aca="false">'15'!Y22</f>
        <v>3163</v>
      </c>
      <c r="U15" s="51" t="str">
        <f aca="false">IF('15'!AA21=1,'15'!AR6,'15'!AR7)</f>
        <v>S.A.L</v>
      </c>
      <c r="V15" s="66"/>
      <c r="W15" s="66"/>
      <c r="X15" s="32" t="n">
        <v>0.416666666666667</v>
      </c>
      <c r="Y15" s="266" t="n">
        <v>2968</v>
      </c>
      <c r="Z15" s="415"/>
      <c r="AA15" s="34" t="n">
        <v>1</v>
      </c>
      <c r="AB15" s="82" t="n">
        <f aca="false">IF('15'!AA15=1,(('15'!Z15*'15'!$AS$6*'15'!$AT$6)/('15'!Y15*0.0036)),IF('15'!AA15=2,(('15'!Z15*'15'!$AS$7*'15'!$AT$7)/('15'!Y15*0.0036))))</f>
        <v>0</v>
      </c>
      <c r="AC15" s="82"/>
      <c r="AD15" s="37" t="n">
        <f aca="false">(('15'!AC15*'15'!$Q$10*1000000))/('15'!Y15*3600)</f>
        <v>0</v>
      </c>
      <c r="AE15" s="281"/>
      <c r="AF15" s="282" t="n">
        <f aca="false">('15'!AE15/24)*0.454</f>
        <v>0</v>
      </c>
      <c r="AG15" s="38"/>
      <c r="AH15" s="282" t="n">
        <f aca="false">('15'!AG15/24)*0.454</f>
        <v>0</v>
      </c>
      <c r="AI15" s="281" t="n">
        <v>4000</v>
      </c>
      <c r="AJ15" s="282" t="n">
        <f aca="false">('15'!AI15/24)*0.454</f>
        <v>75.6666666666667</v>
      </c>
      <c r="AK15" s="40"/>
      <c r="AL15" s="283" t="n">
        <f aca="false">('15'!AK15/24)*0.454</f>
        <v>0</v>
      </c>
      <c r="AM15" s="40"/>
      <c r="AN15" s="283" t="n">
        <f aca="false">('15'!AM15/24)*0.454</f>
        <v>0</v>
      </c>
      <c r="AO15" s="40"/>
      <c r="AP15" s="283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4" t="n">
        <v>202</v>
      </c>
      <c r="C16" s="284" t="n">
        <v>18</v>
      </c>
      <c r="D16" s="284" t="n">
        <v>15</v>
      </c>
      <c r="E16" s="284" t="n">
        <v>12</v>
      </c>
      <c r="F16" s="284" t="n">
        <v>44</v>
      </c>
      <c r="G16" s="284" t="n">
        <v>2</v>
      </c>
      <c r="H16" s="284" t="n">
        <v>1.5</v>
      </c>
      <c r="I16" s="284" t="n">
        <v>1.6</v>
      </c>
      <c r="J16" s="284" t="n">
        <v>1</v>
      </c>
      <c r="K16" s="284" t="n">
        <v>6.9</v>
      </c>
      <c r="L16" s="284" t="n">
        <v>6.2</v>
      </c>
      <c r="M16" s="284" t="n">
        <v>6.4</v>
      </c>
      <c r="N16" s="284" t="n">
        <v>5.9</v>
      </c>
      <c r="O16" s="284" t="n">
        <v>3</v>
      </c>
      <c r="P16" s="284" t="n">
        <v>0.2</v>
      </c>
      <c r="Q16" s="284"/>
      <c r="R16" s="439" t="n">
        <f aca="false">'15'!Z23</f>
        <v>1400</v>
      </c>
      <c r="S16" s="55" t="n">
        <f aca="false">'15'!AB23</f>
        <v>81.8130690006679</v>
      </c>
      <c r="T16" s="56" t="n">
        <f aca="false">'15'!Y24</f>
        <v>3192</v>
      </c>
      <c r="U16" s="51" t="str">
        <f aca="false">IF('15'!AA23=1,'15'!AR6,'15'!AR7)</f>
        <v>S.A.L</v>
      </c>
      <c r="V16" s="66"/>
      <c r="W16" s="66"/>
      <c r="X16" s="32" t="n">
        <v>0.458333333333333</v>
      </c>
      <c r="Y16" s="266" t="n">
        <v>3132</v>
      </c>
      <c r="Z16" s="415" t="n">
        <v>1520</v>
      </c>
      <c r="AA16" s="34" t="n">
        <v>1</v>
      </c>
      <c r="AB16" s="82" t="n">
        <f aca="false">IF('15'!AA16=1,(('15'!Z16*'15'!$AS$6*'15'!$AT$6)/('15'!Y16*0.0036)),IF('15'!AA16=2,(('15'!Z16*'15'!$AS$7*'15'!$AT$7)/('15'!Y16*0.0036))))</f>
        <v>89.6480771959699</v>
      </c>
      <c r="AC16" s="82"/>
      <c r="AD16" s="37" t="n">
        <f aca="false">(('15'!AC16*'15'!$Q$10*1000000))/('15'!Y16*3600)</f>
        <v>0</v>
      </c>
      <c r="AE16" s="281" t="n">
        <v>1000</v>
      </c>
      <c r="AF16" s="282" t="n">
        <f aca="false">('15'!AE16/24)*0.454</f>
        <v>18.9166666666667</v>
      </c>
      <c r="AG16" s="38"/>
      <c r="AH16" s="282" t="n">
        <f aca="false">('15'!AG16/24)*0.454</f>
        <v>0</v>
      </c>
      <c r="AI16" s="281" t="n">
        <v>4500</v>
      </c>
      <c r="AJ16" s="282" t="n">
        <f aca="false">('15'!AI16/24)*0.454</f>
        <v>85.125</v>
      </c>
      <c r="AK16" s="40"/>
      <c r="AL16" s="283" t="n">
        <f aca="false">('15'!AK16/24)*0.454</f>
        <v>0</v>
      </c>
      <c r="AM16" s="40"/>
      <c r="AN16" s="283" t="n">
        <f aca="false">('15'!AM16/24)*0.454</f>
        <v>0</v>
      </c>
      <c r="AO16" s="40"/>
      <c r="AP16" s="283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4" t="n">
        <v>210</v>
      </c>
      <c r="C17" s="284" t="n">
        <v>14</v>
      </c>
      <c r="D17" s="284" t="n">
        <v>15</v>
      </c>
      <c r="E17" s="284" t="n">
        <v>10</v>
      </c>
      <c r="F17" s="284" t="n">
        <v>46</v>
      </c>
      <c r="G17" s="284" t="n">
        <v>1.4</v>
      </c>
      <c r="H17" s="284" t="n">
        <v>1.2</v>
      </c>
      <c r="I17" s="284" t="n">
        <v>1.5</v>
      </c>
      <c r="J17" s="284" t="n">
        <v>0.7</v>
      </c>
      <c r="K17" s="284" t="n">
        <v>6.9</v>
      </c>
      <c r="L17" s="284" t="n">
        <v>6.2</v>
      </c>
      <c r="M17" s="284" t="n">
        <v>6.4</v>
      </c>
      <c r="N17" s="284" t="n">
        <v>5.9</v>
      </c>
      <c r="O17" s="284" t="n">
        <v>3</v>
      </c>
      <c r="P17" s="284" t="n">
        <v>0.5</v>
      </c>
      <c r="Q17" s="284"/>
      <c r="R17" s="439" t="n">
        <f aca="false">'15'!Z25</f>
        <v>1400</v>
      </c>
      <c r="S17" s="55" t="n">
        <f aca="false">'15'!AB25</f>
        <v>81.4010422131291</v>
      </c>
      <c r="T17" s="56" t="n">
        <f aca="false">'15'!Y26</f>
        <v>3192</v>
      </c>
      <c r="U17" s="51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6" t="n">
        <v>3129</v>
      </c>
      <c r="Z17" s="415" t="n">
        <v>1450</v>
      </c>
      <c r="AA17" s="34" t="n">
        <v>1</v>
      </c>
      <c r="AB17" s="82" t="n">
        <f aca="false">IF('15'!AA17=1,(('15'!Z17*'15'!$AS$6*'15'!$AT$6)/('15'!Y17*0.0036)),IF('15'!AA17=2,(('15'!Z17*'15'!$AS$7*'15'!$AT$7)/('15'!Y17*0.0036))))</f>
        <v>85.6015411384539</v>
      </c>
      <c r="AC17" s="82"/>
      <c r="AD17" s="37" t="n">
        <f aca="false">(('15'!AC17*'15'!$Q$10*1000000))/('15'!Y17*3600)</f>
        <v>0</v>
      </c>
      <c r="AE17" s="281" t="n">
        <v>1000</v>
      </c>
      <c r="AF17" s="282" t="n">
        <f aca="false">('15'!AE17/24)*0.454</f>
        <v>18.9166666666667</v>
      </c>
      <c r="AG17" s="38"/>
      <c r="AH17" s="282" t="n">
        <f aca="false">('15'!AG17/24)*0.454</f>
        <v>0</v>
      </c>
      <c r="AI17" s="281" t="n">
        <v>4500</v>
      </c>
      <c r="AJ17" s="282" t="n">
        <f aca="false">('15'!AI17/24)*0.454</f>
        <v>85.125</v>
      </c>
      <c r="AK17" s="40"/>
      <c r="AL17" s="283" t="n">
        <f aca="false">('15'!AK17/24)*0.454</f>
        <v>0</v>
      </c>
      <c r="AM17" s="40"/>
      <c r="AN17" s="283" t="n">
        <f aca="false">('15'!AM17/24)*0.454</f>
        <v>0</v>
      </c>
      <c r="AO17" s="40"/>
      <c r="AP17" s="283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4" t="n">
        <v>208</v>
      </c>
      <c r="C18" s="284" t="n">
        <v>15</v>
      </c>
      <c r="D18" s="284" t="n">
        <v>17</v>
      </c>
      <c r="E18" s="284" t="n">
        <v>12</v>
      </c>
      <c r="F18" s="284" t="n">
        <v>46</v>
      </c>
      <c r="G18" s="284" t="n">
        <v>1.4</v>
      </c>
      <c r="H18" s="284" t="n">
        <v>1.2</v>
      </c>
      <c r="I18" s="284" t="n">
        <v>1.1</v>
      </c>
      <c r="J18" s="284" t="n">
        <v>0.4</v>
      </c>
      <c r="K18" s="284" t="n">
        <v>6.9</v>
      </c>
      <c r="L18" s="284" t="n">
        <v>6.2</v>
      </c>
      <c r="M18" s="284" t="n">
        <v>6.4</v>
      </c>
      <c r="N18" s="284" t="n">
        <v>5.9</v>
      </c>
      <c r="O18" s="284" t="n">
        <v>3.5</v>
      </c>
      <c r="P18" s="284" t="n">
        <v>0.2</v>
      </c>
      <c r="Q18" s="284"/>
      <c r="R18" s="439" t="n">
        <f aca="false">'15'!Z27</f>
        <v>1400</v>
      </c>
      <c r="S18" s="55" t="n">
        <f aca="false">'15'!AB27</f>
        <v>81.4523184601925</v>
      </c>
      <c r="T18" s="56" t="n">
        <f aca="false">'15'!Y28</f>
        <v>3160</v>
      </c>
      <c r="U18" s="51" t="str">
        <f aca="false">IF('15'!AA27=1,'15'!AR6,'15'!AR7)</f>
        <v>S.A.L</v>
      </c>
      <c r="V18" s="67"/>
      <c r="W18" s="67"/>
      <c r="X18" s="32" t="n">
        <v>0.541666666666667</v>
      </c>
      <c r="Y18" s="266" t="n">
        <v>3181</v>
      </c>
      <c r="Z18" s="415" t="n">
        <v>1450</v>
      </c>
      <c r="AA18" s="34" t="n">
        <v>1</v>
      </c>
      <c r="AB18" s="82" t="n">
        <f aca="false">IF('15'!AA18=1,(('15'!Z18*'15'!$AS$6*'15'!$AT$6)/('15'!Y18*0.0036)),IF('15'!AA18=2,(('15'!Z18*'15'!$AS$7*'15'!$AT$7)/('15'!Y18*0.0036))))</f>
        <v>84.2022075517832</v>
      </c>
      <c r="AC18" s="82"/>
      <c r="AD18" s="37" t="n">
        <f aca="false">(('15'!AC18*'15'!$Q$10*1000000))/('15'!Y18*3600)</f>
        <v>0</v>
      </c>
      <c r="AE18" s="281" t="n">
        <v>1000</v>
      </c>
      <c r="AF18" s="282" t="n">
        <f aca="false">('15'!AE18/24)*0.454</f>
        <v>18.9166666666667</v>
      </c>
      <c r="AG18" s="38"/>
      <c r="AH18" s="282" t="n">
        <f aca="false">('15'!AG18/24)*0.454</f>
        <v>0</v>
      </c>
      <c r="AI18" s="281" t="n">
        <v>4500</v>
      </c>
      <c r="AJ18" s="282" t="n">
        <f aca="false">('15'!AI18/24)*0.454</f>
        <v>85.125</v>
      </c>
      <c r="AK18" s="40"/>
      <c r="AL18" s="283" t="n">
        <f aca="false">('15'!AK18/24)*0.454</f>
        <v>0</v>
      </c>
      <c r="AM18" s="40"/>
      <c r="AN18" s="283" t="n">
        <f aca="false">('15'!AM18/24)*0.454</f>
        <v>0</v>
      </c>
      <c r="AO18" s="40"/>
      <c r="AP18" s="283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8" t="n">
        <f aca="false" t="array" ref="B19:B19">IF('15'!B7:B18&gt;0.01,AVERAGE('15'!B7:B18),"")</f>
        <v>207.181818181818</v>
      </c>
      <c r="C19" s="96" t="n">
        <f aca="false" t="array" ref="C19:C19">IF('15'!C7:C18&gt;0.01,AVERAGE('15'!C7:C18),"")</f>
        <v>16.4545454545455</v>
      </c>
      <c r="D19" s="96" t="n">
        <f aca="false" t="array" ref="D19:D19">IF('15'!D7:D18&gt;0.01,AVERAGE('15'!D7:D18),"")</f>
        <v>17</v>
      </c>
      <c r="E19" s="96" t="n">
        <f aca="false" t="array" ref="E19:E19">IF('15'!E7:E18&gt;0.01,AVERAGE('15'!E7:E18),"")</f>
        <v>9.18181818181818</v>
      </c>
      <c r="F19" s="96" t="n">
        <f aca="false" t="array" ref="F19:F19">IF('15'!F7:F18&gt;0.01,AVERAGE('15'!F7:F18),"")</f>
        <v>45.6363636363636</v>
      </c>
      <c r="G19" s="96" t="n">
        <f aca="false" t="array" ref="G19:G19">IF('15'!G7:G18&gt;0.01,AVERAGE('15'!G7:G18),"")</f>
        <v>2</v>
      </c>
      <c r="H19" s="96" t="n">
        <f aca="false" t="array" ref="H19:H19">IF('15'!H7:H18&gt;0.01,AVERAGE('15'!H7:H18),"")</f>
        <v>1.50909090909091</v>
      </c>
      <c r="I19" s="96" t="n">
        <f aca="false" t="array" ref="I19:I19">IF('15'!I7:I18&gt;0.01,AVERAGE('15'!I7:I18),"")</f>
        <v>1.06363636363636</v>
      </c>
      <c r="J19" s="96" t="n">
        <f aca="false" t="array" ref="J19:J19">IF('15'!J7:J18&gt;0.01,AVERAGE('15'!J7:J18),"")</f>
        <v>0.981818181818182</v>
      </c>
      <c r="K19" s="96" t="n">
        <f aca="false" t="array" ref="K19:K19">IF('15'!K7:K18&gt;0.01,AVERAGE('15'!K7:K18),"")</f>
        <v>6.86363636363636</v>
      </c>
      <c r="L19" s="96" t="n">
        <f aca="false" t="array" ref="L19:L19">IF('15'!L7:L18&gt;0.01,AVERAGE('15'!L7:L18),"")</f>
        <v>6.13636363636364</v>
      </c>
      <c r="M19" s="96" t="n">
        <f aca="false" t="array" ref="M19:M19">IF('15'!M7:M18&gt;0.01,AVERAGE('15'!M7:M18),"")</f>
        <v>6.28181818181818</v>
      </c>
      <c r="N19" s="96" t="n">
        <f aca="false" t="array" ref="N19:N19">IF('15'!N7:N18&gt;0.01,AVERAGE('15'!N7:N18),"")</f>
        <v>5.9</v>
      </c>
      <c r="O19" s="96" t="n">
        <f aca="false" t="array" ref="O19:O19">IF('15'!O7:O18&gt;0.01,AVERAGE('15'!O7:O18),"")</f>
        <v>3.00909090909091</v>
      </c>
      <c r="P19" s="289" t="str">
        <f aca="false" t="array" ref="P19:P19">IF('15'!P7:P18&gt;0.01,AVERAGE('15'!P7:P18),"")</f>
        <v/>
      </c>
      <c r="Q19" s="290" t="str">
        <f aca="false" t="array" ref="Q19:Q19">IF('15'!Q7:Q18&gt;0.01,AVERAGE('15'!Q7:Q18),"")</f>
        <v/>
      </c>
      <c r="R19" s="290" t="n">
        <f aca="false" t="array" ref="R19:R19">IF('15'!R7:R18&gt;0.01,AVERAGE('15'!R7:R18),"")</f>
        <v>1293.33333333333</v>
      </c>
      <c r="S19" s="290" t="n">
        <f aca="false" t="array" ref="S19:S19">IF('15'!S7:S18&gt;0.01,AVERAGE('15'!S7:S18),"")</f>
        <v>75.5343430446676</v>
      </c>
      <c r="T19" s="72"/>
      <c r="U19" s="72"/>
      <c r="V19" s="73"/>
      <c r="W19" s="74"/>
      <c r="X19" s="32" t="n">
        <v>0.583333333333333</v>
      </c>
      <c r="Y19" s="266" t="n">
        <v>3166</v>
      </c>
      <c r="Z19" s="415" t="n">
        <v>1450</v>
      </c>
      <c r="AA19" s="34" t="n">
        <v>1</v>
      </c>
      <c r="AB19" s="82" t="n">
        <f aca="false">IF('15'!AA19=1,(('15'!Z19*'15'!$AS$6*'15'!$AT$6)/('15'!Y19*0.0036)),IF('15'!AA19=2,(('15'!Z19*'15'!$AS$7*'15'!$AT$7)/('15'!Y19*0.0036))))</f>
        <v>84.6011441005124</v>
      </c>
      <c r="AC19" s="82"/>
      <c r="AD19" s="37" t="n">
        <f aca="false">(('15'!AC19*'15'!$Q$10*1000000))/('15'!Y19*3600)</f>
        <v>0</v>
      </c>
      <c r="AE19" s="281" t="n">
        <v>2000</v>
      </c>
      <c r="AF19" s="282" t="n">
        <f aca="false">('15'!AE19/24)*0.454</f>
        <v>37.8333333333333</v>
      </c>
      <c r="AG19" s="38"/>
      <c r="AH19" s="282" t="n">
        <f aca="false">('15'!AG19/24)*0.454</f>
        <v>0</v>
      </c>
      <c r="AI19" s="281" t="n">
        <v>4500</v>
      </c>
      <c r="AJ19" s="282" t="n">
        <f aca="false">('15'!AI19/24)*0.454</f>
        <v>85.125</v>
      </c>
      <c r="AK19" s="40"/>
      <c r="AL19" s="283" t="n">
        <f aca="false">('15'!AK19/24)*0.454</f>
        <v>0</v>
      </c>
      <c r="AM19" s="40"/>
      <c r="AN19" s="283" t="n">
        <f aca="false">('15'!AM19/24)*0.454</f>
        <v>0</v>
      </c>
      <c r="AO19" s="40"/>
      <c r="AP19" s="283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8" t="n">
        <f aca="false">MAX('15'!B7:B18)</f>
        <v>215</v>
      </c>
      <c r="C20" s="96" t="n">
        <f aca="false">MAX('15'!C7:C18)</f>
        <v>23</v>
      </c>
      <c r="D20" s="96" t="n">
        <f aca="false">MAX('15'!D7:D18)</f>
        <v>22</v>
      </c>
      <c r="E20" s="96" t="n">
        <f aca="false">MAX('15'!E7:E18)</f>
        <v>13</v>
      </c>
      <c r="F20" s="96" t="n">
        <f aca="false">MAX('15'!F7:F18)</f>
        <v>52</v>
      </c>
      <c r="G20" s="96" t="n">
        <f aca="false">MAX('15'!G7:G18)</f>
        <v>4.4</v>
      </c>
      <c r="H20" s="96" t="n">
        <f aca="false">MAX('15'!H7:H18)</f>
        <v>3.1</v>
      </c>
      <c r="I20" s="96" t="n">
        <f aca="false">MAX('15'!I7:I18)</f>
        <v>2.5</v>
      </c>
      <c r="J20" s="96" t="n">
        <f aca="false">MAX('15'!J7:J18)</f>
        <v>2.3</v>
      </c>
      <c r="K20" s="96" t="n">
        <f aca="false">MAX('15'!K7:K18)</f>
        <v>6.9</v>
      </c>
      <c r="L20" s="96" t="n">
        <f aca="false">MAX('15'!L7:L18)</f>
        <v>6.2</v>
      </c>
      <c r="M20" s="96" t="n">
        <f aca="false">MAX('15'!M7:M18)</f>
        <v>6.4</v>
      </c>
      <c r="N20" s="96" t="n">
        <f aca="false">MAX('15'!N7:N18)</f>
        <v>5.9</v>
      </c>
      <c r="O20" s="97" t="n">
        <f aca="false">MAX('15'!O7:O18)</f>
        <v>3.5</v>
      </c>
      <c r="P20" s="97" t="n">
        <f aca="false">MAX('15'!P7:P18)</f>
        <v>0.5</v>
      </c>
      <c r="Q20" s="97" t="n">
        <f aca="false">MAX('15'!Q7:Q18)</f>
        <v>0</v>
      </c>
      <c r="R20" s="97" t="n">
        <f aca="false">MAX('15'!R7:R18)</f>
        <v>1450</v>
      </c>
      <c r="S20" s="97" t="n">
        <f aca="false">MAX('15'!S7:S18)</f>
        <v>85.6015411384539</v>
      </c>
      <c r="T20" s="72"/>
      <c r="U20" s="72"/>
      <c r="X20" s="32" t="n">
        <v>0.625</v>
      </c>
      <c r="Y20" s="266" t="n">
        <v>3159</v>
      </c>
      <c r="Z20" s="415" t="n">
        <v>1450</v>
      </c>
      <c r="AA20" s="34" t="n">
        <v>1</v>
      </c>
      <c r="AB20" s="82" t="n">
        <f aca="false">IF('15'!AA20=1,(('15'!Z20*'15'!$AS$6*'15'!$AT$6)/('15'!Y20*0.0036)),IF('15'!AA20=2,(('15'!Z20*'15'!$AS$7*'15'!$AT$7)/('15'!Y20*0.0036))))</f>
        <v>84.7886110231789</v>
      </c>
      <c r="AC20" s="82"/>
      <c r="AD20" s="37" t="n">
        <f aca="false">(('15'!AC20*'15'!$Q$10*1000000))/('15'!Y20*3600)</f>
        <v>0</v>
      </c>
      <c r="AE20" s="281" t="n">
        <v>2000</v>
      </c>
      <c r="AF20" s="282" t="n">
        <f aca="false">('15'!AE20/24)*0.454</f>
        <v>37.8333333333333</v>
      </c>
      <c r="AG20" s="38"/>
      <c r="AH20" s="282" t="n">
        <f aca="false">('15'!AG20/24)*0.454</f>
        <v>0</v>
      </c>
      <c r="AI20" s="281" t="n">
        <v>4500</v>
      </c>
      <c r="AJ20" s="282" t="n">
        <f aca="false">('15'!AI20/24)*0.454</f>
        <v>85.125</v>
      </c>
      <c r="AK20" s="40"/>
      <c r="AL20" s="283" t="n">
        <f aca="false">('15'!AK20/24)*0.454</f>
        <v>0</v>
      </c>
      <c r="AM20" s="40"/>
      <c r="AN20" s="283" t="n">
        <f aca="false">('15'!AM20/24)*0.454</f>
        <v>0</v>
      </c>
      <c r="AO20" s="40"/>
      <c r="AP20" s="283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8" t="n">
        <f aca="false">MIN('15'!B7:B18)</f>
        <v>196</v>
      </c>
      <c r="C21" s="96" t="n">
        <f aca="false">MIN('15'!C7:C18)</f>
        <v>12</v>
      </c>
      <c r="D21" s="96" t="n">
        <f aca="false">MIN('15'!D7:D18)</f>
        <v>12</v>
      </c>
      <c r="E21" s="96" t="n">
        <f aca="false">MIN('15'!E7:E18)</f>
        <v>6</v>
      </c>
      <c r="F21" s="96" t="n">
        <f aca="false">MIN('15'!F7:F18)</f>
        <v>42</v>
      </c>
      <c r="G21" s="291" t="n">
        <f aca="false">MIN('15'!G7:G18)</f>
        <v>1.3</v>
      </c>
      <c r="H21" s="291" t="n">
        <f aca="false">MIN('15'!H7:H18)</f>
        <v>1.1</v>
      </c>
      <c r="I21" s="291" t="n">
        <f aca="false">MIN('15'!I7:I18)</f>
        <v>0.4</v>
      </c>
      <c r="J21" s="291" t="n">
        <f aca="false">MIN('15'!J7:J18)</f>
        <v>0.4</v>
      </c>
      <c r="K21" s="291" t="n">
        <f aca="false">MIN('15'!K7:K18)</f>
        <v>6.8</v>
      </c>
      <c r="L21" s="291" t="n">
        <f aca="false">MIN('15'!L7:L18)</f>
        <v>6.1</v>
      </c>
      <c r="M21" s="291" t="n">
        <f aca="false">MIN('15'!M7:M18)</f>
        <v>6.2</v>
      </c>
      <c r="N21" s="291" t="n">
        <f aca="false">MIN('15'!N7:N18)</f>
        <v>5.9</v>
      </c>
      <c r="O21" s="292" t="n">
        <f aca="false">MIN('15'!O7:O18)</f>
        <v>2.5</v>
      </c>
      <c r="P21" s="292" t="n">
        <f aca="false">MIN('15'!P7:P18)</f>
        <v>0.2</v>
      </c>
      <c r="Q21" s="292" t="n">
        <f aca="false">MIN('15'!Q7:Q18)</f>
        <v>0</v>
      </c>
      <c r="R21" s="292" t="n">
        <f aca="false">MIN('15'!R7:R18)</f>
        <v>0</v>
      </c>
      <c r="S21" s="292" t="n">
        <f aca="false">MIN('15'!S7:S18)</f>
        <v>0</v>
      </c>
      <c r="T21" s="72"/>
      <c r="U21" s="72"/>
      <c r="X21" s="32" t="n">
        <v>0.666666666666667</v>
      </c>
      <c r="Y21" s="266" t="n">
        <v>3171</v>
      </c>
      <c r="Z21" s="415" t="n">
        <v>1400</v>
      </c>
      <c r="AA21" s="34" t="n">
        <v>1</v>
      </c>
      <c r="AB21" s="82" t="n">
        <f aca="false">IF('15'!AA21=1,(('15'!Z21*'15'!$AS$6*'15'!$AT$6)/('15'!Y21*0.0036)),IF('15'!AA21=2,(('15'!Z21*'15'!$AS$7*'15'!$AT$7)/('15'!Y21*0.0036))))</f>
        <v>81.5550649987736</v>
      </c>
      <c r="AC21" s="82"/>
      <c r="AD21" s="37" t="n">
        <f aca="false">(('15'!AC21*'15'!$Q$10*1000000))/('15'!Y21*3600)</f>
        <v>0</v>
      </c>
      <c r="AE21" s="281" t="n">
        <v>2000</v>
      </c>
      <c r="AF21" s="282" t="n">
        <f aca="false">('15'!AE21/24)*0.454</f>
        <v>37.8333333333333</v>
      </c>
      <c r="AG21" s="38"/>
      <c r="AH21" s="282" t="n">
        <f aca="false">('15'!AG21/24)*0.454</f>
        <v>0</v>
      </c>
      <c r="AI21" s="281" t="n">
        <v>4500</v>
      </c>
      <c r="AJ21" s="282" t="n">
        <f aca="false">('15'!AI21/24)*0.454</f>
        <v>85.125</v>
      </c>
      <c r="AK21" s="40"/>
      <c r="AL21" s="283" t="n">
        <f aca="false">('15'!AK21/24)*0.454</f>
        <v>0</v>
      </c>
      <c r="AM21" s="40"/>
      <c r="AN21" s="283" t="n">
        <f aca="false">('15'!AM21/24)*0.454</f>
        <v>0</v>
      </c>
      <c r="AO21" s="40"/>
      <c r="AP21" s="283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3163</v>
      </c>
      <c r="Z22" s="415" t="n">
        <v>1400</v>
      </c>
      <c r="AA22" s="34" t="n">
        <v>1</v>
      </c>
      <c r="AB22" s="82" t="n">
        <f aca="false">IF('15'!AA22=1,(('15'!Z22*'15'!$AS$6*'15'!$AT$6)/('15'!Y22*0.0036)),IF('15'!AA22=2,(('15'!Z22*'15'!$AS$7*'15'!$AT$7)/('15'!Y22*0.0036))))</f>
        <v>81.7613376892542</v>
      </c>
      <c r="AC22" s="82"/>
      <c r="AD22" s="37" t="n">
        <f aca="false">(('15'!AC22*'15'!$Q$10*1000000))/('15'!Y22*3600)</f>
        <v>0</v>
      </c>
      <c r="AE22" s="281" t="n">
        <v>2000</v>
      </c>
      <c r="AF22" s="282" t="n">
        <f aca="false">('15'!AE22/24)*0.454</f>
        <v>37.8333333333333</v>
      </c>
      <c r="AG22" s="38"/>
      <c r="AH22" s="282" t="n">
        <f aca="false">('15'!AG22/24)*0.454</f>
        <v>0</v>
      </c>
      <c r="AI22" s="281" t="n">
        <v>4500</v>
      </c>
      <c r="AJ22" s="282" t="n">
        <f aca="false">('15'!AI22/24)*0.454</f>
        <v>85.125</v>
      </c>
      <c r="AK22" s="40"/>
      <c r="AL22" s="283" t="n">
        <f aca="false">('15'!AK22/24)*0.454</f>
        <v>0</v>
      </c>
      <c r="AM22" s="40"/>
      <c r="AN22" s="283" t="n">
        <f aca="false">('15'!AM22/24)*0.454</f>
        <v>0</v>
      </c>
      <c r="AO22" s="40"/>
      <c r="AP22" s="283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3161</v>
      </c>
      <c r="Z23" s="415" t="n">
        <v>1400</v>
      </c>
      <c r="AA23" s="34" t="n">
        <v>1</v>
      </c>
      <c r="AB23" s="82" t="n">
        <f aca="false">IF('15'!AA23=1,(('15'!Z23*'15'!$AS$6*'15'!$AT$6)/('15'!Y23*0.0036)),IF('15'!AA23=2,(('15'!Z23*'15'!$AS$7*'15'!$AT$7)/('15'!Y23*0.0036))))</f>
        <v>81.8130690006679</v>
      </c>
      <c r="AC23" s="82"/>
      <c r="AD23" s="37" t="n">
        <f aca="false">(('15'!AC23*'15'!$Q$10*1000000))/('15'!Y23*3600)</f>
        <v>0</v>
      </c>
      <c r="AE23" s="281" t="n">
        <v>2000</v>
      </c>
      <c r="AF23" s="282" t="n">
        <f aca="false">('15'!AE23/24)*0.454</f>
        <v>37.8333333333333</v>
      </c>
      <c r="AG23" s="38"/>
      <c r="AH23" s="282" t="n">
        <f aca="false">('15'!AG23/24)*0.454</f>
        <v>0</v>
      </c>
      <c r="AI23" s="281" t="n">
        <v>4500</v>
      </c>
      <c r="AJ23" s="282" t="n">
        <f aca="false">('15'!AI23/24)*0.454</f>
        <v>85.125</v>
      </c>
      <c r="AK23" s="40"/>
      <c r="AL23" s="283" t="n">
        <f aca="false">('15'!AK23/24)*0.454</f>
        <v>0</v>
      </c>
      <c r="AM23" s="40"/>
      <c r="AN23" s="283" t="n">
        <f aca="false">('15'!AM23/24)*0.454</f>
        <v>0</v>
      </c>
      <c r="AO23" s="40"/>
      <c r="AP23" s="283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3192</v>
      </c>
      <c r="Z24" s="415" t="n">
        <v>1400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81.0185185185185</v>
      </c>
      <c r="AC24" s="35"/>
      <c r="AD24" s="293" t="n">
        <f aca="false">(('15'!AC24*'15'!$Q$10*1000000))/('15'!Y24*3600)</f>
        <v>0</v>
      </c>
      <c r="AE24" s="281" t="n">
        <v>2000</v>
      </c>
      <c r="AF24" s="294" t="n">
        <f aca="false">('15'!AE24/24)*0.454</f>
        <v>37.8333333333333</v>
      </c>
      <c r="AG24" s="266"/>
      <c r="AH24" s="294" t="n">
        <f aca="false">('15'!AG24/24)*0.454</f>
        <v>0</v>
      </c>
      <c r="AI24" s="281" t="n">
        <v>4500</v>
      </c>
      <c r="AJ24" s="282" t="n">
        <f aca="false">('15'!AI24/24)*0.454</f>
        <v>85.125</v>
      </c>
      <c r="AK24" s="40"/>
      <c r="AL24" s="295" t="n">
        <f aca="false">('15'!AK24/24)*0.454</f>
        <v>0</v>
      </c>
      <c r="AM24" s="296"/>
      <c r="AN24" s="295" t="n">
        <f aca="false">('15'!AM24/24)*0.454</f>
        <v>0</v>
      </c>
      <c r="AO24" s="40"/>
      <c r="AP24" s="295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400"/>
      <c r="E25" s="153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89" t="e">
        <f aca="false">#DIV/0!</f>
        <v>#DIV/0!</v>
      </c>
      <c r="S25" s="90"/>
      <c r="T25" s="448" t="s">
        <v>0</v>
      </c>
      <c r="U25" s="370" t="n">
        <f aca="false">ESCALA!$A$17</f>
        <v>43936</v>
      </c>
      <c r="X25" s="32" t="n">
        <v>0.833333333333333</v>
      </c>
      <c r="Y25" s="266" t="n">
        <v>3177</v>
      </c>
      <c r="Z25" s="415" t="n">
        <v>1400</v>
      </c>
      <c r="AA25" s="34" t="n">
        <v>1</v>
      </c>
      <c r="AB25" s="82" t="n">
        <f aca="false">IF('15'!AA25=1,(('15'!Z25*'15'!$AS$6*'15'!$AT$6)/('15'!Y25*0.0036)),IF('15'!AA25=2,(('15'!Z25*'15'!$AS$7*'15'!$AT$7)/('15'!Y25*0.0036))))</f>
        <v>81.4010422131291</v>
      </c>
      <c r="AC25" s="82"/>
      <c r="AD25" s="37" t="n">
        <f aca="false">(('15'!AC25*'15'!$Q$10*1000000))/('15'!Y25*3600)</f>
        <v>0</v>
      </c>
      <c r="AE25" s="281" t="n">
        <v>2000</v>
      </c>
      <c r="AF25" s="282" t="n">
        <f aca="false">('15'!AE25/24)*0.454</f>
        <v>37.8333333333333</v>
      </c>
      <c r="AG25" s="38"/>
      <c r="AH25" s="282" t="n">
        <f aca="false">('15'!AG25/24)*0.454</f>
        <v>0</v>
      </c>
      <c r="AI25" s="281" t="n">
        <v>4500</v>
      </c>
      <c r="AJ25" s="282" t="n">
        <f aca="false">('15'!AI25/24)*0.454</f>
        <v>85.125</v>
      </c>
      <c r="AK25" s="40"/>
      <c r="AL25" s="283" t="n">
        <f aca="false">('15'!AK25/24)*0.454</f>
        <v>0</v>
      </c>
      <c r="AM25" s="40"/>
      <c r="AN25" s="283" t="n">
        <f aca="false">('15'!AM25/24)*0.454</f>
        <v>0</v>
      </c>
      <c r="AO25" s="40"/>
      <c r="AP25" s="283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0.6</v>
      </c>
      <c r="C26" s="400" t="n">
        <v>1.9</v>
      </c>
      <c r="D26" s="400" t="n">
        <v>1.8</v>
      </c>
      <c r="E26" s="266" t="n">
        <v>1.7</v>
      </c>
      <c r="F26" s="449" t="n">
        <v>2</v>
      </c>
      <c r="G26" s="266" t="n">
        <v>1.8</v>
      </c>
      <c r="H26" s="266" t="n">
        <v>1.2</v>
      </c>
      <c r="I26" s="266" t="n">
        <v>1.1</v>
      </c>
      <c r="J26" s="266" t="n">
        <v>1.1</v>
      </c>
      <c r="K26" s="266" t="n">
        <v>1.2</v>
      </c>
      <c r="L26" s="266" t="n">
        <v>1.1</v>
      </c>
      <c r="M26" s="266" t="n">
        <v>1.2</v>
      </c>
      <c r="N26" s="450" t="n">
        <v>1</v>
      </c>
      <c r="O26" s="266" t="n">
        <v>0.6</v>
      </c>
      <c r="P26" s="266" t="n">
        <v>1.1</v>
      </c>
      <c r="Q26" s="401"/>
      <c r="R26" s="89" t="e">
        <f aca="false">#DIV/0!</f>
        <v>#DIV/0!</v>
      </c>
      <c r="S26" s="93"/>
      <c r="T26" s="448"/>
      <c r="U26" s="370"/>
      <c r="X26" s="32" t="n">
        <v>0.875</v>
      </c>
      <c r="Y26" s="266" t="n">
        <v>3192</v>
      </c>
      <c r="Z26" s="415" t="n">
        <v>1400</v>
      </c>
      <c r="AA26" s="34" t="n">
        <v>1</v>
      </c>
      <c r="AB26" s="82" t="n">
        <f aca="false">IF('15'!AA26=1,(('15'!Z26*'15'!$AS$6*'15'!$AT$6)/('15'!Y26*0.0036)),IF('15'!AA26=2,(('15'!Z26*'15'!$AS$7*'15'!$AT$7)/('15'!Y26*0.0036))))</f>
        <v>81.0185185185185</v>
      </c>
      <c r="AC26" s="82"/>
      <c r="AD26" s="37" t="n">
        <f aca="false">(('15'!AC26*'15'!$Q$10*1000000))/('15'!Y26*3600)</f>
        <v>0</v>
      </c>
      <c r="AE26" s="281" t="n">
        <v>2000</v>
      </c>
      <c r="AF26" s="282" t="n">
        <f aca="false">('15'!AE26/24)*0.454</f>
        <v>37.8333333333333</v>
      </c>
      <c r="AG26" s="38"/>
      <c r="AH26" s="282" t="n">
        <f aca="false">('15'!AG26/24)*0.454</f>
        <v>0</v>
      </c>
      <c r="AI26" s="281" t="n">
        <v>4500</v>
      </c>
      <c r="AJ26" s="282" t="n">
        <f aca="false">('15'!AI26/24)*0.454</f>
        <v>85.125</v>
      </c>
      <c r="AK26" s="40"/>
      <c r="AL26" s="283" t="n">
        <f aca="false">('15'!AK26/24)*0.454</f>
        <v>0</v>
      </c>
      <c r="AM26" s="40"/>
      <c r="AN26" s="283" t="n">
        <f aca="false">('15'!AM26/24)*0.454</f>
        <v>0</v>
      </c>
      <c r="AO26" s="40"/>
      <c r="AP26" s="283" t="n">
        <f aca="false">('15'!AO26/24)*0.454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3175</v>
      </c>
      <c r="Z27" s="415" t="n">
        <v>1400</v>
      </c>
      <c r="AA27" s="34" t="n">
        <v>1</v>
      </c>
      <c r="AB27" s="82" t="n">
        <f aca="false">IF('15'!AA27=1,(('15'!Z27*'15'!$AS$6*'15'!$AT$6)/('15'!Y27*0.0036)),IF('15'!AA27=2,(('15'!Z27*'15'!$AS$7*'15'!$AT$7)/('15'!Y27*0.0036))))</f>
        <v>81.4523184601925</v>
      </c>
      <c r="AC27" s="82"/>
      <c r="AD27" s="37" t="n">
        <f aca="false">(('15'!AC27*'15'!$Q$10*1000000))/('15'!Y27*3600)</f>
        <v>0</v>
      </c>
      <c r="AE27" s="281" t="n">
        <v>2000</v>
      </c>
      <c r="AF27" s="282" t="n">
        <f aca="false">('15'!AE27/24)*0.454</f>
        <v>37.8333333333333</v>
      </c>
      <c r="AG27" s="38"/>
      <c r="AH27" s="282" t="n">
        <f aca="false">('15'!AG27/24)*0.454</f>
        <v>0</v>
      </c>
      <c r="AI27" s="281" t="n">
        <v>4000</v>
      </c>
      <c r="AJ27" s="282" t="n">
        <f aca="false">('15'!AI27/24)*0.454</f>
        <v>75.6666666666667</v>
      </c>
      <c r="AK27" s="40"/>
      <c r="AL27" s="283" t="n">
        <f aca="false">('15'!AK27/24)*0.454</f>
        <v>0</v>
      </c>
      <c r="AM27" s="40"/>
      <c r="AN27" s="283" t="n">
        <f aca="false">('15'!AM27/24)*0.454</f>
        <v>0</v>
      </c>
      <c r="AO27" s="40"/>
      <c r="AP27" s="283" t="n">
        <f aca="false">('15'!AO27/24)*0.454</f>
        <v>0</v>
      </c>
    </row>
    <row r="28" customFormat="false" ht="17.4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3160</v>
      </c>
      <c r="Z28" s="415" t="n">
        <v>1400</v>
      </c>
      <c r="AA28" s="34" t="n">
        <v>1</v>
      </c>
      <c r="AB28" s="82" t="n">
        <f aca="false">IF('15'!AA28=1,(('15'!Z28*'15'!$AS$6*'15'!$AT$6)/('15'!Y28*0.0036)),IF('15'!AA28=2,(('15'!Z28*'15'!$AS$7*'15'!$AT$7)/('15'!Y28*0.0036))))</f>
        <v>81.8389592123769</v>
      </c>
      <c r="AC28" s="82"/>
      <c r="AD28" s="37" t="n">
        <f aca="false">(('15'!AC28*'15'!$Q$10*1000000))/('15'!Y28*3600)</f>
        <v>0</v>
      </c>
      <c r="AE28" s="281" t="n">
        <v>2000</v>
      </c>
      <c r="AF28" s="282" t="n">
        <f aca="false">('15'!AE28/24)*0.454</f>
        <v>37.8333333333333</v>
      </c>
      <c r="AG28" s="38"/>
      <c r="AH28" s="282" t="n">
        <f aca="false">('15'!AG28/24)*0.454</f>
        <v>0</v>
      </c>
      <c r="AI28" s="281" t="n">
        <v>4000</v>
      </c>
      <c r="AJ28" s="282" t="n">
        <f aca="false">('15'!AI28/24)*0.454</f>
        <v>75.6666666666667</v>
      </c>
      <c r="AK28" s="40"/>
      <c r="AL28" s="283" t="n">
        <f aca="false">('15'!AK28/24)*0.454</f>
        <v>0</v>
      </c>
      <c r="AM28" s="40"/>
      <c r="AN28" s="283" t="n">
        <f aca="false">('15'!AM28/24)*0.454</f>
        <v>0</v>
      </c>
      <c r="AO28" s="40"/>
      <c r="AP28" s="283" t="n">
        <f aca="false">('15'!AO28/24)*0.454</f>
        <v>0</v>
      </c>
    </row>
    <row r="29" customFormat="false" ht="13.9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3144</v>
      </c>
      <c r="Z29" s="415" t="n">
        <v>1400</v>
      </c>
      <c r="AA29" s="34" t="n">
        <v>1</v>
      </c>
      <c r="AB29" s="82" t="n">
        <f aca="false">IF('15'!AA29=1,(('15'!Z29*'15'!$AS$6*'15'!$AT$6)/('15'!Y29*0.0036)),IF('15'!AA29=2,(('15'!Z29*'15'!$AS$7*'15'!$AT$7)/('15'!Y29*0.0036))))</f>
        <v>82.2554424653661</v>
      </c>
      <c r="AC29" s="82"/>
      <c r="AD29" s="37" t="n">
        <f aca="false">(('15'!AC29*'15'!$Q$10*1000000))/('15'!Y29*3600)</f>
        <v>0</v>
      </c>
      <c r="AE29" s="281" t="n">
        <v>2000</v>
      </c>
      <c r="AF29" s="282" t="n">
        <f aca="false">('15'!AE29/24)*0.454</f>
        <v>37.8333333333333</v>
      </c>
      <c r="AG29" s="38"/>
      <c r="AH29" s="282" t="n">
        <f aca="false">('15'!AG29/24)*0.454</f>
        <v>0</v>
      </c>
      <c r="AI29" s="281" t="n">
        <v>4000</v>
      </c>
      <c r="AJ29" s="282" t="n">
        <f aca="false">('15'!AI29/24)*0.454</f>
        <v>75.6666666666667</v>
      </c>
      <c r="AK29" s="40"/>
      <c r="AL29" s="283" t="n">
        <f aca="false">('15'!AK29/24)*0.454</f>
        <v>0</v>
      </c>
      <c r="AM29" s="40"/>
      <c r="AN29" s="283" t="n">
        <f aca="false">('15'!AM29/24)*0.454</f>
        <v>0</v>
      </c>
      <c r="AO29" s="40"/>
      <c r="AP29" s="283" t="n">
        <f aca="false">('15'!AO29/24)*0.454</f>
        <v>0</v>
      </c>
    </row>
    <row r="30" customFormat="false" ht="13.9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59" t="n">
        <f aca="false">SUM('15'!Y6:Y29)*3.6</f>
        <v>268315.2</v>
      </c>
      <c r="Z30" s="113" t="n">
        <f aca="false">SUM('15'!Z6:Z29)</f>
        <v>32560</v>
      </c>
      <c r="AA30" s="107"/>
      <c r="AB30" s="108"/>
      <c r="AC30" s="107"/>
      <c r="AD30" s="108"/>
      <c r="AE30" s="53"/>
      <c r="AF30" s="282" t="n">
        <f aca="false">SUM('15'!AF6:AF29)</f>
        <v>472.973416666667</v>
      </c>
      <c r="AG30" s="53"/>
      <c r="AH30" s="282" t="n">
        <f aca="false">SUM('15'!AH6:AH29)</f>
        <v>0</v>
      </c>
      <c r="AI30" s="282"/>
      <c r="AJ30" s="405" t="n">
        <f aca="false">SUM('15'!AJ6:AJ29)</f>
        <v>1920.04166666667</v>
      </c>
      <c r="AK30" s="109"/>
      <c r="AL30" s="283" t="n">
        <f aca="false">SUM('15'!AL6:AL29)</f>
        <v>0</v>
      </c>
      <c r="AM30" s="109"/>
      <c r="AN30" s="283" t="n">
        <f aca="false">SUM('15'!AN6:AN29)</f>
        <v>0</v>
      </c>
      <c r="AO30" s="109"/>
      <c r="AP30" s="283" t="n">
        <f aca="false">SUM('15'!AP6:AP29)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SUMIF('15'!AA6:AA29,"=1",'15'!Z6:Z29)</f>
        <v>32560</v>
      </c>
      <c r="AA32" s="113" t="n">
        <f aca="false">'15'!Z32*'15'!AS6</f>
        <v>43304.8</v>
      </c>
      <c r="AB32" s="114" t="n">
        <f aca="false">SUMIF('15'!$AA$6:$AA$29,"=1",'15'!$AB$6:$AB$29)/COUNTIF('15'!$AA$6:$AA$29,"=1")</f>
        <v>81.3855090778469</v>
      </c>
      <c r="AC32" s="115" t="n">
        <f aca="false">SUMIF('15'!AA6:AA29,"=1",'15'!AC6:AC29)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SUMIF('15'!AA6:AA29,"=2",'15'!Z6:Z29)</f>
        <v>0</v>
      </c>
      <c r="AA33" s="113" t="n">
        <f aca="false">'15'!Z33*'15'!AS7</f>
        <v>0</v>
      </c>
      <c r="AB33" s="114" t="e">
        <f aca="false">SUMIF('15'!$AA$6:$AA$29,"=2",'15'!$AB$6:$AB$29)/COUNTIF('15'!$AA$6:$AA$29,"=2")</f>
        <v>#DIV/0!</v>
      </c>
      <c r="AC33" s="120" t="n">
        <f aca="false">SUMIF('15'!AA6:AA29,"=2",'15'!AC6:AC29)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AVERAGE('15'!Y6:Y29)</f>
        <v>3105.5</v>
      </c>
      <c r="Z34" s="127" t="n">
        <f aca="false">AVERAGE('15'!Z6:Z29)</f>
        <v>1415.65217391304</v>
      </c>
      <c r="AA34" s="128"/>
      <c r="AB34" s="128"/>
      <c r="AC34" s="129" t="n">
        <f aca="false">SUM('15'!AC6:AC29)/COUNTIF('15'!AC6:AC29,"&lt;&gt;0")</f>
        <v>0</v>
      </c>
      <c r="AD34" s="130" t="e">
        <f aca="false">SUM('15'!AD6:AD29)/COUNTIF('15'!AD6:AD29,"&lt;&gt;0")</f>
        <v>#DIV/0!</v>
      </c>
      <c r="AE34" s="107"/>
      <c r="AF34" s="129" t="n">
        <f aca="false">AVERAGE('15'!AF6:AF29)</f>
        <v>19.7072256944444</v>
      </c>
      <c r="AG34" s="129"/>
      <c r="AH34" s="129" t="n">
        <f aca="false">AVERAGE('15'!AH6:AH29)</f>
        <v>0</v>
      </c>
      <c r="AI34" s="129"/>
      <c r="AJ34" s="129" t="n">
        <f aca="false">'15'!AJ30/24</f>
        <v>80.0017361111111</v>
      </c>
      <c r="AK34" s="129"/>
      <c r="AL34" s="129" t="n">
        <f aca="false">AVERAGE('15'!AL6:AL29)</f>
        <v>0</v>
      </c>
      <c r="AM34" s="129"/>
      <c r="AN34" s="129" t="n">
        <f aca="false">AVERAGE('15'!AN6:AN29)</f>
        <v>0</v>
      </c>
      <c r="AO34" s="129"/>
      <c r="AP34" s="129" t="n">
        <f aca="false">AVERAGE('15'!AP6:AP29)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2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29" t="s">
        <v>69</v>
      </c>
      <c r="AK35" s="329"/>
      <c r="AL35" s="329"/>
      <c r="AM35" s="329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74</v>
      </c>
      <c r="Y36" s="140"/>
      <c r="Z36" s="141"/>
      <c r="AA36" s="142" t="s">
        <v>75</v>
      </c>
      <c r="AB36" s="140" t="n">
        <v>4</v>
      </c>
      <c r="AC36" s="143" t="s">
        <v>76</v>
      </c>
      <c r="AD36" s="140" t="n">
        <v>3</v>
      </c>
      <c r="AJ36" s="329"/>
      <c r="AK36" s="329"/>
      <c r="AL36" s="329"/>
      <c r="AM36" s="329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50</v>
      </c>
      <c r="D37" s="284" t="n">
        <v>22</v>
      </c>
      <c r="E37" s="284" t="n">
        <v>8</v>
      </c>
      <c r="F37" s="284" t="n">
        <v>1.6</v>
      </c>
      <c r="G37" s="281" t="n">
        <v>0.2</v>
      </c>
      <c r="H37" s="281" t="n">
        <v>0</v>
      </c>
      <c r="I37" s="451" t="n">
        <v>0.1</v>
      </c>
      <c r="J37" s="451" t="n">
        <v>0.1</v>
      </c>
      <c r="K37" s="281" t="n">
        <v>0.03</v>
      </c>
      <c r="L37" s="452" t="n">
        <v>0.1</v>
      </c>
      <c r="M37" s="452"/>
      <c r="N37" s="452"/>
      <c r="O37" s="29"/>
      <c r="P37" s="29"/>
      <c r="Q37" s="29"/>
      <c r="R37" s="29"/>
      <c r="S37" s="29"/>
      <c r="T37" s="29"/>
      <c r="U37" s="453" t="n">
        <f aca="false">'15'!V12</f>
        <v>0</v>
      </c>
      <c r="X37" s="332" t="s">
        <v>77</v>
      </c>
      <c r="Y37" s="332"/>
      <c r="Z37" s="148" t="n">
        <f aca="false">COUNTA('15'!Z6:Z29)</f>
        <v>23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SUM('15'!AF30+'15'!AH30)</f>
        <v>472.973416666667</v>
      </c>
      <c r="AL38" s="311" t="s">
        <v>82</v>
      </c>
      <c r="AM38" s="313" t="n">
        <f aca="false">SUM('15'!AL30+'15'!AN30)</f>
        <v>0</v>
      </c>
      <c r="AO38" s="311" t="s">
        <v>82</v>
      </c>
      <c r="AP38" s="312" t="n">
        <f aca="false">'15'!AJ30</f>
        <v>1920.04166666667</v>
      </c>
      <c r="AQ38" s="311" t="s">
        <v>82</v>
      </c>
      <c r="AR38" s="313" t="n">
        <f aca="false">'15'!AP30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('15'!AK38/'15'!Y30)*1000</f>
        <v>1.7627529736171</v>
      </c>
      <c r="AL39" s="316" t="s">
        <v>90</v>
      </c>
      <c r="AM39" s="317" t="n">
        <f aca="false">('15'!AM38/'15'!Y30)*1000</f>
        <v>0</v>
      </c>
      <c r="AO39" s="314" t="s">
        <v>90</v>
      </c>
      <c r="AP39" s="315" t="n">
        <f aca="false">('15'!AP38/'15'!Y30)*1000</f>
        <v>7.1559183626819</v>
      </c>
      <c r="AQ39" s="316" t="s">
        <v>90</v>
      </c>
      <c r="AR39" s="317" t="n">
        <f aca="false">('15'!AR38/'15'!Y30)*1000</f>
        <v>0</v>
      </c>
    </row>
    <row r="40" customFormat="false" ht="15.7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SUM('15'!AK38,'15'!AM38)</f>
        <v>472.973416666667</v>
      </c>
      <c r="AM40" s="185"/>
      <c r="AO40" s="186" t="s">
        <v>94</v>
      </c>
      <c r="AP40" s="186"/>
      <c r="AQ40" s="187" t="n">
        <f aca="false">SUM('15'!AP38,'15'!AR38)</f>
        <v>1920.04166666667</v>
      </c>
      <c r="AR40" s="187"/>
    </row>
    <row r="41" customFormat="false" ht="16.5" hidden="false" customHeight="true" outlineLevel="0" collapsed="false">
      <c r="A41" s="188" t="n">
        <f aca="false">COUNTA('15'!E7:E18)</f>
        <v>11</v>
      </c>
      <c r="B41" s="189" t="n">
        <f aca="false">COUNTA('15'!I7:I18)</f>
        <v>11</v>
      </c>
      <c r="C41" s="189" t="n">
        <f aca="false">COUNTA('15'!J7:J18)</f>
        <v>11</v>
      </c>
      <c r="D41" s="189" t="n">
        <f aca="false">COUNTA('15'!K7:K18)</f>
        <v>11</v>
      </c>
      <c r="E41" s="189" t="n">
        <f aca="false">COUNTIF('15'!E7:E18,"&gt;15")</f>
        <v>0</v>
      </c>
      <c r="F41" s="189"/>
      <c r="G41" s="189" t="n">
        <f aca="false">COUNTIF('15'!J7:J18,"&gt;1")</f>
        <v>3</v>
      </c>
      <c r="H41" s="189"/>
      <c r="I41" s="190"/>
      <c r="J41" s="189" t="n">
        <f aca="false">'15'!A41-'15'!E41</f>
        <v>11</v>
      </c>
      <c r="K41" s="189"/>
      <c r="L41" s="189" t="n">
        <f aca="false">'15'!C41-'15'!G41</f>
        <v>8</v>
      </c>
      <c r="M41" s="189"/>
      <c r="N41" s="190"/>
      <c r="O41" s="191" t="n">
        <f aca="false">COUNTIF('15'!J7:J18,"&lt;=0,5")</f>
        <v>1</v>
      </c>
      <c r="P41" s="191"/>
      <c r="Q41" s="191"/>
      <c r="R41" s="167"/>
      <c r="S41" s="192" t="n">
        <f aca="false">COUNTIF('15'!J7:J18,"&lt;=1,0")</f>
        <v>8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SUM(('15'!AK38+'15'!AM38)/'15'!Y30)*1000</f>
        <v>1.7627529736171</v>
      </c>
      <c r="AM41" s="194"/>
      <c r="AO41" s="186" t="s">
        <v>95</v>
      </c>
      <c r="AP41" s="186"/>
      <c r="AQ41" s="194" t="n">
        <f aca="false">SUM(('15'!AP38+'15'!AR38)/'15'!Y30)*1000</f>
        <v>7.1559183626819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SUM('15'!Y45,'15'!AA45,'15'!AC45,'15'!AE45)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COUNTIF('15'!I7:I18,"&lt;=5,0")</f>
        <v>11</v>
      </c>
      <c r="I45" s="214"/>
      <c r="J45" s="214"/>
      <c r="K45" s="190"/>
      <c r="L45" s="184" t="n">
        <f aca="false">COUNTA('15'!L37)</f>
        <v>1</v>
      </c>
      <c r="M45" s="184"/>
      <c r="O45" s="215"/>
      <c r="P45" s="216"/>
      <c r="Q45" s="217" t="n">
        <f aca="false">'15'!S41-'15'!O41</f>
        <v>7</v>
      </c>
      <c r="R45" s="217"/>
      <c r="S45" s="217"/>
      <c r="T45" s="218"/>
      <c r="X45" s="219" t="s">
        <v>108</v>
      </c>
      <c r="Y45" s="220" t="n">
        <f aca="false">Y44*275.3</f>
        <v>0</v>
      </c>
      <c r="Z45" s="219" t="s">
        <v>108</v>
      </c>
      <c r="AA45" s="220" t="n">
        <f aca="false">262.4*'15'!AA44</f>
        <v>0</v>
      </c>
      <c r="AB45" s="219" t="s">
        <v>108</v>
      </c>
      <c r="AC45" s="220" t="n">
        <f aca="false">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" hidden="false" customHeight="true" outlineLevel="0" collapsed="false">
      <c r="F46" s="223"/>
      <c r="X46" s="224" t="s">
        <v>109</v>
      </c>
      <c r="Y46" s="225" t="n">
        <f aca="false">AS6</f>
        <v>1.33</v>
      </c>
      <c r="Z46" s="224" t="s">
        <v>109</v>
      </c>
      <c r="AA46" s="225" t="n">
        <f aca="false">Y46</f>
        <v>1.33</v>
      </c>
      <c r="AB46" s="224" t="s">
        <v>109</v>
      </c>
      <c r="AC46" s="225" t="n">
        <f aca="false">Y46</f>
        <v>1.33</v>
      </c>
      <c r="AD46" s="224" t="s">
        <v>109</v>
      </c>
      <c r="AE46" s="390" t="n">
        <f aca="false">Y46</f>
        <v>1.33</v>
      </c>
      <c r="AF46" s="228" t="s">
        <v>110</v>
      </c>
      <c r="AG46" s="229" t="n">
        <f aca="false">SUM('15'!Y47,'15'!AA47,'15'!AC47,'15'!AE47)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Y45*Y46</f>
        <v>0</v>
      </c>
      <c r="Z47" s="219" t="s">
        <v>112</v>
      </c>
      <c r="AA47" s="220" t="n">
        <f aca="false">'15'!AA45*'15'!AA46</f>
        <v>0</v>
      </c>
      <c r="AB47" s="219" t="s">
        <v>112</v>
      </c>
      <c r="AC47" s="220" t="n">
        <f aca="false">C45*AC46</f>
        <v>0</v>
      </c>
      <c r="AD47" s="219" t="s">
        <v>112</v>
      </c>
      <c r="AE47" s="220" t="n">
        <f aca="false">'15'!AE45*'15'!AE46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AJ48</f>
        <v>1.33</v>
      </c>
      <c r="AM48" s="234" t="s">
        <v>109</v>
      </c>
      <c r="AN48" s="225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AL47*AL48</f>
        <v>0</v>
      </c>
      <c r="AM49" s="219" t="s">
        <v>112</v>
      </c>
      <c r="AN49" s="220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COUNTA('15'!O7:O18)</f>
        <v>11</v>
      </c>
      <c r="P51" s="184" t="n">
        <f aca="false">COUNTA('15'!W17:W28)</f>
        <v>0</v>
      </c>
      <c r="R51" s="214" t="n">
        <f aca="false">COUNTIF('15'!O7:O18,"&gt;=0,5")</f>
        <v>11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SUM('15'!Y53,'15'!AA53,'15'!AC53,'15'!AE53)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'15'!Y52*275.3</f>
        <v>0</v>
      </c>
      <c r="Z53" s="219" t="s">
        <v>108</v>
      </c>
      <c r="AA53" s="220" t="n">
        <f aca="false">262.4*'15'!AA52</f>
        <v>0</v>
      </c>
      <c r="AB53" s="219" t="s">
        <v>108</v>
      </c>
      <c r="AC53" s="246" t="n">
        <f aca="false">'15'!AC52*277.7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'15'!AS7</f>
        <v>1.377</v>
      </c>
      <c r="Z54" s="224" t="s">
        <v>109</v>
      </c>
      <c r="AA54" s="226" t="n">
        <f aca="false">'15'!Y54</f>
        <v>1.377</v>
      </c>
      <c r="AB54" s="224" t="s">
        <v>109</v>
      </c>
      <c r="AC54" s="226" t="n">
        <f aca="false">'15'!Y54</f>
        <v>1.377</v>
      </c>
      <c r="AD54" s="224" t="s">
        <v>109</v>
      </c>
      <c r="AE54" s="227" t="n">
        <f aca="false">'15'!Y54</f>
        <v>1.377</v>
      </c>
      <c r="AF54" s="228" t="s">
        <v>110</v>
      </c>
      <c r="AG54" s="229" t="n">
        <f aca="false">SUM('15'!Y55,'15'!AA55,'15'!AC55,'15'!AE55)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262.4*'3'!AL53</f>
        <v>0</v>
      </c>
      <c r="AM54" s="219" t="s">
        <v>108</v>
      </c>
      <c r="AN54" s="246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'15'!Y53*'15'!Y54</f>
        <v>0</v>
      </c>
      <c r="Z55" s="219" t="s">
        <v>112</v>
      </c>
      <c r="AA55" s="220" t="n">
        <f aca="false">'15'!AA53*'15'!AA54</f>
        <v>0</v>
      </c>
      <c r="AB55" s="219" t="s">
        <v>112</v>
      </c>
      <c r="AC55" s="220" t="n">
        <f aca="false">'15'!AC53*'15'!AC54</f>
        <v>0</v>
      </c>
      <c r="AD55" s="219" t="s">
        <v>112</v>
      </c>
      <c r="AE55" s="220" t="n">
        <f aca="false">'15'!AE53*'15'!AE54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'3'!AL54*'3'!AL55</f>
        <v>0</v>
      </c>
      <c r="AM56" s="219" t="s">
        <v>112</v>
      </c>
      <c r="AN56" s="220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7" t="n">
        <f aca="false">COUNTA('15'!N7:N18)</f>
        <v>11</v>
      </c>
      <c r="P57" s="247"/>
      <c r="R57" s="248" t="n">
        <f aca="false">COUNTIF('15'!N7:N18,"&gt;=6")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U59" s="0" t="s">
        <v>149</v>
      </c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43304.8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-43304.8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  <c r="AI64" s="454" t="s">
        <v>150</v>
      </c>
      <c r="AJ64" s="454"/>
      <c r="AK64" s="454"/>
      <c r="AL64" s="455"/>
      <c r="AM64" s="455"/>
      <c r="AN64" s="454" t="s">
        <v>150</v>
      </c>
      <c r="AO64" s="454"/>
      <c r="AP64" s="454"/>
      <c r="AQ64" s="455"/>
      <c r="AR64" s="455"/>
    </row>
    <row r="65" customFormat="false" ht="39" hidden="false" customHeight="true" outlineLevel="0" collapsed="false">
      <c r="X65" s="267" t="s">
        <v>130</v>
      </c>
      <c r="Y65" s="318" t="n">
        <f aca="false">'14'!$Y$68</f>
        <v>-12967.375</v>
      </c>
      <c r="Z65" s="259"/>
      <c r="AA65" s="259"/>
      <c r="AB65" s="269" t="s">
        <v>130</v>
      </c>
      <c r="AC65" s="367" t="n">
        <f aca="false">'14'!$AC$68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SUM('15'!AK38,'15'!AP38)</f>
        <v>2393.01508333333</v>
      </c>
      <c r="Z67" s="259"/>
      <c r="AA67" s="259"/>
      <c r="AB67" s="265" t="s">
        <v>128</v>
      </c>
      <c r="AC67" s="257" t="n">
        <f aca="false">SUM('15'!AM38,'15'!AR38)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SUM('15'!Y63,'15'!Y65)-'15'!Y67</f>
        <v>-15360.3900833333</v>
      </c>
      <c r="Z68" s="259"/>
      <c r="AA68" s="259"/>
      <c r="AB68" s="265" t="s">
        <v>132</v>
      </c>
      <c r="AC68" s="275" t="n">
        <f aca="false">SUM('15'!AC63,'15'!AC65)-'15'!AC67</f>
        <v>0</v>
      </c>
    </row>
  </sheetData>
  <sheetProtection sheet="true" password="dd2b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25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29" min="29" style="0" width="10.41"/>
    <col collapsed="false" customWidth="true" hidden="false" outlineLevel="0" max="30" min="30" style="0" width="9.8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280" t="n">
        <v>3155</v>
      </c>
      <c r="Z6" s="280" t="n">
        <v>1400</v>
      </c>
      <c r="AA6" s="34" t="n">
        <v>1</v>
      </c>
      <c r="AB6" s="82" t="n">
        <f aca="false">IF('16'!AA6=1,(('16'!Z6*'16'!$AS$6*'16'!$AT$6)/('16'!Y6*0.0036)),IF('16'!AA6=2,(('16'!Z6*'16'!$AS$7*'16'!$AT$7)/('16'!Y6*0.0036))))</f>
        <v>81.968656453601</v>
      </c>
      <c r="AC6" s="82"/>
      <c r="AD6" s="37" t="n">
        <f aca="false">(('16'!AC6*'16'!$O$9*1000000))/('16'!Y6*3600)</f>
        <v>0</v>
      </c>
      <c r="AE6" s="281" t="n">
        <v>2000</v>
      </c>
      <c r="AF6" s="282" t="n">
        <f aca="false">('16'!AE6/24)*0.454</f>
        <v>37.8333333333333</v>
      </c>
      <c r="AG6" s="38"/>
      <c r="AH6" s="282" t="n">
        <f aca="false">('16'!AG6/24)*0.454</f>
        <v>0</v>
      </c>
      <c r="AI6" s="410" t="n">
        <v>4000</v>
      </c>
      <c r="AJ6" s="282" t="n">
        <f aca="false">('16'!AI6/24)*0.454</f>
        <v>75.6666666666667</v>
      </c>
      <c r="AK6" s="40"/>
      <c r="AL6" s="283" t="n">
        <f aca="false">('16'!AK6/24)*0.454</f>
        <v>0</v>
      </c>
      <c r="AM6" s="40"/>
      <c r="AN6" s="283" t="n">
        <f aca="false">('16'!AM6/24)*0.454</f>
        <v>0</v>
      </c>
      <c r="AO6" s="42"/>
      <c r="AP6" s="283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4" t="n">
        <v>210</v>
      </c>
      <c r="C7" s="284" t="n">
        <v>15</v>
      </c>
      <c r="D7" s="284" t="n">
        <v>17</v>
      </c>
      <c r="E7" s="284" t="n">
        <v>10</v>
      </c>
      <c r="F7" s="284" t="n">
        <v>48</v>
      </c>
      <c r="G7" s="284" t="n">
        <v>1.4</v>
      </c>
      <c r="H7" s="284" t="n">
        <v>1.2</v>
      </c>
      <c r="I7" s="284" t="n">
        <v>1</v>
      </c>
      <c r="J7" s="284" t="n">
        <v>0.4</v>
      </c>
      <c r="K7" s="284" t="n">
        <v>6.9</v>
      </c>
      <c r="L7" s="284" t="n">
        <v>6.2</v>
      </c>
      <c r="M7" s="284" t="n">
        <v>6.1</v>
      </c>
      <c r="N7" s="284" t="n">
        <v>5.9</v>
      </c>
      <c r="O7" s="284" t="n">
        <v>3</v>
      </c>
      <c r="P7" s="284" t="n">
        <v>0.2</v>
      </c>
      <c r="Q7" s="287"/>
      <c r="R7" s="56" t="n">
        <f aca="false">'15'!$Z$29</f>
        <v>1400</v>
      </c>
      <c r="S7" s="285" t="n">
        <f aca="false">'15'!$AB$29</f>
        <v>82.2554424653661</v>
      </c>
      <c r="T7" s="56" t="n">
        <f aca="false">'15'!$Y$29</f>
        <v>3144</v>
      </c>
      <c r="U7" s="51" t="str">
        <f aca="false">IF('16'!AA6=1,'16'!AR6,'16'!AR7)</f>
        <v>S.A.L</v>
      </c>
      <c r="V7" s="286" t="n">
        <f aca="false">ESCALA!$C$17</f>
        <v>0</v>
      </c>
      <c r="W7" s="286"/>
      <c r="X7" s="32" t="n">
        <v>0.0833333333333333</v>
      </c>
      <c r="Y7" s="280" t="n">
        <v>3196</v>
      </c>
      <c r="Z7" s="280" t="n">
        <v>1400</v>
      </c>
      <c r="AA7" s="34" t="n">
        <v>1</v>
      </c>
      <c r="AB7" s="82" t="n">
        <f aca="false">IF('16'!AA7=1,(('16'!Z7*'16'!$AS$6*'16'!$AT$6)/('16'!Y7*0.0036)),IF('16'!AA7=2,(('16'!Z7*'16'!$AS$7*'16'!$AT$7)/('16'!Y7*0.0036))))</f>
        <v>80.9171186204978</v>
      </c>
      <c r="AC7" s="82"/>
      <c r="AD7" s="37" t="n">
        <f aca="false">(('16'!AC7*'16'!$O$9*1000000))/('16'!Y7*3600)</f>
        <v>0</v>
      </c>
      <c r="AE7" s="281" t="n">
        <v>2000</v>
      </c>
      <c r="AF7" s="282" t="n">
        <f aca="false">('16'!AE7/24)*0.454</f>
        <v>37.8333333333333</v>
      </c>
      <c r="AG7" s="38"/>
      <c r="AH7" s="282" t="n">
        <f aca="false">('16'!AG7/24)*0.454</f>
        <v>0</v>
      </c>
      <c r="AI7" s="410" t="n">
        <v>4000</v>
      </c>
      <c r="AJ7" s="282" t="n">
        <f aca="false">('16'!AI7/24)*0.454</f>
        <v>75.6666666666667</v>
      </c>
      <c r="AK7" s="40"/>
      <c r="AL7" s="283" t="n">
        <f aca="false">('16'!AK7/24)*0.454</f>
        <v>0</v>
      </c>
      <c r="AM7" s="40"/>
      <c r="AN7" s="283" t="n">
        <f aca="false">('16'!AM7/24)*0.454</f>
        <v>0</v>
      </c>
      <c r="AO7" s="40"/>
      <c r="AP7" s="283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4" t="n">
        <v>208</v>
      </c>
      <c r="C8" s="284" t="n">
        <v>15</v>
      </c>
      <c r="D8" s="284" t="n">
        <v>17</v>
      </c>
      <c r="E8" s="284" t="n">
        <v>10</v>
      </c>
      <c r="F8" s="284" t="n">
        <v>46</v>
      </c>
      <c r="G8" s="284" t="n">
        <v>1.3</v>
      </c>
      <c r="H8" s="284" t="n">
        <v>1.1</v>
      </c>
      <c r="I8" s="284" t="n">
        <v>0.8</v>
      </c>
      <c r="J8" s="284" t="n">
        <v>0.4</v>
      </c>
      <c r="K8" s="284" t="n">
        <v>6.9</v>
      </c>
      <c r="L8" s="284" t="n">
        <v>6.2</v>
      </c>
      <c r="M8" s="284" t="n">
        <v>6.1</v>
      </c>
      <c r="N8" s="284" t="n">
        <v>5.9</v>
      </c>
      <c r="O8" s="284" t="n">
        <v>3.5</v>
      </c>
      <c r="P8" s="284" t="n">
        <v>0.2</v>
      </c>
      <c r="Q8" s="287"/>
      <c r="R8" s="56" t="n">
        <f aca="false">'16'!Z7</f>
        <v>1400</v>
      </c>
      <c r="S8" s="55" t="n">
        <f aca="false">'16'!AB7</f>
        <v>80.9171186204978</v>
      </c>
      <c r="T8" s="56" t="n">
        <f aca="false">'16'!Y7</f>
        <v>3196</v>
      </c>
      <c r="U8" s="51" t="str">
        <f aca="false">IF('16'!AA7=1,'16'!AR6,'16'!AR7)</f>
        <v>S.A.L</v>
      </c>
      <c r="V8" s="286"/>
      <c r="W8" s="286"/>
      <c r="X8" s="32" t="n">
        <v>0.125</v>
      </c>
      <c r="Y8" s="280" t="n">
        <v>3173</v>
      </c>
      <c r="Z8" s="280" t="n">
        <v>1400</v>
      </c>
      <c r="AA8" s="34" t="n">
        <v>1</v>
      </c>
      <c r="AB8" s="82" t="n">
        <f aca="false">IF('16'!AA8=1,(('16'!Z8*'16'!$AS$6*'16'!$AT$6)/('16'!Y8*0.0036)),IF('16'!AA8=2,(('16'!Z8*'16'!$AS$7*'16'!$AT$7)/('16'!Y8*0.0036))))</f>
        <v>81.5036593479707</v>
      </c>
      <c r="AC8" s="82"/>
      <c r="AD8" s="37" t="n">
        <f aca="false">(('16'!AC8*'16'!$O$9*1000000))/('16'!Y8*3600)</f>
        <v>0</v>
      </c>
      <c r="AE8" s="281" t="n">
        <v>2000</v>
      </c>
      <c r="AF8" s="282" t="n">
        <f aca="false">('16'!AE8/24)*0.454</f>
        <v>37.8333333333333</v>
      </c>
      <c r="AG8" s="38"/>
      <c r="AH8" s="282" t="n">
        <f aca="false">('16'!AG8/24)*0.454</f>
        <v>0</v>
      </c>
      <c r="AI8" s="410" t="n">
        <v>4000</v>
      </c>
      <c r="AJ8" s="282" t="n">
        <f aca="false">('16'!AI8/24)*0.454</f>
        <v>75.6666666666667</v>
      </c>
      <c r="AK8" s="40"/>
      <c r="AL8" s="283" t="n">
        <f aca="false">('16'!AK8/24)*0.454</f>
        <v>0</v>
      </c>
      <c r="AM8" s="40"/>
      <c r="AN8" s="283" t="n">
        <f aca="false">('16'!AM8/24)*0.454</f>
        <v>0</v>
      </c>
      <c r="AO8" s="40"/>
      <c r="AP8" s="283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208</v>
      </c>
      <c r="C9" s="284" t="n">
        <v>15</v>
      </c>
      <c r="D9" s="284" t="n">
        <v>16</v>
      </c>
      <c r="E9" s="284" t="n">
        <v>10</v>
      </c>
      <c r="F9" s="284" t="n">
        <v>45</v>
      </c>
      <c r="G9" s="284" t="n">
        <v>1.2</v>
      </c>
      <c r="H9" s="284" t="n">
        <v>1.2</v>
      </c>
      <c r="I9" s="284" t="n">
        <v>0.8</v>
      </c>
      <c r="J9" s="284" t="n">
        <v>0.5</v>
      </c>
      <c r="K9" s="284" t="n">
        <v>6.9</v>
      </c>
      <c r="L9" s="284" t="n">
        <v>6</v>
      </c>
      <c r="M9" s="284" t="n">
        <v>6.2</v>
      </c>
      <c r="N9" s="284" t="n">
        <v>5.9</v>
      </c>
      <c r="O9" s="284" t="n">
        <v>3.5</v>
      </c>
      <c r="P9" s="284" t="n">
        <v>0.2</v>
      </c>
      <c r="Q9" s="287"/>
      <c r="R9" s="56" t="n">
        <f aca="false">'16'!Z9</f>
        <v>1400</v>
      </c>
      <c r="S9" s="55" t="n">
        <f aca="false">'16'!AB9</f>
        <v>82.2031503849686</v>
      </c>
      <c r="T9" s="56" t="n">
        <f aca="false">'16'!Y9</f>
        <v>3146</v>
      </c>
      <c r="U9" s="51" t="str">
        <f aca="false">IF('16'!AA9=1,'16'!AR6,'16'!AR7)</f>
        <v>S.A.L</v>
      </c>
      <c r="V9" s="286"/>
      <c r="W9" s="286"/>
      <c r="X9" s="32" t="n">
        <v>0.166666666666667</v>
      </c>
      <c r="Y9" s="280" t="n">
        <v>3146</v>
      </c>
      <c r="Z9" s="280" t="n">
        <v>1400</v>
      </c>
      <c r="AA9" s="34" t="n">
        <v>1</v>
      </c>
      <c r="AB9" s="82" t="n">
        <f aca="false">IF('16'!AA9=1,(('16'!Z9*'16'!$AS$6*'16'!$AT$6)/('16'!Y9*0.0036)),IF('16'!AA9=2,(('16'!Z9*'16'!$AS$7*'16'!$AT$7)/('16'!Y9*0.0036))))</f>
        <v>82.2031503849686</v>
      </c>
      <c r="AC9" s="82"/>
      <c r="AD9" s="37" t="n">
        <f aca="false">(('16'!AC9*'16'!$O$9*1000000))/('16'!Y9*3600)</f>
        <v>0</v>
      </c>
      <c r="AE9" s="281" t="n">
        <v>2000</v>
      </c>
      <c r="AF9" s="282" t="n">
        <f aca="false">('16'!AE9/24)*0.454</f>
        <v>37.8333333333333</v>
      </c>
      <c r="AG9" s="38"/>
      <c r="AH9" s="282" t="n">
        <f aca="false">('16'!AG9/24)*0.454</f>
        <v>0</v>
      </c>
      <c r="AI9" s="410" t="n">
        <v>4000</v>
      </c>
      <c r="AJ9" s="282" t="n">
        <f aca="false">('16'!AI9/24)*0.454</f>
        <v>75.6666666666667</v>
      </c>
      <c r="AK9" s="40"/>
      <c r="AL9" s="283" t="n">
        <f aca="false">('16'!AK9/24)*0.454</f>
        <v>0</v>
      </c>
      <c r="AM9" s="40"/>
      <c r="AN9" s="283" t="n">
        <f aca="false">('16'!AM9/24)*0.454</f>
        <v>0</v>
      </c>
      <c r="AO9" s="40"/>
      <c r="AP9" s="283" t="n">
        <f aca="false">('16'!AO9/24)*0.454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284" t="n">
        <v>208</v>
      </c>
      <c r="C10" s="284" t="n">
        <v>15</v>
      </c>
      <c r="D10" s="284" t="n">
        <v>16</v>
      </c>
      <c r="E10" s="284" t="n">
        <v>10</v>
      </c>
      <c r="F10" s="284" t="n">
        <v>45</v>
      </c>
      <c r="G10" s="284" t="n">
        <v>1.2</v>
      </c>
      <c r="H10" s="284" t="n">
        <v>1.2</v>
      </c>
      <c r="I10" s="284" t="n">
        <v>0.8</v>
      </c>
      <c r="J10" s="284" t="n">
        <v>0.5</v>
      </c>
      <c r="K10" s="284" t="n">
        <v>6.9</v>
      </c>
      <c r="L10" s="284" t="n">
        <v>6</v>
      </c>
      <c r="M10" s="284" t="n">
        <v>6.2</v>
      </c>
      <c r="N10" s="284" t="n">
        <v>5.9</v>
      </c>
      <c r="O10" s="284" t="n">
        <v>3.5</v>
      </c>
      <c r="P10" s="284" t="n">
        <v>0.2</v>
      </c>
      <c r="Q10" s="287"/>
      <c r="R10" s="56" t="n">
        <f aca="false">'16'!Z11</f>
        <v>1400</v>
      </c>
      <c r="S10" s="55" t="n">
        <f aca="false">'16'!AB11</f>
        <v>82.0206505268351</v>
      </c>
      <c r="T10" s="56" t="n">
        <f aca="false">'16'!Y11</f>
        <v>3153</v>
      </c>
      <c r="U10" s="51" t="str">
        <f aca="false">IF('16'!AA11=1,'16'!AR6,'16'!AR7)</f>
        <v>S.A.L</v>
      </c>
      <c r="V10" s="286"/>
      <c r="W10" s="286"/>
      <c r="X10" s="32" t="n">
        <v>0.208333333333333</v>
      </c>
      <c r="Y10" s="280" t="n">
        <v>3162</v>
      </c>
      <c r="Z10" s="280" t="n">
        <v>1400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81.7871951648043</v>
      </c>
      <c r="AC10" s="82"/>
      <c r="AD10" s="37" t="n">
        <f aca="false">(('16'!AC10*'16'!$O$9*1000000))/('16'!Y10*3600)</f>
        <v>0</v>
      </c>
      <c r="AE10" s="281" t="n">
        <v>2000</v>
      </c>
      <c r="AF10" s="282" t="n">
        <f aca="false">('16'!AE10/24)*0.454</f>
        <v>37.8333333333333</v>
      </c>
      <c r="AG10" s="38"/>
      <c r="AH10" s="282" t="n">
        <f aca="false">('16'!AG10/24)*0.454</f>
        <v>0</v>
      </c>
      <c r="AI10" s="410" t="n">
        <v>4000</v>
      </c>
      <c r="AJ10" s="282" t="n">
        <f aca="false">('16'!AI10/24)*0.454</f>
        <v>75.6666666666667</v>
      </c>
      <c r="AK10" s="40"/>
      <c r="AL10" s="283" t="n">
        <f aca="false">('16'!AK10/24)*0.454</f>
        <v>0</v>
      </c>
      <c r="AM10" s="40"/>
      <c r="AN10" s="283" t="n">
        <f aca="false">('16'!AM10/24)*0.454</f>
        <v>0</v>
      </c>
      <c r="AO10" s="40"/>
      <c r="AP10" s="283" t="n">
        <f aca="false">('16'!AO10/24)*0.454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284" t="n">
        <v>201</v>
      </c>
      <c r="C11" s="284" t="n">
        <v>12</v>
      </c>
      <c r="D11" s="284" t="n">
        <v>13</v>
      </c>
      <c r="E11" s="284" t="n">
        <v>11</v>
      </c>
      <c r="F11" s="284" t="n">
        <v>42</v>
      </c>
      <c r="G11" s="284" t="n">
        <v>1.1</v>
      </c>
      <c r="H11" s="284" t="n">
        <v>1.2</v>
      </c>
      <c r="I11" s="284" t="n">
        <v>0.8</v>
      </c>
      <c r="J11" s="284" t="n">
        <v>0.4</v>
      </c>
      <c r="K11" s="284" t="n">
        <v>6.8</v>
      </c>
      <c r="L11" s="284" t="n">
        <v>6</v>
      </c>
      <c r="M11" s="284" t="n">
        <v>6.1</v>
      </c>
      <c r="N11" s="284" t="n">
        <v>5.8</v>
      </c>
      <c r="O11" s="284" t="n">
        <v>3</v>
      </c>
      <c r="P11" s="284" t="n">
        <v>0.1</v>
      </c>
      <c r="Q11" s="287"/>
      <c r="R11" s="56" t="n">
        <f aca="false">'16'!Z13</f>
        <v>1400</v>
      </c>
      <c r="S11" s="55" t="n">
        <f aca="false">'16'!AB13</f>
        <v>81.1710957661994</v>
      </c>
      <c r="T11" s="56" t="n">
        <f aca="false">'16'!Y13</f>
        <v>3186</v>
      </c>
      <c r="U11" s="51" t="str">
        <f aca="false">IF('16'!AA13=1,'16'!AR6,'16'!AR7)</f>
        <v>S.A.L</v>
      </c>
      <c r="V11" s="286"/>
      <c r="W11" s="286"/>
      <c r="X11" s="32" t="n">
        <v>0.25</v>
      </c>
      <c r="Y11" s="280" t="n">
        <v>3153</v>
      </c>
      <c r="Z11" s="280" t="n">
        <v>1400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82.0206505268351</v>
      </c>
      <c r="AC11" s="82"/>
      <c r="AD11" s="37" t="n">
        <f aca="false">(('16'!AC11*'16'!$O$9*1000000))/('16'!Y11*3600)</f>
        <v>0</v>
      </c>
      <c r="AE11" s="281" t="n">
        <v>2500</v>
      </c>
      <c r="AF11" s="282" t="n">
        <f aca="false">('16'!AE11/24)*0.454</f>
        <v>47.2916666666667</v>
      </c>
      <c r="AG11" s="38"/>
      <c r="AH11" s="282" t="n">
        <f aca="false">('16'!AG11/24)*0.454</f>
        <v>0</v>
      </c>
      <c r="AI11" s="410" t="n">
        <v>3500</v>
      </c>
      <c r="AJ11" s="282" t="n">
        <f aca="false">('16'!AI11/24)*0.454</f>
        <v>66.2083333333333</v>
      </c>
      <c r="AK11" s="40"/>
      <c r="AL11" s="283" t="n">
        <f aca="false">('16'!AK11/24)*0.454</f>
        <v>0</v>
      </c>
      <c r="AM11" s="40"/>
      <c r="AN11" s="283" t="n">
        <f aca="false">('16'!AM11/24)*0.454</f>
        <v>0</v>
      </c>
      <c r="AO11" s="40"/>
      <c r="AP11" s="283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4" t="n">
        <v>206</v>
      </c>
      <c r="C12" s="284" t="n">
        <v>13</v>
      </c>
      <c r="D12" s="284" t="n">
        <v>14</v>
      </c>
      <c r="E12" s="284" t="n">
        <v>12</v>
      </c>
      <c r="F12" s="284" t="n">
        <v>44</v>
      </c>
      <c r="G12" s="284" t="n">
        <v>1.2</v>
      </c>
      <c r="H12" s="284" t="n">
        <v>1.2</v>
      </c>
      <c r="I12" s="284" t="n">
        <v>0.9</v>
      </c>
      <c r="J12" s="284" t="n">
        <v>0.4</v>
      </c>
      <c r="K12" s="284" t="n">
        <v>6.8</v>
      </c>
      <c r="L12" s="284" t="n">
        <v>6</v>
      </c>
      <c r="M12" s="284" t="n">
        <v>6</v>
      </c>
      <c r="N12" s="284" t="n">
        <v>5.8</v>
      </c>
      <c r="O12" s="284" t="n">
        <v>3</v>
      </c>
      <c r="P12" s="284" t="n">
        <v>0.1</v>
      </c>
      <c r="Q12" s="287"/>
      <c r="R12" s="56" t="n">
        <f aca="false">'16'!Z15</f>
        <v>1400</v>
      </c>
      <c r="S12" s="55" t="n">
        <f aca="false">'16'!AB15</f>
        <v>80.6898942624372</v>
      </c>
      <c r="T12" s="56" t="n">
        <f aca="false">'16'!Y15</f>
        <v>3205</v>
      </c>
      <c r="U12" s="51" t="str">
        <f aca="false">IF('16'!AA15=1,'16'!AR6,'16'!AR7)</f>
        <v>S.A.L</v>
      </c>
      <c r="V12" s="66" t="n">
        <f aca="false">ESCALA!$B$18</f>
        <v>0</v>
      </c>
      <c r="W12" s="66"/>
      <c r="X12" s="32" t="n">
        <v>0.291666666666667</v>
      </c>
      <c r="Y12" s="280" t="n">
        <v>3196</v>
      </c>
      <c r="Z12" s="280" t="n">
        <v>1400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80.9171186204978</v>
      </c>
      <c r="AC12" s="82"/>
      <c r="AD12" s="37" t="n">
        <f aca="false">(('16'!AC12*'16'!$O$9*1000000))/('16'!Y12*3600)</f>
        <v>0</v>
      </c>
      <c r="AE12" s="281" t="n">
        <v>2500</v>
      </c>
      <c r="AF12" s="282" t="n">
        <f aca="false">('16'!AE12/24)*0.454</f>
        <v>47.2916666666667</v>
      </c>
      <c r="AG12" s="38"/>
      <c r="AH12" s="282" t="n">
        <f aca="false">('16'!AG12/24)*0.454</f>
        <v>0</v>
      </c>
      <c r="AI12" s="410" t="n">
        <v>3500</v>
      </c>
      <c r="AJ12" s="282" t="n">
        <f aca="false">('16'!AI12/24)*0.454</f>
        <v>66.2083333333333</v>
      </c>
      <c r="AK12" s="40"/>
      <c r="AL12" s="283" t="n">
        <f aca="false">('16'!AK12/24)*0.454</f>
        <v>0</v>
      </c>
      <c r="AM12" s="40"/>
      <c r="AN12" s="283" t="n">
        <f aca="false">('16'!AM12/24)*0.454</f>
        <v>0</v>
      </c>
      <c r="AO12" s="40"/>
      <c r="AP12" s="283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4" t="n">
        <v>208</v>
      </c>
      <c r="C13" s="284" t="n">
        <v>13</v>
      </c>
      <c r="D13" s="284" t="n">
        <v>13</v>
      </c>
      <c r="E13" s="284" t="n">
        <v>12</v>
      </c>
      <c r="F13" s="284" t="n">
        <v>44</v>
      </c>
      <c r="G13" s="284" t="n">
        <v>1.3</v>
      </c>
      <c r="H13" s="284" t="n">
        <v>1.4</v>
      </c>
      <c r="I13" s="284" t="n">
        <v>0.9</v>
      </c>
      <c r="J13" s="284" t="n">
        <v>0.5</v>
      </c>
      <c r="K13" s="284" t="n">
        <v>6.8</v>
      </c>
      <c r="L13" s="284" t="n">
        <v>6</v>
      </c>
      <c r="M13" s="284" t="n">
        <v>6</v>
      </c>
      <c r="N13" s="284" t="n">
        <v>5.8</v>
      </c>
      <c r="O13" s="284" t="n">
        <v>3</v>
      </c>
      <c r="P13" s="284" t="n">
        <v>0.2</v>
      </c>
      <c r="Q13" s="287"/>
      <c r="R13" s="56" t="n">
        <f aca="false">'16'!Z17</f>
        <v>1350</v>
      </c>
      <c r="S13" s="55" t="n">
        <f aca="false">'16'!AB17</f>
        <v>78.3951587551085</v>
      </c>
      <c r="T13" s="56" t="n">
        <f aca="false">'16'!Y17</f>
        <v>3181</v>
      </c>
      <c r="U13" s="51" t="str">
        <f aca="false">IF('16'!AA17=1,'16'!AR6,'16'!AR7)</f>
        <v>S.A.L</v>
      </c>
      <c r="V13" s="66"/>
      <c r="W13" s="66"/>
      <c r="X13" s="32" t="n">
        <v>0.333333333333333</v>
      </c>
      <c r="Y13" s="280" t="n">
        <v>3186</v>
      </c>
      <c r="Z13" s="280" t="n">
        <v>1400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81.1710957661994</v>
      </c>
      <c r="AC13" s="82"/>
      <c r="AD13" s="37" t="n">
        <f aca="false">(('16'!AC13*'16'!$O$9*1000000))/('16'!Y13*3600)</f>
        <v>0</v>
      </c>
      <c r="AE13" s="281" t="n">
        <v>2500</v>
      </c>
      <c r="AF13" s="282" t="n">
        <f aca="false">('16'!AE13/24)*0.454</f>
        <v>47.2916666666667</v>
      </c>
      <c r="AG13" s="38"/>
      <c r="AH13" s="282" t="n">
        <f aca="false">('16'!AG13/24)*0.454</f>
        <v>0</v>
      </c>
      <c r="AI13" s="410" t="n">
        <v>3500</v>
      </c>
      <c r="AJ13" s="282" t="n">
        <f aca="false">('16'!AI13/24)*0.454</f>
        <v>66.2083333333333</v>
      </c>
      <c r="AK13" s="40"/>
      <c r="AL13" s="283" t="n">
        <f aca="false">('16'!AK13/24)*0.454</f>
        <v>0</v>
      </c>
      <c r="AM13" s="40"/>
      <c r="AN13" s="283" t="n">
        <f aca="false">('16'!AM13/24)*0.454</f>
        <v>0</v>
      </c>
      <c r="AO13" s="40"/>
      <c r="AP13" s="283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4" t="n">
        <v>203</v>
      </c>
      <c r="C14" s="284" t="n">
        <v>14</v>
      </c>
      <c r="D14" s="284" t="n">
        <v>15</v>
      </c>
      <c r="E14" s="284" t="n">
        <v>12</v>
      </c>
      <c r="F14" s="284" t="n">
        <v>41</v>
      </c>
      <c r="G14" s="284" t="n">
        <v>1.4</v>
      </c>
      <c r="H14" s="284" t="n">
        <v>1.5</v>
      </c>
      <c r="I14" s="284" t="n">
        <v>1</v>
      </c>
      <c r="J14" s="284" t="n">
        <v>0.6</v>
      </c>
      <c r="K14" s="284" t="n">
        <v>6.8</v>
      </c>
      <c r="L14" s="284" t="n">
        <v>6</v>
      </c>
      <c r="M14" s="284" t="n">
        <v>6</v>
      </c>
      <c r="N14" s="284" t="n">
        <v>5.8</v>
      </c>
      <c r="O14" s="284" t="n">
        <v>3</v>
      </c>
      <c r="P14" s="284" t="n">
        <v>0.2</v>
      </c>
      <c r="Q14" s="287"/>
      <c r="R14" s="56" t="n">
        <f aca="false">'16'!Z19</f>
        <v>1350</v>
      </c>
      <c r="S14" s="55" t="n">
        <f aca="false">'16'!AB19</f>
        <v>78.7168560606061</v>
      </c>
      <c r="T14" s="56" t="n">
        <f aca="false">'16'!Y19</f>
        <v>3168</v>
      </c>
      <c r="U14" s="51" t="str">
        <f aca="false">IF('16'!AA19=1,'16'!AR6,'16'!AR7)</f>
        <v>S.A.L</v>
      </c>
      <c r="V14" s="66"/>
      <c r="W14" s="66"/>
      <c r="X14" s="32" t="n">
        <v>0.375</v>
      </c>
      <c r="Y14" s="280" t="n">
        <v>3203</v>
      </c>
      <c r="Z14" s="280" t="n">
        <v>1400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80.740278211399</v>
      </c>
      <c r="AC14" s="82"/>
      <c r="AD14" s="37" t="n">
        <f aca="false">(('16'!AC14*'16'!$O$9*1000000))/('16'!Y14*3600)</f>
        <v>0</v>
      </c>
      <c r="AE14" s="281" t="n">
        <v>2500</v>
      </c>
      <c r="AF14" s="282" t="n">
        <f aca="false">('16'!AE14/24)*0.454</f>
        <v>47.2916666666667</v>
      </c>
      <c r="AG14" s="38"/>
      <c r="AH14" s="282" t="n">
        <f aca="false">('16'!AG14/24)*0.454</f>
        <v>0</v>
      </c>
      <c r="AI14" s="410" t="n">
        <v>3500</v>
      </c>
      <c r="AJ14" s="282" t="n">
        <f aca="false">('16'!AI14/24)*0.454</f>
        <v>66.2083333333333</v>
      </c>
      <c r="AK14" s="40"/>
      <c r="AL14" s="283" t="n">
        <f aca="false">('16'!AK14/24)*0.454</f>
        <v>0</v>
      </c>
      <c r="AM14" s="40"/>
      <c r="AN14" s="283" t="n">
        <f aca="false">('16'!AM14/24)*0.454</f>
        <v>0</v>
      </c>
      <c r="AO14" s="40"/>
      <c r="AP14" s="283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4" t="n">
        <v>200</v>
      </c>
      <c r="C15" s="284" t="n">
        <v>15</v>
      </c>
      <c r="D15" s="284" t="n">
        <v>16</v>
      </c>
      <c r="E15" s="284" t="n">
        <v>12</v>
      </c>
      <c r="F15" s="284" t="n">
        <v>40</v>
      </c>
      <c r="G15" s="284" t="n">
        <v>1.5</v>
      </c>
      <c r="H15" s="284" t="n">
        <v>1.6</v>
      </c>
      <c r="I15" s="284" t="n">
        <v>1</v>
      </c>
      <c r="J15" s="284" t="n">
        <v>0.6</v>
      </c>
      <c r="K15" s="284" t="n">
        <v>6.8</v>
      </c>
      <c r="L15" s="284" t="n">
        <v>6</v>
      </c>
      <c r="M15" s="284" t="n">
        <v>6</v>
      </c>
      <c r="N15" s="284" t="n">
        <v>5.8</v>
      </c>
      <c r="O15" s="284" t="n">
        <v>3</v>
      </c>
      <c r="P15" s="284" t="n">
        <v>0.2</v>
      </c>
      <c r="Q15" s="287"/>
      <c r="R15" s="56" t="n">
        <f aca="false">'16'!Z21</f>
        <v>1350</v>
      </c>
      <c r="S15" s="55" t="n">
        <f aca="false">'16'!AB21</f>
        <v>78.002815139193</v>
      </c>
      <c r="T15" s="56" t="n">
        <f aca="false">'16'!Y21</f>
        <v>3197</v>
      </c>
      <c r="U15" s="51" t="str">
        <f aca="false">IF('16'!AA21=1,'16'!AR6,'16'!AR7)</f>
        <v>S.A.L</v>
      </c>
      <c r="V15" s="66"/>
      <c r="W15" s="66"/>
      <c r="X15" s="32" t="n">
        <v>0.416666666666667</v>
      </c>
      <c r="Y15" s="280" t="n">
        <v>3205</v>
      </c>
      <c r="Z15" s="280" t="n">
        <v>1400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80.6898942624372</v>
      </c>
      <c r="AC15" s="82"/>
      <c r="AD15" s="37" t="n">
        <f aca="false">(('16'!AC15*'16'!$O$9*1000000))/('16'!Y15*3600)</f>
        <v>0</v>
      </c>
      <c r="AE15" s="281" t="n">
        <v>2500</v>
      </c>
      <c r="AF15" s="282" t="n">
        <f aca="false">('16'!AE15/24)*0.454</f>
        <v>47.2916666666667</v>
      </c>
      <c r="AG15" s="38"/>
      <c r="AH15" s="282" t="n">
        <f aca="false">('16'!AG15/24)*0.454</f>
        <v>0</v>
      </c>
      <c r="AI15" s="410" t="n">
        <v>3500</v>
      </c>
      <c r="AJ15" s="282" t="n">
        <f aca="false">('16'!AI15/24)*0.454</f>
        <v>66.2083333333333</v>
      </c>
      <c r="AK15" s="40"/>
      <c r="AL15" s="283" t="n">
        <f aca="false">('16'!AK15/24)*0.454</f>
        <v>0</v>
      </c>
      <c r="AM15" s="40"/>
      <c r="AN15" s="283" t="n">
        <f aca="false">('16'!AM15/24)*0.454</f>
        <v>0</v>
      </c>
      <c r="AO15" s="40"/>
      <c r="AP15" s="283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4" t="n">
        <v>199</v>
      </c>
      <c r="C16" s="284" t="n">
        <v>15</v>
      </c>
      <c r="D16" s="284" t="n">
        <v>15</v>
      </c>
      <c r="E16" s="284" t="n">
        <v>11</v>
      </c>
      <c r="F16" s="284" t="n">
        <v>41</v>
      </c>
      <c r="G16" s="284" t="n">
        <v>1.3</v>
      </c>
      <c r="H16" s="284" t="n">
        <v>1.4</v>
      </c>
      <c r="I16" s="284" t="n">
        <v>1</v>
      </c>
      <c r="J16" s="284" t="n">
        <v>0.6</v>
      </c>
      <c r="K16" s="284" t="n">
        <v>6.8</v>
      </c>
      <c r="L16" s="284" t="n">
        <v>6</v>
      </c>
      <c r="M16" s="284" t="n">
        <v>6</v>
      </c>
      <c r="N16" s="284" t="n">
        <v>5.8</v>
      </c>
      <c r="O16" s="284" t="n">
        <v>3</v>
      </c>
      <c r="P16" s="284" t="n">
        <v>0.3</v>
      </c>
      <c r="Q16" s="287"/>
      <c r="R16" s="56" t="n">
        <f aca="false">'16'!Z23</f>
        <v>1350</v>
      </c>
      <c r="S16" s="55" t="n">
        <f aca="false">'16'!AB23</f>
        <v>78.7665824384081</v>
      </c>
      <c r="T16" s="56" t="n">
        <f aca="false">'16'!Y23</f>
        <v>3166</v>
      </c>
      <c r="U16" s="51" t="str">
        <f aca="false">IF('16'!AA23=1,'16'!AR6,'16'!AR7)</f>
        <v>S.A.L</v>
      </c>
      <c r="V16" s="66"/>
      <c r="W16" s="66"/>
      <c r="X16" s="32" t="n">
        <v>0.458333333333333</v>
      </c>
      <c r="Y16" s="280" t="n">
        <v>3171</v>
      </c>
      <c r="Z16" s="280" t="n">
        <v>1350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78.6423841059603</v>
      </c>
      <c r="AC16" s="82"/>
      <c r="AD16" s="37" t="n">
        <f aca="false">(('16'!AC16*'16'!$O$9*1000000))/('16'!Y16*3600)</f>
        <v>0</v>
      </c>
      <c r="AE16" s="281" t="n">
        <v>2500</v>
      </c>
      <c r="AF16" s="282" t="n">
        <f aca="false">('16'!AE16/24)*0.454</f>
        <v>47.2916666666667</v>
      </c>
      <c r="AG16" s="38"/>
      <c r="AH16" s="282" t="n">
        <f aca="false">('16'!AG16/24)*0.454</f>
        <v>0</v>
      </c>
      <c r="AI16" s="410" t="n">
        <v>3500</v>
      </c>
      <c r="AJ16" s="282" t="n">
        <f aca="false">('16'!AI16/24)*0.454</f>
        <v>66.2083333333333</v>
      </c>
      <c r="AK16" s="40"/>
      <c r="AL16" s="283" t="n">
        <f aca="false">('16'!AK16/24)*0.454</f>
        <v>0</v>
      </c>
      <c r="AM16" s="40"/>
      <c r="AN16" s="283" t="n">
        <f aca="false">('16'!AM16/24)*0.454</f>
        <v>0</v>
      </c>
      <c r="AO16" s="40"/>
      <c r="AP16" s="283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4" t="n">
        <v>197</v>
      </c>
      <c r="C17" s="284" t="n">
        <v>15</v>
      </c>
      <c r="D17" s="284" t="n">
        <v>15</v>
      </c>
      <c r="E17" s="284" t="n">
        <v>11</v>
      </c>
      <c r="F17" s="284" t="n">
        <v>42</v>
      </c>
      <c r="G17" s="284" t="n">
        <v>1.2</v>
      </c>
      <c r="H17" s="284" t="n">
        <v>1.4</v>
      </c>
      <c r="I17" s="284" t="n">
        <v>1</v>
      </c>
      <c r="J17" s="284" t="n">
        <v>0.6</v>
      </c>
      <c r="K17" s="284" t="n">
        <v>6.8</v>
      </c>
      <c r="L17" s="284" t="n">
        <v>6</v>
      </c>
      <c r="M17" s="284" t="n">
        <v>6</v>
      </c>
      <c r="N17" s="284" t="n">
        <v>5.8</v>
      </c>
      <c r="O17" s="284" t="n">
        <v>3</v>
      </c>
      <c r="P17" s="284" t="n">
        <v>0.2</v>
      </c>
      <c r="Q17" s="287"/>
      <c r="R17" s="56" t="n">
        <f aca="false">'16'!Z25</f>
        <v>1350</v>
      </c>
      <c r="S17" s="55" t="n">
        <f aca="false">'16'!AB25</f>
        <v>78.5433070866142</v>
      </c>
      <c r="T17" s="56" t="n">
        <f aca="false">'16'!Y25</f>
        <v>3175</v>
      </c>
      <c r="U17" s="51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80" t="n">
        <v>3181</v>
      </c>
      <c r="Z17" s="280" t="n">
        <v>1350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78.3951587551085</v>
      </c>
      <c r="AC17" s="82"/>
      <c r="AD17" s="37" t="n">
        <f aca="false">(('16'!AC17*'16'!$O$9*1000000))/('16'!Y17*3600)</f>
        <v>0</v>
      </c>
      <c r="AE17" s="281" t="n">
        <v>2500</v>
      </c>
      <c r="AF17" s="282" t="n">
        <f aca="false">('16'!AE17/24)*0.454</f>
        <v>47.2916666666667</v>
      </c>
      <c r="AG17" s="38"/>
      <c r="AH17" s="282" t="n">
        <f aca="false">('16'!AG17/24)*0.454</f>
        <v>0</v>
      </c>
      <c r="AI17" s="410" t="n">
        <v>3500</v>
      </c>
      <c r="AJ17" s="282" t="n">
        <f aca="false">('16'!AI17/24)*0.454</f>
        <v>66.2083333333333</v>
      </c>
      <c r="AK17" s="40"/>
      <c r="AL17" s="283" t="n">
        <f aca="false">('16'!AK17/24)*0.454</f>
        <v>0</v>
      </c>
      <c r="AM17" s="40"/>
      <c r="AN17" s="283" t="n">
        <f aca="false">('16'!AM17/24)*0.454</f>
        <v>0</v>
      </c>
      <c r="AO17" s="40"/>
      <c r="AP17" s="283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196</v>
      </c>
      <c r="C18" s="284" t="n">
        <v>15</v>
      </c>
      <c r="D18" s="284" t="n">
        <v>15</v>
      </c>
      <c r="E18" s="284" t="n">
        <v>10</v>
      </c>
      <c r="F18" s="284" t="n">
        <v>42</v>
      </c>
      <c r="G18" s="284" t="n">
        <v>1.3</v>
      </c>
      <c r="H18" s="284" t="n">
        <v>1.4</v>
      </c>
      <c r="I18" s="284" t="n">
        <v>1</v>
      </c>
      <c r="J18" s="284" t="n">
        <v>0.5</v>
      </c>
      <c r="K18" s="284" t="n">
        <v>6.8</v>
      </c>
      <c r="L18" s="284" t="n">
        <v>6</v>
      </c>
      <c r="M18" s="284" t="n">
        <v>6</v>
      </c>
      <c r="N18" s="284" t="n">
        <v>5.8</v>
      </c>
      <c r="O18" s="284" t="n">
        <v>3</v>
      </c>
      <c r="P18" s="284" t="n">
        <v>0.3</v>
      </c>
      <c r="Q18" s="287"/>
      <c r="R18" s="56" t="n">
        <f aca="false">'16'!Z27</f>
        <v>1350</v>
      </c>
      <c r="S18" s="55" t="n">
        <f aca="false">'16'!AB27</f>
        <v>78.4691629955947</v>
      </c>
      <c r="T18" s="56" t="n">
        <f aca="false">'16'!Y27</f>
        <v>3178</v>
      </c>
      <c r="U18" s="51" t="str">
        <f aca="false">IF('16'!AA27=1,'16'!AR6,'16'!AR7)</f>
        <v>S.A.L</v>
      </c>
      <c r="V18" s="67"/>
      <c r="W18" s="67"/>
      <c r="X18" s="32" t="n">
        <v>0.541666666666667</v>
      </c>
      <c r="Y18" s="280" t="n">
        <v>3186</v>
      </c>
      <c r="Z18" s="280" t="n">
        <v>1350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78.2721280602637</v>
      </c>
      <c r="AC18" s="82"/>
      <c r="AD18" s="37" t="n">
        <f aca="false">(('16'!AC18*'16'!$O$9*1000000))/('16'!Y18*3600)</f>
        <v>0</v>
      </c>
      <c r="AE18" s="281" t="n">
        <v>2500</v>
      </c>
      <c r="AF18" s="282" t="n">
        <f aca="false">('16'!AE18/24)*0.454</f>
        <v>47.2916666666667</v>
      </c>
      <c r="AG18" s="38"/>
      <c r="AH18" s="282" t="n">
        <f aca="false">('16'!AG18/24)*0.454</f>
        <v>0</v>
      </c>
      <c r="AI18" s="410" t="n">
        <v>3500</v>
      </c>
      <c r="AJ18" s="282" t="n">
        <f aca="false">('16'!AI18/24)*0.454</f>
        <v>66.2083333333333</v>
      </c>
      <c r="AK18" s="40"/>
      <c r="AL18" s="283" t="n">
        <f aca="false">('16'!AK18/24)*0.454</f>
        <v>0</v>
      </c>
      <c r="AM18" s="40"/>
      <c r="AN18" s="283" t="n">
        <f aca="false">('16'!AM18/24)*0.454</f>
        <v>0</v>
      </c>
      <c r="AO18" s="40"/>
      <c r="AP18" s="283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 t="array" ref="B19:B19">IF('16'!B7:B18&gt;0.01,AVERAGE('16'!B7:B18),"")</f>
        <v>203.666666666667</v>
      </c>
      <c r="C19" s="96" t="n">
        <f aca="false" t="array" ref="C19:C19">IF('16'!C7:C18&gt;0.01,AVERAGE('16'!C7:C18),"")</f>
        <v>14.3333333333333</v>
      </c>
      <c r="D19" s="96" t="n">
        <f aca="false" t="array" ref="D19:D19">IF('16'!D7:D18&gt;0.01,AVERAGE('16'!D7:D18),"")</f>
        <v>15.1666666666667</v>
      </c>
      <c r="E19" s="96" t="n">
        <f aca="false" t="array" ref="E19:E19">IF('16'!E7:E18&gt;0.01,AVERAGE('16'!E7:E18),"")</f>
        <v>10.9166666666667</v>
      </c>
      <c r="F19" s="288" t="n">
        <f aca="false" t="array" ref="F19:F19">IF('16'!F7:F18&gt;0.01,AVERAGE('16'!F7:F18),"")</f>
        <v>43.3333333333333</v>
      </c>
      <c r="G19" s="96" t="n">
        <f aca="false" t="array" ref="G19:G19">IF('16'!G7:G18&gt;0.01,AVERAGE('16'!G7:G18),"")</f>
        <v>1.28333333333333</v>
      </c>
      <c r="H19" s="96" t="n">
        <f aca="false" t="array" ref="H19:H19">IF('16'!H7:H18&gt;0.01,AVERAGE('16'!H7:H18),"")</f>
        <v>1.31666666666667</v>
      </c>
      <c r="I19" s="96" t="n">
        <f aca="false" t="array" ref="I19:I19">IF('16'!I7:I18&gt;0.01,AVERAGE('16'!I7:I18),"")</f>
        <v>0.916666666666667</v>
      </c>
      <c r="J19" s="96" t="n">
        <f aca="false" t="array" ref="J19:J19">IF('16'!J7:J18&gt;0.01,AVERAGE('16'!J7:J18),"")</f>
        <v>0.5</v>
      </c>
      <c r="K19" s="96" t="n">
        <f aca="false" t="array" ref="K19:K19">IF('16'!K7:K18&gt;0.01,AVERAGE('16'!K7:K18),"")</f>
        <v>6.83333333333333</v>
      </c>
      <c r="L19" s="96" t="n">
        <f aca="false" t="array" ref="L19:L19">IF('16'!L7:L18&gt;0.01,AVERAGE('16'!L7:L18),"")</f>
        <v>6.03333333333333</v>
      </c>
      <c r="M19" s="96" t="n">
        <f aca="false" t="array" ref="M19:M19">IF('16'!M7:M18&gt;0.01,AVERAGE('16'!M7:M18),"")</f>
        <v>6.05833333333333</v>
      </c>
      <c r="N19" s="96" t="n">
        <f aca="false" t="array" ref="N19:N19">IF('16'!N7:N18&gt;0.01,AVERAGE('16'!N7:N18),"")</f>
        <v>5.83333333333333</v>
      </c>
      <c r="O19" s="96" t="n">
        <f aca="false" t="array" ref="O19:O19">IF('16'!O7:O18&gt;0.01,AVERAGE('16'!O7:O18),"")</f>
        <v>3.125</v>
      </c>
      <c r="P19" s="289" t="n">
        <f aca="false" t="array" ref="P19:P19">IF('16'!P7:P18&gt;0.01,AVERAGE('16'!P7:P18),"")</f>
        <v>0.2</v>
      </c>
      <c r="Q19" s="290" t="str">
        <f aca="false" t="array" ref="Q19:Q19">IF('16'!Q7:Q18&gt;0.01,AVERAGE('16'!Q7:Q18),"")</f>
        <v/>
      </c>
      <c r="R19" s="290" t="n">
        <f aca="false" t="array" ref="R19:R19">IF('16'!R7:R18&gt;0.01,AVERAGE('16'!R7:R18),"")</f>
        <v>1375</v>
      </c>
      <c r="S19" s="290" t="n">
        <f aca="false" t="array" ref="S19:S19">IF('16'!S7:S18&gt;0.01,AVERAGE('16'!S7:S18),"")</f>
        <v>80.0126028751524</v>
      </c>
      <c r="T19" s="72"/>
      <c r="U19" s="72"/>
      <c r="V19" s="73"/>
      <c r="W19" s="74"/>
      <c r="X19" s="32" t="n">
        <v>0.583333333333333</v>
      </c>
      <c r="Y19" s="280" t="n">
        <v>3168</v>
      </c>
      <c r="Z19" s="280" t="n">
        <v>1350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78.7168560606061</v>
      </c>
      <c r="AC19" s="82"/>
      <c r="AD19" s="37" t="n">
        <f aca="false">(('16'!AC19*'16'!$O$9*1000000))/('16'!Y19*3600)</f>
        <v>0</v>
      </c>
      <c r="AE19" s="281" t="n">
        <v>2500</v>
      </c>
      <c r="AF19" s="282" t="n">
        <f aca="false">('16'!AE19/24)*0.454</f>
        <v>47.2916666666667</v>
      </c>
      <c r="AG19" s="38"/>
      <c r="AH19" s="282" t="n">
        <f aca="false">('16'!AG19/24)*0.454</f>
        <v>0</v>
      </c>
      <c r="AI19" s="410" t="n">
        <v>3500</v>
      </c>
      <c r="AJ19" s="282" t="n">
        <f aca="false">('16'!AI19/24)*0.454</f>
        <v>66.2083333333333</v>
      </c>
      <c r="AK19" s="40"/>
      <c r="AL19" s="283" t="n">
        <f aca="false">('16'!AK19/24)*0.454</f>
        <v>0</v>
      </c>
      <c r="AM19" s="40"/>
      <c r="AN19" s="283" t="n">
        <f aca="false">('16'!AM19/24)*0.454</f>
        <v>0</v>
      </c>
      <c r="AO19" s="40"/>
      <c r="AP19" s="283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MAX('16'!B7:B18)</f>
        <v>210</v>
      </c>
      <c r="C20" s="288" t="n">
        <f aca="false">MAX('16'!C7:C18)</f>
        <v>15</v>
      </c>
      <c r="D20" s="96" t="n">
        <f aca="false">MAX('16'!D7:D18)</f>
        <v>17</v>
      </c>
      <c r="E20" s="96" t="n">
        <f aca="false">MAX('16'!E7:E18)</f>
        <v>12</v>
      </c>
      <c r="F20" s="96" t="n">
        <f aca="false">MAX('16'!F7:F18)</f>
        <v>48</v>
      </c>
      <c r="G20" s="96" t="n">
        <f aca="false">MAX('16'!G7:G18)</f>
        <v>1.5</v>
      </c>
      <c r="H20" s="96" t="n">
        <f aca="false">MAX('16'!H7:H18)</f>
        <v>1.6</v>
      </c>
      <c r="I20" s="96" t="n">
        <f aca="false">MAX('16'!I7:I18)</f>
        <v>1</v>
      </c>
      <c r="J20" s="96" t="n">
        <f aca="false">MAX('16'!J7:J18)</f>
        <v>0.6</v>
      </c>
      <c r="K20" s="96" t="n">
        <f aca="false">MAX('16'!K7:K18)</f>
        <v>6.9</v>
      </c>
      <c r="L20" s="96" t="n">
        <f aca="false">MAX('16'!L7:L18)</f>
        <v>6.2</v>
      </c>
      <c r="M20" s="96" t="n">
        <f aca="false">MAX('16'!M7:M18)</f>
        <v>6.2</v>
      </c>
      <c r="N20" s="96" t="n">
        <f aca="false">MAX('16'!N7:N18)</f>
        <v>5.9</v>
      </c>
      <c r="O20" s="97" t="n">
        <f aca="false">MAX('16'!O7:O18)</f>
        <v>3.5</v>
      </c>
      <c r="P20" s="97" t="n">
        <f aca="false">MAX('16'!P7:P18)</f>
        <v>0.3</v>
      </c>
      <c r="Q20" s="97" t="n">
        <f aca="false">MAX('16'!Q7:Q18)</f>
        <v>0</v>
      </c>
      <c r="R20" s="97" t="n">
        <f aca="false">MAX('16'!R7:R18)</f>
        <v>1400</v>
      </c>
      <c r="S20" s="97" t="n">
        <f aca="false">MAX('16'!S7:S18)</f>
        <v>82.2554424653661</v>
      </c>
      <c r="T20" s="72"/>
      <c r="U20" s="72"/>
      <c r="X20" s="32" t="n">
        <v>0.625</v>
      </c>
      <c r="Y20" s="280" t="n">
        <v>3181</v>
      </c>
      <c r="Z20" s="280" t="n">
        <v>1350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78.3951587551085</v>
      </c>
      <c r="AC20" s="82"/>
      <c r="AD20" s="37" t="n">
        <f aca="false">(('16'!AC20*'16'!$O$9*1000000))/('16'!Y20*3600)</f>
        <v>0</v>
      </c>
      <c r="AE20" s="281" t="n">
        <v>2500</v>
      </c>
      <c r="AF20" s="282" t="n">
        <f aca="false">('16'!AE20/24)*0.454</f>
        <v>47.2916666666667</v>
      </c>
      <c r="AG20" s="38"/>
      <c r="AH20" s="282" t="n">
        <f aca="false">('16'!AG20/24)*0.454</f>
        <v>0</v>
      </c>
      <c r="AI20" s="410" t="n">
        <v>3500</v>
      </c>
      <c r="AJ20" s="282" t="n">
        <f aca="false">('16'!AI20/24)*0.454</f>
        <v>66.2083333333333</v>
      </c>
      <c r="AK20" s="40"/>
      <c r="AL20" s="283" t="n">
        <f aca="false">('16'!AK20/24)*0.454</f>
        <v>0</v>
      </c>
      <c r="AM20" s="40"/>
      <c r="AN20" s="283" t="n">
        <f aca="false">('16'!AM20/24)*0.454</f>
        <v>0</v>
      </c>
      <c r="AO20" s="40"/>
      <c r="AP20" s="283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MIN('16'!B7:B18)</f>
        <v>196</v>
      </c>
      <c r="C21" s="96" t="n">
        <f aca="false">MIN('16'!C7:C18)</f>
        <v>12</v>
      </c>
      <c r="D21" s="96" t="n">
        <f aca="false">MIN('16'!D7:D18)</f>
        <v>13</v>
      </c>
      <c r="E21" s="96" t="n">
        <f aca="false">MIN('16'!E7:E18)</f>
        <v>10</v>
      </c>
      <c r="F21" s="96" t="n">
        <f aca="false">MIN('16'!F7:F18)</f>
        <v>40</v>
      </c>
      <c r="G21" s="291" t="n">
        <f aca="false">MIN('16'!G7:G18)</f>
        <v>1.1</v>
      </c>
      <c r="H21" s="291" t="n">
        <f aca="false">MIN('16'!H7:H18)</f>
        <v>1.1</v>
      </c>
      <c r="I21" s="291" t="n">
        <f aca="false">MIN('16'!I7:I18)</f>
        <v>0.8</v>
      </c>
      <c r="J21" s="291" t="n">
        <f aca="false">MIN('16'!J7:J18)</f>
        <v>0.4</v>
      </c>
      <c r="K21" s="291" t="n">
        <f aca="false">MIN('16'!K7:K18)</f>
        <v>6.8</v>
      </c>
      <c r="L21" s="291" t="n">
        <f aca="false">MIN('16'!L7:L18)</f>
        <v>6</v>
      </c>
      <c r="M21" s="291" t="n">
        <f aca="false">MIN('16'!M7:M18)</f>
        <v>6</v>
      </c>
      <c r="N21" s="291" t="n">
        <f aca="false">MIN('16'!N7:N18)</f>
        <v>5.8</v>
      </c>
      <c r="O21" s="292" t="n">
        <f aca="false">MIN('16'!O7:O18)</f>
        <v>3</v>
      </c>
      <c r="P21" s="292" t="n">
        <f aca="false">MIN('16'!P7:P18)</f>
        <v>0.1</v>
      </c>
      <c r="Q21" s="292" t="n">
        <f aca="false">MIN('16'!Q7:Q18)</f>
        <v>0</v>
      </c>
      <c r="R21" s="292" t="n">
        <f aca="false">MIN('16'!R7:R18)</f>
        <v>1350</v>
      </c>
      <c r="S21" s="292" t="n">
        <f aca="false">MIN('16'!S7:S18)</f>
        <v>78.002815139193</v>
      </c>
      <c r="T21" s="72"/>
      <c r="U21" s="72"/>
      <c r="X21" s="32" t="n">
        <v>0.666666666666667</v>
      </c>
      <c r="Y21" s="280" t="n">
        <v>3197</v>
      </c>
      <c r="Z21" s="280" t="n">
        <v>1350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78.002815139193</v>
      </c>
      <c r="AC21" s="82"/>
      <c r="AD21" s="37" t="n">
        <f aca="false">(('16'!AC21*'16'!$O$9*1000000))/('16'!Y21*3600)</f>
        <v>0</v>
      </c>
      <c r="AE21" s="281" t="n">
        <v>2500</v>
      </c>
      <c r="AF21" s="282" t="n">
        <f aca="false">('16'!AE21/24)*0.454</f>
        <v>47.2916666666667</v>
      </c>
      <c r="AG21" s="38"/>
      <c r="AH21" s="282" t="n">
        <f aca="false">('16'!AG21/24)*0.454</f>
        <v>0</v>
      </c>
      <c r="AI21" s="410" t="n">
        <v>3500</v>
      </c>
      <c r="AJ21" s="282" t="n">
        <f aca="false">('16'!AI21/24)*0.454</f>
        <v>66.2083333333333</v>
      </c>
      <c r="AK21" s="40"/>
      <c r="AL21" s="283" t="n">
        <f aca="false">('16'!AK21/24)*0.454</f>
        <v>0</v>
      </c>
      <c r="AM21" s="40"/>
      <c r="AN21" s="283" t="n">
        <f aca="false">('16'!AM21/24)*0.454</f>
        <v>0</v>
      </c>
      <c r="AO21" s="40"/>
      <c r="AP21" s="283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80" t="n">
        <v>3194</v>
      </c>
      <c r="Z22" s="280" t="n">
        <v>1350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78.0760801502818</v>
      </c>
      <c r="AC22" s="82"/>
      <c r="AD22" s="37" t="n">
        <f aca="false">(('16'!AC22*'16'!$O$9*1000000))/('16'!Y22*3600)</f>
        <v>0</v>
      </c>
      <c r="AE22" s="281" t="n">
        <v>2500</v>
      </c>
      <c r="AF22" s="282" t="n">
        <f aca="false">('16'!AE22/24)*0.454</f>
        <v>47.2916666666667</v>
      </c>
      <c r="AG22" s="38"/>
      <c r="AH22" s="282" t="n">
        <f aca="false">('16'!AG22/24)*0.454</f>
        <v>0</v>
      </c>
      <c r="AI22" s="410" t="n">
        <v>3500</v>
      </c>
      <c r="AJ22" s="282" t="n">
        <f aca="false">('16'!AI22/24)*0.454</f>
        <v>66.2083333333333</v>
      </c>
      <c r="AK22" s="40"/>
      <c r="AL22" s="283" t="n">
        <f aca="false">('16'!AK22/24)*0.454</f>
        <v>0</v>
      </c>
      <c r="AM22" s="40"/>
      <c r="AN22" s="283" t="n">
        <f aca="false">('16'!AM22/24)*0.454</f>
        <v>0</v>
      </c>
      <c r="AO22" s="40"/>
      <c r="AP22" s="283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80" t="n">
        <v>3166</v>
      </c>
      <c r="Z23" s="280" t="n">
        <v>1350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78.7665824384081</v>
      </c>
      <c r="AC23" s="82"/>
      <c r="AD23" s="37" t="n">
        <f aca="false">(('16'!AC23*'16'!$O$9*1000000))/('16'!Y23*3600)</f>
        <v>0</v>
      </c>
      <c r="AE23" s="281" t="n">
        <v>2500</v>
      </c>
      <c r="AF23" s="282" t="n">
        <f aca="false">('16'!AE23/24)*0.454</f>
        <v>47.2916666666667</v>
      </c>
      <c r="AG23" s="38"/>
      <c r="AH23" s="282" t="n">
        <f aca="false">('16'!AG23/24)*0.454</f>
        <v>0</v>
      </c>
      <c r="AI23" s="410" t="n">
        <v>3500</v>
      </c>
      <c r="AJ23" s="282" t="n">
        <f aca="false">('16'!AI23/24)*0.454</f>
        <v>66.2083333333333</v>
      </c>
      <c r="AK23" s="40"/>
      <c r="AL23" s="283" t="n">
        <f aca="false">('16'!AK23/24)*0.454</f>
        <v>0</v>
      </c>
      <c r="AM23" s="40"/>
      <c r="AN23" s="283" t="n">
        <f aca="false">('16'!AM23/24)*0.454</f>
        <v>0</v>
      </c>
      <c r="AO23" s="40"/>
      <c r="AP23" s="283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80" t="n">
        <v>3197</v>
      </c>
      <c r="Z24" s="280" t="n">
        <v>1350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78.002815139193</v>
      </c>
      <c r="AC24" s="35"/>
      <c r="AD24" s="293" t="n">
        <f aca="false">(('16'!AC24*'16'!$O$9*1000000))/('16'!Y24*3600)</f>
        <v>0</v>
      </c>
      <c r="AE24" s="281" t="n">
        <v>2500</v>
      </c>
      <c r="AF24" s="294" t="n">
        <f aca="false">('16'!AE24/24)*0.454</f>
        <v>47.2916666666667</v>
      </c>
      <c r="AG24" s="266"/>
      <c r="AH24" s="294" t="n">
        <f aca="false">('16'!AG24/24)*0.454</f>
        <v>0</v>
      </c>
      <c r="AI24" s="410" t="n">
        <v>3500</v>
      </c>
      <c r="AJ24" s="282" t="n">
        <f aca="false">('16'!AI24/24)*0.454</f>
        <v>66.2083333333333</v>
      </c>
      <c r="AK24" s="40"/>
      <c r="AL24" s="295" t="n">
        <f aca="false">('16'!AK24/24)*0.454</f>
        <v>0</v>
      </c>
      <c r="AM24" s="296"/>
      <c r="AN24" s="295" t="n">
        <f aca="false">('16'!AM24/24)*0.454</f>
        <v>0</v>
      </c>
      <c r="AO24" s="40"/>
      <c r="AP24" s="295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0.47</v>
      </c>
      <c r="C25" s="400" t="n">
        <v>0.52</v>
      </c>
      <c r="D25" s="400" t="n">
        <v>0.45</v>
      </c>
      <c r="E25" s="145" t="n">
        <v>0.54</v>
      </c>
      <c r="F25" s="145" t="n">
        <v>0.68</v>
      </c>
      <c r="G25" s="145" t="s">
        <v>138</v>
      </c>
      <c r="H25" s="145" t="n">
        <v>0.55</v>
      </c>
      <c r="I25" s="145" t="n">
        <v>0.49</v>
      </c>
      <c r="J25" s="145" t="n">
        <v>0.44</v>
      </c>
      <c r="K25" s="145" t="n">
        <v>0.38</v>
      </c>
      <c r="L25" s="145" t="n">
        <v>0.53</v>
      </c>
      <c r="M25" s="145" t="n">
        <v>0.55</v>
      </c>
      <c r="N25" s="145" t="n">
        <v>0.5</v>
      </c>
      <c r="O25" s="145" t="n">
        <v>0.43</v>
      </c>
      <c r="P25" s="145" t="n">
        <v>0.48</v>
      </c>
      <c r="Q25" s="145" t="s">
        <v>138</v>
      </c>
      <c r="R25" s="89" t="e">
        <f aca="false">#DIV/0!</f>
        <v>#DIV/0!</v>
      </c>
      <c r="S25" s="90"/>
      <c r="T25" s="344" t="s">
        <v>0</v>
      </c>
      <c r="U25" s="358" t="n">
        <f aca="false">ESCALA!$A$18</f>
        <v>43937</v>
      </c>
      <c r="X25" s="32" t="n">
        <v>0.833333333333333</v>
      </c>
      <c r="Y25" s="280" t="n">
        <v>3175</v>
      </c>
      <c r="Z25" s="280" t="n">
        <v>1350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78.5433070866142</v>
      </c>
      <c r="AC25" s="82"/>
      <c r="AD25" s="37" t="n">
        <f aca="false">(('16'!AC25*'16'!$O$9*1000000))/('16'!Y25*3600)</f>
        <v>0</v>
      </c>
      <c r="AE25" s="281" t="n">
        <v>2500</v>
      </c>
      <c r="AF25" s="282" t="n">
        <f aca="false">('16'!AE25/24)*0.454</f>
        <v>47.2916666666667</v>
      </c>
      <c r="AG25" s="38"/>
      <c r="AH25" s="282" t="n">
        <f aca="false">('16'!AG25/24)*0.454</f>
        <v>0</v>
      </c>
      <c r="AI25" s="410" t="n">
        <v>3500</v>
      </c>
      <c r="AJ25" s="282" t="n">
        <f aca="false">('16'!AI25/24)*0.454</f>
        <v>66.2083333333333</v>
      </c>
      <c r="AK25" s="40"/>
      <c r="AL25" s="283" t="n">
        <f aca="false">('16'!AK25/24)*0.454</f>
        <v>0</v>
      </c>
      <c r="AM25" s="40"/>
      <c r="AN25" s="283" t="n">
        <f aca="false">('16'!AM25/24)*0.454</f>
        <v>0</v>
      </c>
      <c r="AO25" s="40"/>
      <c r="AP25" s="283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4"/>
      <c r="U26" s="358"/>
      <c r="X26" s="32" t="n">
        <v>0.875</v>
      </c>
      <c r="Y26" s="280" t="n">
        <v>3189</v>
      </c>
      <c r="Z26" s="280" t="n">
        <v>1350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78.1984948259643</v>
      </c>
      <c r="AC26" s="82"/>
      <c r="AD26" s="37" t="n">
        <f aca="false">(('16'!AC26*'16'!$O$9*1000000))/('16'!Y26*3600)</f>
        <v>0</v>
      </c>
      <c r="AE26" s="281" t="n">
        <v>2500</v>
      </c>
      <c r="AF26" s="282" t="n">
        <f aca="false">('16'!AE26/24)*0.454</f>
        <v>47.2916666666667</v>
      </c>
      <c r="AG26" s="38"/>
      <c r="AH26" s="282" t="n">
        <f aca="false">('16'!AG26/24)*0.454</f>
        <v>0</v>
      </c>
      <c r="AI26" s="410" t="n">
        <v>3500</v>
      </c>
      <c r="AJ26" s="282" t="n">
        <f aca="false">('16'!AI26/24)*0.454</f>
        <v>66.2083333333333</v>
      </c>
      <c r="AK26" s="40"/>
      <c r="AL26" s="283" t="n">
        <f aca="false">('16'!AK26/24)*0.454</f>
        <v>0</v>
      </c>
      <c r="AM26" s="40"/>
      <c r="AN26" s="283" t="n">
        <f aca="false">('16'!AM26/24)*0.454</f>
        <v>0</v>
      </c>
      <c r="AO26" s="40"/>
      <c r="AP26" s="283" t="n">
        <f aca="false">('16'!AO26/24)*0.454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80" t="n">
        <v>3178</v>
      </c>
      <c r="Z27" s="280" t="n">
        <v>1350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78.4691629955947</v>
      </c>
      <c r="AC27" s="82"/>
      <c r="AD27" s="37" t="n">
        <f aca="false">(('16'!AC27*'16'!$O$9*1000000))/('16'!Y27*3600)</f>
        <v>0</v>
      </c>
      <c r="AE27" s="281" t="n">
        <v>2500</v>
      </c>
      <c r="AF27" s="282" t="n">
        <f aca="false">('16'!AE27/24)*0.454</f>
        <v>47.2916666666667</v>
      </c>
      <c r="AG27" s="38"/>
      <c r="AH27" s="282" t="n">
        <f aca="false">('16'!AG27/24)*0.454</f>
        <v>0</v>
      </c>
      <c r="AI27" s="410" t="n">
        <v>3500</v>
      </c>
      <c r="AJ27" s="282" t="n">
        <f aca="false">('16'!AI27/24)*0.454</f>
        <v>66.2083333333333</v>
      </c>
      <c r="AK27" s="40"/>
      <c r="AL27" s="283" t="n">
        <f aca="false">('16'!AK27/24)*0.454</f>
        <v>0</v>
      </c>
      <c r="AM27" s="40"/>
      <c r="AN27" s="283" t="n">
        <f aca="false">('16'!AM27/24)*0.454</f>
        <v>0</v>
      </c>
      <c r="AO27" s="40"/>
      <c r="AP27" s="283" t="n">
        <f aca="false">('16'!AO27/24)*0.454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80" t="n">
        <v>3209</v>
      </c>
      <c r="Z28" s="280" t="n">
        <v>1350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77.711124961047</v>
      </c>
      <c r="AC28" s="82"/>
      <c r="AD28" s="37" t="n">
        <f aca="false">(('16'!AC28*'16'!$O$9*1000000))/('16'!Y28*3600)</f>
        <v>0</v>
      </c>
      <c r="AE28" s="281" t="n">
        <v>2500</v>
      </c>
      <c r="AF28" s="282" t="n">
        <f aca="false">('16'!AE28/24)*0.454</f>
        <v>47.2916666666667</v>
      </c>
      <c r="AG28" s="38"/>
      <c r="AH28" s="282" t="n">
        <f aca="false">('16'!AG28/24)*0.454</f>
        <v>0</v>
      </c>
      <c r="AI28" s="410" t="n">
        <v>3500</v>
      </c>
      <c r="AJ28" s="282" t="n">
        <f aca="false">('16'!AI28/24)*0.454</f>
        <v>66.2083333333333</v>
      </c>
      <c r="AK28" s="40"/>
      <c r="AL28" s="283" t="n">
        <f aca="false">('16'!AK28/24)*0.454</f>
        <v>0</v>
      </c>
      <c r="AM28" s="40"/>
      <c r="AN28" s="283" t="n">
        <f aca="false">('16'!AM28/24)*0.454</f>
        <v>0</v>
      </c>
      <c r="AO28" s="40"/>
      <c r="AP28" s="283" t="n">
        <f aca="false">('16'!AO28/24)*0.454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80" t="n">
        <v>3178</v>
      </c>
      <c r="Z29" s="280" t="n">
        <v>1350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78.4691629955947</v>
      </c>
      <c r="AC29" s="82"/>
      <c r="AD29" s="37" t="n">
        <f aca="false">(('16'!AC29*'16'!$O$9*1000000))/('16'!Y29*3600)</f>
        <v>0</v>
      </c>
      <c r="AE29" s="281" t="n">
        <v>2500</v>
      </c>
      <c r="AF29" s="282" t="n">
        <f aca="false">('16'!AE29/24)*0.454</f>
        <v>47.2916666666667</v>
      </c>
      <c r="AG29" s="38"/>
      <c r="AH29" s="282" t="n">
        <f aca="false">('16'!AG29/24)*0.454</f>
        <v>0</v>
      </c>
      <c r="AI29" s="410" t="n">
        <v>3500</v>
      </c>
      <c r="AJ29" s="282" t="n">
        <f aca="false">('16'!AI29/24)*0.454</f>
        <v>66.2083333333333</v>
      </c>
      <c r="AK29" s="40"/>
      <c r="AL29" s="283" t="n">
        <f aca="false">('16'!AK29/24)*0.454</f>
        <v>0</v>
      </c>
      <c r="AM29" s="40"/>
      <c r="AN29" s="283" t="n">
        <f aca="false">('16'!AM29/24)*0.454</f>
        <v>0</v>
      </c>
      <c r="AO29" s="40"/>
      <c r="AP29" s="283" t="n">
        <f aca="false">('16'!AO29/24)*0.454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SUM('16'!Y6:Y29)*3.6</f>
        <v>274842</v>
      </c>
      <c r="Z30" s="113" t="n">
        <f aca="false">SUM('16'!Z6:Z29)</f>
        <v>32900</v>
      </c>
      <c r="AA30" s="107"/>
      <c r="AB30" s="108"/>
      <c r="AC30" s="107"/>
      <c r="AD30" s="108"/>
      <c r="AE30" s="53"/>
      <c r="AF30" s="282" t="n">
        <f aca="false">SUM('16'!AF6:AF29)</f>
        <v>1087.70833333333</v>
      </c>
      <c r="AG30" s="53"/>
      <c r="AH30" s="282" t="n">
        <f aca="false">SUM('16'!AH6:AH29)</f>
        <v>0</v>
      </c>
      <c r="AI30" s="53"/>
      <c r="AJ30" s="282" t="n">
        <f aca="false">SUM('16'!AJ6:AJ29)</f>
        <v>1636.29166666667</v>
      </c>
      <c r="AK30" s="109"/>
      <c r="AL30" s="283" t="n">
        <f aca="false">SUM('16'!AL6:AL29)</f>
        <v>0</v>
      </c>
      <c r="AM30" s="109"/>
      <c r="AN30" s="283" t="n">
        <f aca="false">SUM('16'!AN6:AN29)</f>
        <v>0</v>
      </c>
      <c r="AO30" s="109"/>
      <c r="AP30" s="283" t="n">
        <f aca="false">SUM('16'!AP6:AP29)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SUMIF('16'!AA6:AA29,"=1",'16'!Z6:Z29)</f>
        <v>32900</v>
      </c>
      <c r="AA32" s="113" t="n">
        <f aca="false">'16'!Z32*'16'!AS6</f>
        <v>43757</v>
      </c>
      <c r="AB32" s="114" t="n">
        <f aca="false">SUMIF('16'!$AA$6:$AA$29,"=1",'16'!$AB$6:$AB$29)/COUNTIF('16'!$AA$6:$AA$29,"=1")</f>
        <v>79.6075020345062</v>
      </c>
      <c r="AC32" s="115" t="n">
        <f aca="false">SUMIF('16'!AA6:AA29,"=1",'16'!AC6:AC29)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SUMIF('16'!AA6:AA29,"=2",'16'!Z6:Z29)</f>
        <v>0</v>
      </c>
      <c r="AA33" s="113" t="n">
        <f aca="false">'16'!Z33*'16'!AS7</f>
        <v>0</v>
      </c>
      <c r="AB33" s="114" t="e">
        <f aca="false">SUMIF('16'!$AA$6:$AA$29,"=2",'16'!$AB$6:$AB$29)/COUNTIF('16'!$AA$6:$AA$29,"=2")</f>
        <v>#DIV/0!</v>
      </c>
      <c r="AC33" s="120" t="n">
        <f aca="false">SUMIF('16'!AA6:AA29,"=2",'16'!AC6:AC29)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AVERAGE('16'!Y6:Y29)</f>
        <v>3181.04166666667</v>
      </c>
      <c r="Z34" s="127" t="n">
        <v>3081</v>
      </c>
      <c r="AA34" s="128"/>
      <c r="AB34" s="128"/>
      <c r="AC34" s="129" t="n">
        <f aca="false">SUM('16'!AC6:AC29)/COUNTIF('16'!AC6:AC29,"&lt;&gt;0")</f>
        <v>0</v>
      </c>
      <c r="AD34" s="130" t="e">
        <f aca="false">SUM('16'!AD6:AD29)/COUNTIF('16'!AD6:AD29,"&lt;&gt;0")</f>
        <v>#DIV/0!</v>
      </c>
      <c r="AE34" s="107"/>
      <c r="AF34" s="129" t="n">
        <f aca="false">AVERAGE('16'!AF6:AF29)</f>
        <v>45.3211805555556</v>
      </c>
      <c r="AG34" s="129"/>
      <c r="AH34" s="129" t="n">
        <f aca="false">AVERAGE('16'!AH6:AH29)</f>
        <v>0</v>
      </c>
      <c r="AI34" s="129"/>
      <c r="AJ34" s="129" t="n">
        <f aca="false">'16'!AJ30/24</f>
        <v>68.1788194444445</v>
      </c>
      <c r="AK34" s="129"/>
      <c r="AL34" s="129" t="n">
        <f aca="false">AVERAGE('16'!AL6:AL29)</f>
        <v>0</v>
      </c>
      <c r="AM34" s="129"/>
      <c r="AN34" s="129" t="n">
        <f aca="false">AVERAGE('16'!AN6:AN29)</f>
        <v>0</v>
      </c>
      <c r="AO34" s="129"/>
      <c r="AP34" s="129" t="n">
        <f aca="false">AVERAGE('16'!AP6:AP29)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400" t="n">
        <v>50.1</v>
      </c>
      <c r="D37" s="400" t="n">
        <v>19.9</v>
      </c>
      <c r="E37" s="400" t="n">
        <v>12.9</v>
      </c>
      <c r="F37" s="145" t="n">
        <v>1.6</v>
      </c>
      <c r="G37" s="145" t="n">
        <v>0.2</v>
      </c>
      <c r="H37" s="145" t="n">
        <v>0.1</v>
      </c>
      <c r="I37" s="145"/>
      <c r="J37" s="145" t="n">
        <v>0.2</v>
      </c>
      <c r="K37" s="145" t="n">
        <v>0.03</v>
      </c>
      <c r="L37" s="305" t="n">
        <v>0.2</v>
      </c>
      <c r="M37" s="305"/>
      <c r="N37" s="305"/>
      <c r="O37" s="29"/>
      <c r="P37" s="29"/>
      <c r="Q37" s="29"/>
      <c r="R37" s="29"/>
      <c r="S37" s="29"/>
      <c r="T37" s="29"/>
      <c r="U37" s="456" t="n">
        <f aca="false">'16'!V12</f>
        <v>0</v>
      </c>
      <c r="X37" s="147" t="s">
        <v>77</v>
      </c>
      <c r="Y37" s="147"/>
      <c r="Z37" s="148" t="n">
        <f aca="false">COUNTA('16'!Z6:Z29)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SUM('16'!AF30+'16'!AH30)</f>
        <v>1087.70833333333</v>
      </c>
      <c r="AL38" s="311" t="s">
        <v>82</v>
      </c>
      <c r="AM38" s="313" t="n">
        <f aca="false">SUM('16'!AL30+'16'!AN30)</f>
        <v>0</v>
      </c>
      <c r="AO38" s="311" t="s">
        <v>82</v>
      </c>
      <c r="AP38" s="312" t="n">
        <f aca="false">'16'!AJ30</f>
        <v>1636.29166666667</v>
      </c>
      <c r="AQ38" s="311" t="s">
        <v>82</v>
      </c>
      <c r="AR38" s="457" t="n">
        <f aca="false">'16'!AP30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 t="n">
        <v>3053</v>
      </c>
      <c r="AA39" s="149"/>
      <c r="AB39" s="149"/>
      <c r="AJ39" s="314" t="s">
        <v>90</v>
      </c>
      <c r="AK39" s="315" t="n">
        <f aca="false">('16'!AK38/'16'!Y30)*1000</f>
        <v>3.95757683808637</v>
      </c>
      <c r="AL39" s="316" t="s">
        <v>90</v>
      </c>
      <c r="AM39" s="317" t="n">
        <f aca="false">('16'!AM38/'16'!Y30)*1000</f>
        <v>0</v>
      </c>
      <c r="AO39" s="314" t="s">
        <v>90</v>
      </c>
      <c r="AP39" s="315" t="n">
        <f aca="false">('16'!AP38/'16'!Y30)*1000</f>
        <v>5.95357211294732</v>
      </c>
      <c r="AQ39" s="316" t="s">
        <v>90</v>
      </c>
      <c r="AR39" s="317" t="n">
        <f aca="false">('16'!AR38/'16'!Y30)*1000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 t="n">
        <v>3070</v>
      </c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SUM('16'!AK38,'16'!AM38)</f>
        <v>1087.70833333333</v>
      </c>
      <c r="AM40" s="185"/>
      <c r="AO40" s="186" t="s">
        <v>94</v>
      </c>
      <c r="AP40" s="186"/>
      <c r="AQ40" s="187" t="n">
        <f aca="false">SUM('16'!AP38,'16'!AR38)</f>
        <v>1636.29166666667</v>
      </c>
      <c r="AR40" s="187"/>
    </row>
    <row r="41" customFormat="false" ht="16.5" hidden="false" customHeight="true" outlineLevel="0" collapsed="false">
      <c r="A41" s="188" t="n">
        <f aca="false">COUNTA('16'!E7:E18)</f>
        <v>12</v>
      </c>
      <c r="B41" s="189" t="n">
        <f aca="false">COUNTA('16'!I7:I18)</f>
        <v>12</v>
      </c>
      <c r="C41" s="189" t="n">
        <f aca="false">COUNTA('16'!J7:J18)</f>
        <v>12</v>
      </c>
      <c r="D41" s="189" t="n">
        <f aca="false">COUNTA('16'!K7:K18)</f>
        <v>12</v>
      </c>
      <c r="E41" s="189" t="n">
        <f aca="false">COUNTIF('16'!E7:E18,"&gt;15")</f>
        <v>0</v>
      </c>
      <c r="F41" s="189"/>
      <c r="G41" s="189" t="n">
        <f aca="false">COUNTIF('16'!J7:J18,"&gt;1")</f>
        <v>0</v>
      </c>
      <c r="H41" s="189"/>
      <c r="I41" s="190"/>
      <c r="J41" s="189" t="n">
        <f aca="false">'16'!A41-'16'!E41</f>
        <v>12</v>
      </c>
      <c r="K41" s="189"/>
      <c r="L41" s="189" t="n">
        <f aca="false">'16'!C41-'16'!G41</f>
        <v>12</v>
      </c>
      <c r="M41" s="189"/>
      <c r="N41" s="190"/>
      <c r="O41" s="191" t="n">
        <f aca="false">COUNTIF('16'!J7:J18,"&lt;=0,5")</f>
        <v>8</v>
      </c>
      <c r="P41" s="191"/>
      <c r="Q41" s="191"/>
      <c r="R41" s="167"/>
      <c r="S41" s="192" t="n">
        <f aca="false">COUNTIF('16'!J7:J18,"&lt;=1,0")</f>
        <v>12</v>
      </c>
      <c r="T41" s="192"/>
      <c r="U41" s="193"/>
      <c r="V41" s="170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SUM(('16'!AK38+'16'!AM38)/'16'!Y30)*1000</f>
        <v>3.95757683808637</v>
      </c>
      <c r="AM41" s="194"/>
      <c r="AO41" s="186" t="s">
        <v>95</v>
      </c>
      <c r="AP41" s="186"/>
      <c r="AQ41" s="194" t="n">
        <f aca="false">SUM(('16'!AP38+'16'!AR38)/'16'!Y30)*1000</f>
        <v>5.95357211294732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 t="n">
        <v>3090</v>
      </c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 t="n">
        <v>0</v>
      </c>
      <c r="AB44" s="208" t="s">
        <v>105</v>
      </c>
      <c r="AC44" s="209"/>
      <c r="AD44" s="210"/>
      <c r="AE44" s="210"/>
      <c r="AF44" s="211" t="s">
        <v>106</v>
      </c>
      <c r="AG44" s="243" t="n">
        <f aca="false">SUM('16'!Y45,'16'!AA45,'16'!AC45,'16'!AE45)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COUNTIF('16'!I7:I18,"&lt;=5,0")</f>
        <v>12</v>
      </c>
      <c r="I45" s="214"/>
      <c r="J45" s="214"/>
      <c r="K45" s="190"/>
      <c r="L45" s="184" t="n">
        <f aca="false">COUNTA('16'!L37)</f>
        <v>1</v>
      </c>
      <c r="M45" s="184"/>
      <c r="O45" s="215"/>
      <c r="P45" s="216"/>
      <c r="Q45" s="217" t="n">
        <f aca="false">'16'!S41-'16'!O41</f>
        <v>4</v>
      </c>
      <c r="R45" s="217"/>
      <c r="S45" s="217"/>
      <c r="T45" s="218"/>
      <c r="X45" s="219" t="s">
        <v>108</v>
      </c>
      <c r="Y45" s="220" t="n">
        <f aca="false">'16'!Y44*275.3</f>
        <v>0</v>
      </c>
      <c r="Z45" s="219" t="s">
        <v>108</v>
      </c>
      <c r="AA45" s="220" t="n">
        <f aca="false">262.4*'16'!AA44</f>
        <v>0</v>
      </c>
      <c r="AB45" s="219" t="s">
        <v>108</v>
      </c>
      <c r="AC45" s="220" t="n">
        <f aca="false">'16'!AC44*277.7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'16'!AS6</f>
        <v>1.33</v>
      </c>
      <c r="Z46" s="224" t="s">
        <v>109</v>
      </c>
      <c r="AA46" s="226" t="n">
        <f aca="false">'16'!Y46</f>
        <v>1.33</v>
      </c>
      <c r="AB46" s="224" t="s">
        <v>109</v>
      </c>
      <c r="AC46" s="226" t="n">
        <f aca="false">'16'!Y46</f>
        <v>1.33</v>
      </c>
      <c r="AD46" s="224" t="s">
        <v>109</v>
      </c>
      <c r="AE46" s="227" t="n">
        <f aca="false">'16'!Y46</f>
        <v>1.33</v>
      </c>
      <c r="AF46" s="228" t="s">
        <v>110</v>
      </c>
      <c r="AG46" s="229" t="n">
        <f aca="false">SUM('16'!Y47,'16'!AA47,'16'!AC47,'16'!AE47)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'16'!Y45*'16'!Y46</f>
        <v>0</v>
      </c>
      <c r="Z47" s="219" t="s">
        <v>112</v>
      </c>
      <c r="AA47" s="220" t="n">
        <f aca="false">'16'!AA45*'16'!AA46</f>
        <v>0</v>
      </c>
      <c r="AB47" s="219" t="s">
        <v>112</v>
      </c>
      <c r="AC47" s="220" t="n">
        <f aca="false">'16'!AC45*'16'!AC46</f>
        <v>0</v>
      </c>
      <c r="AD47" s="219" t="s">
        <v>112</v>
      </c>
      <c r="AE47" s="220" t="n">
        <f aca="false">'16'!AE45*'16'!AE46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COUNTA('16'!O7:O18)</f>
        <v>12</v>
      </c>
      <c r="P51" s="184" t="n">
        <f aca="false">COUNTA('16'!W17:W28)</f>
        <v>0</v>
      </c>
      <c r="R51" s="214" t="n">
        <f aca="false">COUNTIF('16'!O7:O18,"&gt;=0,5")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SUM('16'!Y53,'16'!AA53,'16'!AC53,'16'!AE53)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'16'!Y52*275.3</f>
        <v>0</v>
      </c>
      <c r="Z53" s="219" t="s">
        <v>108</v>
      </c>
      <c r="AA53" s="220" t="n">
        <f aca="false">262.4*'16'!AA52</f>
        <v>0</v>
      </c>
      <c r="AB53" s="219" t="s">
        <v>108</v>
      </c>
      <c r="AC53" s="246" t="n">
        <f aca="false">'16'!AC52*277.7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'16'!AS7</f>
        <v>1.377</v>
      </c>
      <c r="Z54" s="224" t="s">
        <v>109</v>
      </c>
      <c r="AA54" s="226" t="n">
        <f aca="false">'16'!Y54</f>
        <v>1.377</v>
      </c>
      <c r="AB54" s="224" t="s">
        <v>109</v>
      </c>
      <c r="AC54" s="226" t="n">
        <f aca="false">'16'!Y54</f>
        <v>1.377</v>
      </c>
      <c r="AD54" s="224" t="s">
        <v>109</v>
      </c>
      <c r="AE54" s="227" t="n">
        <f aca="false">'16'!Y54</f>
        <v>1.377</v>
      </c>
      <c r="AF54" s="228" t="s">
        <v>110</v>
      </c>
      <c r="AG54" s="229" t="n">
        <f aca="false">SUM('16'!Y55,'16'!AA55,'16'!AC55,'16'!AE55)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262.4*'10'!AL53</f>
        <v>0</v>
      </c>
      <c r="AM54" s="219" t="s">
        <v>108</v>
      </c>
      <c r="AN54" s="246" t="n">
        <f aca="false">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'16'!Y53*'16'!Y54</f>
        <v>0</v>
      </c>
      <c r="Z55" s="219" t="s">
        <v>112</v>
      </c>
      <c r="AA55" s="220" t="n">
        <f aca="false">'16'!AA53*'16'!AA54</f>
        <v>0</v>
      </c>
      <c r="AB55" s="219" t="s">
        <v>112</v>
      </c>
      <c r="AC55" s="220" t="n">
        <f aca="false">'16'!AC53*'16'!AC54</f>
        <v>0</v>
      </c>
      <c r="AD55" s="219" t="s">
        <v>112</v>
      </c>
      <c r="AE55" s="220" t="n">
        <f aca="false">'16'!AE53*'16'!AE54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'10'!AL54*'10'!AL55</f>
        <v>0</v>
      </c>
      <c r="AM56" s="219" t="s">
        <v>112</v>
      </c>
      <c r="AN56" s="220" t="n">
        <f aca="false">AN54*AN55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COUNTA('16'!N7:N18)</f>
        <v>12</v>
      </c>
      <c r="P57" s="247"/>
      <c r="R57" s="248" t="n">
        <f aca="false">COUNTIF('16'!N7:N18,"&gt;=6")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43757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-43757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'15'!$Y$68</f>
        <v>-15360.3900833333</v>
      </c>
      <c r="Z65" s="259"/>
      <c r="AA65" s="259"/>
      <c r="AB65" s="269" t="s">
        <v>130</v>
      </c>
      <c r="AC65" s="367" t="n">
        <f aca="false">'15'!$AC$68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SUM('16'!AK38,'16'!AP38)</f>
        <v>2724</v>
      </c>
      <c r="Z67" s="259"/>
      <c r="AA67" s="259"/>
      <c r="AB67" s="265" t="s">
        <v>128</v>
      </c>
      <c r="AC67" s="257" t="n">
        <f aca="false">SUM('16'!AM38,'16'!AR38)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SUM('16'!Y63,'16'!Y65)-'16'!Y67</f>
        <v>-18084.3900833333</v>
      </c>
      <c r="Z68" s="259"/>
      <c r="AA68" s="259"/>
      <c r="AB68" s="265" t="s">
        <v>132</v>
      </c>
      <c r="AC68" s="275" t="n">
        <f aca="false">SUM('16'!AC63,'16'!AC65)-'16'!AC67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J16" colorId="64" zoomScale="120" zoomScaleNormal="120" zoomScalePageLayoutView="100" workbookViewId="0">
      <selection pane="topLeft" activeCell="Y44" activeCellId="0" sqref="Y4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  <col collapsed="false" customWidth="true" hidden="false" outlineLevel="0" max="29" min="29" style="0" width="9.86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45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45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8"/>
      <c r="V6" s="18"/>
      <c r="W6" s="18"/>
      <c r="X6" s="32" t="n">
        <v>0.0416666666666667</v>
      </c>
      <c r="Y6" s="266" t="n">
        <v>3166</v>
      </c>
      <c r="Z6" s="281" t="n">
        <v>1350</v>
      </c>
      <c r="AA6" s="34" t="n">
        <v>1</v>
      </c>
      <c r="AB6" s="82" t="n">
        <f aca="false">IF('17'!AA6=1,(('17'!Z6*'17'!$AS$6*'17'!$AT$6)/('17'!Y6*0.0036)),IF('17'!AA6=2,(('17'!Z6*'17'!$AS$7*'17'!$AT$7)/('17'!Y6*0.0036))))</f>
        <v>78.7665824384081</v>
      </c>
      <c r="AC6" s="82"/>
      <c r="AD6" s="37" t="n">
        <f aca="false">(('17'!AC6*'17'!$Q$10*1000000))/('17'!Y6*3600)</f>
        <v>0</v>
      </c>
      <c r="AE6" s="281" t="n">
        <v>2500</v>
      </c>
      <c r="AF6" s="282" t="n">
        <f aca="false">('17'!AE6/24)*0.454</f>
        <v>47.2916666666667</v>
      </c>
      <c r="AG6" s="38"/>
      <c r="AH6" s="282" t="n">
        <f aca="false">('17'!AG6/24)*0.454</f>
        <v>0</v>
      </c>
      <c r="AI6" s="281" t="n">
        <v>3500</v>
      </c>
      <c r="AJ6" s="282" t="n">
        <f aca="false">('17'!AI6/24)*0.454</f>
        <v>66.2083333333333</v>
      </c>
      <c r="AK6" s="40"/>
      <c r="AL6" s="283" t="n">
        <f aca="false">('17'!AK6/24)*0.454</f>
        <v>0</v>
      </c>
      <c r="AM6" s="40"/>
      <c r="AN6" s="283" t="n">
        <f aca="false">('17'!AM6/24)*0.454</f>
        <v>0</v>
      </c>
      <c r="AO6" s="40"/>
      <c r="AP6" s="283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4" t="n">
        <v>195</v>
      </c>
      <c r="C7" s="284" t="n">
        <v>15</v>
      </c>
      <c r="D7" s="284" t="n">
        <v>16</v>
      </c>
      <c r="E7" s="284" t="n">
        <v>10</v>
      </c>
      <c r="F7" s="284" t="n">
        <v>42</v>
      </c>
      <c r="G7" s="284" t="n">
        <v>1.2</v>
      </c>
      <c r="H7" s="284" t="n">
        <v>1.4</v>
      </c>
      <c r="I7" s="284" t="n">
        <v>0.9</v>
      </c>
      <c r="J7" s="284" t="n">
        <v>0.5</v>
      </c>
      <c r="K7" s="284" t="n">
        <v>6.8</v>
      </c>
      <c r="L7" s="284" t="n">
        <v>6</v>
      </c>
      <c r="M7" s="284" t="n">
        <v>6.1</v>
      </c>
      <c r="N7" s="284" t="n">
        <v>5.8</v>
      </c>
      <c r="O7" s="284" t="n">
        <v>3</v>
      </c>
      <c r="P7" s="284" t="n">
        <v>0.3</v>
      </c>
      <c r="Q7" s="287"/>
      <c r="R7" s="56" t="n">
        <f aca="false">'16'!$Z$29</f>
        <v>1350</v>
      </c>
      <c r="S7" s="285" t="n">
        <f aca="false">'16'!$AB$29</f>
        <v>78.4691629955947</v>
      </c>
      <c r="T7" s="56" t="n">
        <f aca="false">'16'!$Y$29</f>
        <v>3178</v>
      </c>
      <c r="U7" s="51" t="str">
        <f aca="false">IF('17'!AA6=1,'17'!AR6,'17'!AR7)</f>
        <v>S.A.L</v>
      </c>
      <c r="V7" s="286" t="n">
        <f aca="false">ESCALA!$C$18</f>
        <v>0</v>
      </c>
      <c r="W7" s="286"/>
      <c r="X7" s="32" t="n">
        <v>0.0833333333333333</v>
      </c>
      <c r="Y7" s="266" t="n">
        <v>3187</v>
      </c>
      <c r="Z7" s="281" t="n">
        <v>1350</v>
      </c>
      <c r="AA7" s="34" t="n">
        <v>1</v>
      </c>
      <c r="AB7" s="82" t="n">
        <f aca="false">IF('17'!AA7=1,(('17'!Z7*'17'!$AS$6*'17'!$AT$6)/('17'!Y7*0.0036)),IF('17'!AA7=2,(('17'!Z7*'17'!$AS$7*'17'!$AT$7)/('17'!Y7*0.0036))))</f>
        <v>78.2475682459994</v>
      </c>
      <c r="AC7" s="82"/>
      <c r="AD7" s="37" t="n">
        <f aca="false">(('17'!AC7*'17'!$Q$10*1000000))/('17'!Y7*3600)</f>
        <v>0</v>
      </c>
      <c r="AE7" s="281" t="n">
        <v>2500</v>
      </c>
      <c r="AF7" s="282" t="n">
        <f aca="false">('17'!AE7/24)*0.454</f>
        <v>47.2916666666667</v>
      </c>
      <c r="AG7" s="38"/>
      <c r="AH7" s="282" t="n">
        <f aca="false">('17'!AG7/24)*0.454</f>
        <v>0</v>
      </c>
      <c r="AI7" s="281" t="n">
        <v>3500</v>
      </c>
      <c r="AJ7" s="282" t="n">
        <f aca="false">('17'!AI7/24)*0.454</f>
        <v>66.2083333333333</v>
      </c>
      <c r="AK7" s="40"/>
      <c r="AL7" s="283" t="n">
        <f aca="false">('17'!AK7/24)*0.454</f>
        <v>0</v>
      </c>
      <c r="AM7" s="40"/>
      <c r="AN7" s="283" t="n">
        <f aca="false">('17'!AM7/24)*0.454</f>
        <v>0</v>
      </c>
      <c r="AO7" s="40"/>
      <c r="AP7" s="283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4" t="n">
        <v>193</v>
      </c>
      <c r="C8" s="284" t="n">
        <v>15</v>
      </c>
      <c r="D8" s="284" t="n">
        <v>15</v>
      </c>
      <c r="E8" s="284" t="n">
        <v>9</v>
      </c>
      <c r="F8" s="284" t="n">
        <v>42</v>
      </c>
      <c r="G8" s="284" t="n">
        <v>1.2</v>
      </c>
      <c r="H8" s="284" t="n">
        <v>1.3</v>
      </c>
      <c r="I8" s="284" t="n">
        <v>0.8</v>
      </c>
      <c r="J8" s="284" t="n">
        <v>0.4</v>
      </c>
      <c r="K8" s="284" t="n">
        <v>6.8</v>
      </c>
      <c r="L8" s="284" t="n">
        <v>6.1</v>
      </c>
      <c r="M8" s="284" t="n">
        <v>6.2</v>
      </c>
      <c r="N8" s="284" t="n">
        <v>5.9</v>
      </c>
      <c r="O8" s="284" t="n">
        <v>3.2</v>
      </c>
      <c r="P8" s="284" t="n">
        <v>0.2</v>
      </c>
      <c r="Q8" s="287"/>
      <c r="R8" s="54" t="n">
        <f aca="false">'17'!Z7</f>
        <v>1350</v>
      </c>
      <c r="S8" s="55" t="n">
        <f aca="false">'17'!AB7</f>
        <v>78.2475682459994</v>
      </c>
      <c r="T8" s="56" t="n">
        <f aca="false">'17'!Y7</f>
        <v>3187</v>
      </c>
      <c r="U8" s="51" t="str">
        <f aca="false">IF('17'!AA7=1,'17'!AR6,'17'!AR7)</f>
        <v>S.A.L</v>
      </c>
      <c r="V8" s="286"/>
      <c r="W8" s="286"/>
      <c r="X8" s="32" t="n">
        <v>0.125</v>
      </c>
      <c r="Y8" s="266" t="n">
        <v>3189</v>
      </c>
      <c r="Z8" s="281" t="n">
        <v>1350</v>
      </c>
      <c r="AA8" s="34" t="n">
        <v>1</v>
      </c>
      <c r="AB8" s="82" t="n">
        <f aca="false">IF('17'!AA8=1,(('17'!Z8*'17'!$AS$6*'17'!$AT$6)/('17'!Y8*0.0036)),IF('17'!AA8=2,(('17'!Z8*'17'!$AS$7*'17'!$AT$7)/('17'!Y8*0.0036))))</f>
        <v>78.1984948259643</v>
      </c>
      <c r="AC8" s="82"/>
      <c r="AD8" s="37" t="n">
        <f aca="false">(('17'!AC8*'17'!$Q$10*1000000))/('17'!Y8*3600)</f>
        <v>0</v>
      </c>
      <c r="AE8" s="281" t="n">
        <v>2500</v>
      </c>
      <c r="AF8" s="282" t="n">
        <f aca="false">('17'!AE8/24)*0.454</f>
        <v>47.2916666666667</v>
      </c>
      <c r="AG8" s="38"/>
      <c r="AH8" s="282" t="n">
        <f aca="false">('17'!AG8/24)*0.454</f>
        <v>0</v>
      </c>
      <c r="AI8" s="281" t="n">
        <v>3500</v>
      </c>
      <c r="AJ8" s="282" t="n">
        <f aca="false">('17'!AI8/24)*0.454</f>
        <v>66.2083333333333</v>
      </c>
      <c r="AK8" s="40"/>
      <c r="AL8" s="283" t="n">
        <f aca="false">('17'!AK8/24)*0.454</f>
        <v>0</v>
      </c>
      <c r="AM8" s="40"/>
      <c r="AN8" s="283" t="n">
        <f aca="false">('17'!AM8/24)*0.454</f>
        <v>0</v>
      </c>
      <c r="AO8" s="40"/>
      <c r="AP8" s="283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194</v>
      </c>
      <c r="C9" s="284" t="n">
        <v>14</v>
      </c>
      <c r="D9" s="284" t="n">
        <v>15</v>
      </c>
      <c r="E9" s="284" t="n">
        <v>8</v>
      </c>
      <c r="F9" s="284" t="n">
        <v>41</v>
      </c>
      <c r="G9" s="284" t="n">
        <v>1.3</v>
      </c>
      <c r="H9" s="284" t="n">
        <v>1.3</v>
      </c>
      <c r="I9" s="284" t="n">
        <v>0.6</v>
      </c>
      <c r="J9" s="284" t="n">
        <v>0.4</v>
      </c>
      <c r="K9" s="284" t="n">
        <v>6.9</v>
      </c>
      <c r="L9" s="284" t="n">
        <v>6.1</v>
      </c>
      <c r="M9" s="284" t="n">
        <v>6.3</v>
      </c>
      <c r="N9" s="284" t="n">
        <v>5.9</v>
      </c>
      <c r="O9" s="284" t="n">
        <v>3.2</v>
      </c>
      <c r="P9" s="284" t="n">
        <v>0.2</v>
      </c>
      <c r="Q9" s="287"/>
      <c r="R9" s="56" t="n">
        <f aca="false">'17'!Z9</f>
        <v>1350</v>
      </c>
      <c r="S9" s="55" t="n">
        <f aca="false">'17'!AB9</f>
        <v>78.5680529300567</v>
      </c>
      <c r="T9" s="56" t="n">
        <f aca="false">'17'!Y9</f>
        <v>3174</v>
      </c>
      <c r="U9" s="51" t="str">
        <f aca="false">IF('17'!AA9=1,'17'!AR6,'17'!AR7)</f>
        <v>S.A.L</v>
      </c>
      <c r="V9" s="286"/>
      <c r="W9" s="286"/>
      <c r="X9" s="32" t="n">
        <v>0.166666666666667</v>
      </c>
      <c r="Y9" s="266" t="n">
        <v>3174</v>
      </c>
      <c r="Z9" s="281" t="n">
        <v>1350</v>
      </c>
      <c r="AA9" s="34" t="n">
        <v>1</v>
      </c>
      <c r="AB9" s="82" t="n">
        <f aca="false">IF('17'!AA9=1,(('17'!Z9*'17'!$AS$6*'17'!$AT$6)/('17'!Y9*0.0036)),IF('17'!AA9=2,(('17'!Z9*'17'!$AS$7*'17'!$AT$7)/('17'!Y9*0.0036))))</f>
        <v>78.5680529300567</v>
      </c>
      <c r="AC9" s="82"/>
      <c r="AD9" s="37" t="n">
        <f aca="false">(('17'!AC9*'17'!$Q$10*1000000))/('17'!Y9*3600)</f>
        <v>0</v>
      </c>
      <c r="AE9" s="281" t="n">
        <v>2500</v>
      </c>
      <c r="AF9" s="282" t="n">
        <f aca="false">('17'!AE9/24)*0.454</f>
        <v>47.2916666666667</v>
      </c>
      <c r="AG9" s="38"/>
      <c r="AH9" s="282" t="n">
        <f aca="false">('17'!AG9/24)*0.454</f>
        <v>0</v>
      </c>
      <c r="AI9" s="281" t="n">
        <v>3500</v>
      </c>
      <c r="AJ9" s="282" t="n">
        <f aca="false">('17'!AI9/24)*0.454</f>
        <v>66.2083333333333</v>
      </c>
      <c r="AK9" s="40"/>
      <c r="AL9" s="283" t="n">
        <f aca="false">('17'!AK9/24)*0.454</f>
        <v>0</v>
      </c>
      <c r="AM9" s="40"/>
      <c r="AN9" s="283" t="n">
        <f aca="false">('17'!AM9/24)*0.454</f>
        <v>0</v>
      </c>
      <c r="AO9" s="40"/>
      <c r="AP9" s="283" t="n">
        <f aca="false">('17'!AO9/24)*0.454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7" t="n">
        <v>0.25</v>
      </c>
      <c r="B10" s="284" t="n">
        <v>193</v>
      </c>
      <c r="C10" s="284" t="n">
        <v>13</v>
      </c>
      <c r="D10" s="284" t="n">
        <v>15</v>
      </c>
      <c r="E10" s="284" t="n">
        <v>8</v>
      </c>
      <c r="F10" s="284" t="n">
        <v>41</v>
      </c>
      <c r="G10" s="284" t="n">
        <v>1.3</v>
      </c>
      <c r="H10" s="284" t="n">
        <v>1.4</v>
      </c>
      <c r="I10" s="284" t="n">
        <v>0.6</v>
      </c>
      <c r="J10" s="284" t="n">
        <v>0.4</v>
      </c>
      <c r="K10" s="284" t="n">
        <v>6.9</v>
      </c>
      <c r="L10" s="284" t="n">
        <v>6.1</v>
      </c>
      <c r="M10" s="284" t="n">
        <v>6.3</v>
      </c>
      <c r="N10" s="284" t="n">
        <v>5.9</v>
      </c>
      <c r="O10" s="284" t="n">
        <v>3.2</v>
      </c>
      <c r="P10" s="284" t="n">
        <v>0.3</v>
      </c>
      <c r="Q10" s="287"/>
      <c r="R10" s="56" t="n">
        <f aca="false">'17'!Z11</f>
        <v>1350</v>
      </c>
      <c r="S10" s="55" t="n">
        <f aca="false">'17'!AB11</f>
        <v>79.2673235855054</v>
      </c>
      <c r="T10" s="56" t="n">
        <f aca="false">'17'!Y11</f>
        <v>3146</v>
      </c>
      <c r="U10" s="51" t="str">
        <f aca="false">IF('17'!AA11=1,'17'!AR6,'17'!AR7)</f>
        <v>S.A.L</v>
      </c>
      <c r="V10" s="286"/>
      <c r="W10" s="286"/>
      <c r="X10" s="32" t="n">
        <v>0.208333333333333</v>
      </c>
      <c r="Y10" s="266" t="n">
        <v>3183</v>
      </c>
      <c r="Z10" s="281" t="n">
        <v>1350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78.3459000942507</v>
      </c>
      <c r="AC10" s="82"/>
      <c r="AD10" s="37" t="n">
        <f aca="false">(('17'!AC10*'17'!$Q$10*1000000))/('17'!Y10*3600)</f>
        <v>0</v>
      </c>
      <c r="AE10" s="281" t="n">
        <v>2500</v>
      </c>
      <c r="AF10" s="282" t="n">
        <f aca="false">('17'!AE10/24)*0.454</f>
        <v>47.2916666666667</v>
      </c>
      <c r="AG10" s="38"/>
      <c r="AH10" s="282" t="n">
        <f aca="false">('17'!AG10/24)*0.454</f>
        <v>0</v>
      </c>
      <c r="AI10" s="281" t="n">
        <v>3500</v>
      </c>
      <c r="AJ10" s="282" t="n">
        <f aca="false">('17'!AI10/24)*0.454</f>
        <v>66.2083333333333</v>
      </c>
      <c r="AK10" s="40"/>
      <c r="AL10" s="283" t="n">
        <f aca="false">('17'!AK10/24)*0.454</f>
        <v>0</v>
      </c>
      <c r="AM10" s="40"/>
      <c r="AN10" s="283" t="n">
        <f aca="false">('17'!AM10/24)*0.454</f>
        <v>0</v>
      </c>
      <c r="AO10" s="40"/>
      <c r="AP10" s="283" t="n">
        <f aca="false">('17'!AO10/24)*0.454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7" t="n">
        <v>0.333333333333333</v>
      </c>
      <c r="B11" s="284" t="n">
        <v>197</v>
      </c>
      <c r="C11" s="284" t="n">
        <v>11</v>
      </c>
      <c r="D11" s="284" t="n">
        <v>13</v>
      </c>
      <c r="E11" s="284" t="n">
        <v>7</v>
      </c>
      <c r="F11" s="284" t="n">
        <v>43</v>
      </c>
      <c r="G11" s="284" t="n">
        <v>1.5</v>
      </c>
      <c r="H11" s="284" t="n">
        <v>1.2</v>
      </c>
      <c r="I11" s="284" t="n">
        <v>0.5</v>
      </c>
      <c r="J11" s="284" t="n">
        <v>0.5</v>
      </c>
      <c r="K11" s="284" t="n">
        <v>6.9</v>
      </c>
      <c r="L11" s="284" t="n">
        <v>6.2</v>
      </c>
      <c r="M11" s="284" t="n">
        <v>6.3</v>
      </c>
      <c r="N11" s="284" t="n">
        <v>5.8</v>
      </c>
      <c r="O11" s="284" t="n">
        <v>3.5</v>
      </c>
      <c r="P11" s="284" t="n">
        <v>0.3</v>
      </c>
      <c r="Q11" s="287"/>
      <c r="R11" s="56" t="n">
        <f aca="false">'17'!Z13</f>
        <v>1350</v>
      </c>
      <c r="S11" s="55" t="n">
        <f aca="false">'17'!AB13</f>
        <v>78.0760801502818</v>
      </c>
      <c r="T11" s="56" t="n">
        <f aca="false">'17'!Y13</f>
        <v>3194</v>
      </c>
      <c r="U11" s="51" t="str">
        <f aca="false">IF('17'!AA13=1,'17'!AR6,'17'!AR7)</f>
        <v>S.A.L</v>
      </c>
      <c r="V11" s="286"/>
      <c r="W11" s="286"/>
      <c r="X11" s="32" t="n">
        <v>0.25</v>
      </c>
      <c r="Y11" s="266" t="n">
        <v>3146</v>
      </c>
      <c r="Z11" s="281" t="n">
        <v>1350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79.2673235855054</v>
      </c>
      <c r="AC11" s="82"/>
      <c r="AD11" s="37" t="n">
        <f aca="false">(('17'!AC11*'17'!$Q$10*1000000))/('17'!Y11*3600)</f>
        <v>0</v>
      </c>
      <c r="AE11" s="281" t="n">
        <v>2500</v>
      </c>
      <c r="AF11" s="282" t="n">
        <f aca="false">('17'!AE11/24)*0.454</f>
        <v>47.2916666666667</v>
      </c>
      <c r="AG11" s="38"/>
      <c r="AH11" s="282" t="n">
        <f aca="false">('17'!AG11/24)*0.454</f>
        <v>0</v>
      </c>
      <c r="AI11" s="281" t="n">
        <v>3500</v>
      </c>
      <c r="AJ11" s="282" t="n">
        <f aca="false">('17'!AI11/24)*0.454</f>
        <v>66.2083333333333</v>
      </c>
      <c r="AK11" s="40"/>
      <c r="AL11" s="283" t="n">
        <f aca="false">('17'!AK11/24)*0.454</f>
        <v>0</v>
      </c>
      <c r="AM11" s="40"/>
      <c r="AN11" s="283" t="n">
        <f aca="false">('17'!AM11/24)*0.454</f>
        <v>0</v>
      </c>
      <c r="AO11" s="40"/>
      <c r="AP11" s="283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4" t="n">
        <v>195</v>
      </c>
      <c r="C12" s="284" t="n">
        <v>12</v>
      </c>
      <c r="D12" s="284" t="n">
        <v>13</v>
      </c>
      <c r="E12" s="284" t="n">
        <v>7</v>
      </c>
      <c r="F12" s="284" t="n">
        <v>43</v>
      </c>
      <c r="G12" s="284" t="n">
        <v>1.5</v>
      </c>
      <c r="H12" s="284" t="n">
        <v>1.2</v>
      </c>
      <c r="I12" s="284" t="n">
        <v>0.5</v>
      </c>
      <c r="J12" s="284" t="n">
        <v>0.5</v>
      </c>
      <c r="K12" s="284" t="n">
        <v>6.9</v>
      </c>
      <c r="L12" s="284" t="n">
        <v>6.2</v>
      </c>
      <c r="M12" s="284" t="n">
        <v>6.3</v>
      </c>
      <c r="N12" s="284" t="n">
        <v>5.8</v>
      </c>
      <c r="O12" s="284" t="n">
        <v>3.5</v>
      </c>
      <c r="P12" s="284" t="n">
        <v>0.3</v>
      </c>
      <c r="Q12" s="287"/>
      <c r="R12" s="56" t="n">
        <f aca="false">'17'!Z15</f>
        <v>1350</v>
      </c>
      <c r="S12" s="55" t="n">
        <f aca="false">'17'!AB15</f>
        <v>78.5928143712575</v>
      </c>
      <c r="T12" s="56" t="n">
        <f aca="false">'17'!Y15</f>
        <v>3173</v>
      </c>
      <c r="U12" s="51" t="str">
        <f aca="false">IF('17'!AA15=1,'17'!AR6,'17'!AR7)</f>
        <v>S.A.L</v>
      </c>
      <c r="V12" s="66" t="n">
        <f aca="false">ESCALA!$B$19</f>
        <v>0</v>
      </c>
      <c r="W12" s="66"/>
      <c r="X12" s="32" t="n">
        <v>0.291666666666667</v>
      </c>
      <c r="Y12" s="58" t="n">
        <v>3167</v>
      </c>
      <c r="Z12" s="281" t="n">
        <v>1350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78.7417113988001</v>
      </c>
      <c r="AC12" s="82"/>
      <c r="AD12" s="37" t="n">
        <f aca="false">(('17'!AC12*'17'!$Q$10*1000000))/('17'!Y12*3600)</f>
        <v>0</v>
      </c>
      <c r="AE12" s="281" t="n">
        <v>2500</v>
      </c>
      <c r="AF12" s="282" t="n">
        <f aca="false">('17'!AE12/24)*0.454</f>
        <v>47.2916666666667</v>
      </c>
      <c r="AG12" s="38"/>
      <c r="AH12" s="282" t="n">
        <f aca="false">('17'!AG12/24)*0.454</f>
        <v>0</v>
      </c>
      <c r="AI12" s="281" t="n">
        <v>3500</v>
      </c>
      <c r="AJ12" s="282" t="n">
        <f aca="false">('17'!AI12/24)*0.454</f>
        <v>66.2083333333333</v>
      </c>
      <c r="AK12" s="40"/>
      <c r="AL12" s="283" t="n">
        <f aca="false">('17'!AK12/24)*0.454</f>
        <v>0</v>
      </c>
      <c r="AM12" s="40"/>
      <c r="AN12" s="283" t="n">
        <f aca="false">('17'!AM12/24)*0.454</f>
        <v>0</v>
      </c>
      <c r="AO12" s="40"/>
      <c r="AP12" s="283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4" t="n">
        <v>194</v>
      </c>
      <c r="C13" s="284" t="n">
        <v>12</v>
      </c>
      <c r="D13" s="284" t="n">
        <v>12</v>
      </c>
      <c r="E13" s="284" t="n">
        <v>7</v>
      </c>
      <c r="F13" s="284" t="n">
        <v>44</v>
      </c>
      <c r="G13" s="284" t="n">
        <v>1.4</v>
      </c>
      <c r="H13" s="284" t="n">
        <v>1.2</v>
      </c>
      <c r="I13" s="284" t="n">
        <v>0.5</v>
      </c>
      <c r="J13" s="284" t="n">
        <v>0.5</v>
      </c>
      <c r="K13" s="284" t="n">
        <v>6.9</v>
      </c>
      <c r="L13" s="284" t="n">
        <v>6.2</v>
      </c>
      <c r="M13" s="284" t="n">
        <v>6.3</v>
      </c>
      <c r="N13" s="284" t="n">
        <v>5.8</v>
      </c>
      <c r="O13" s="284" t="n">
        <v>3.5</v>
      </c>
      <c r="P13" s="284" t="n">
        <v>0.2</v>
      </c>
      <c r="Q13" s="287"/>
      <c r="R13" s="56" t="n">
        <f aca="false">'17'!Z17</f>
        <v>1370</v>
      </c>
      <c r="S13" s="55" t="n">
        <f aca="false">'17'!AB17</f>
        <v>79.6567341657049</v>
      </c>
      <c r="T13" s="56" t="n">
        <f aca="false">'17'!Y17</f>
        <v>3177</v>
      </c>
      <c r="U13" s="51" t="str">
        <f aca="false">IF('17'!AA17=1,'17'!AR6,'17'!AR7)</f>
        <v>S.A.L</v>
      </c>
      <c r="V13" s="66"/>
      <c r="W13" s="66"/>
      <c r="X13" s="32" t="n">
        <v>0.333333333333333</v>
      </c>
      <c r="Y13" s="58" t="n">
        <v>3194</v>
      </c>
      <c r="Z13" s="281" t="n">
        <v>1350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78.0760801502818</v>
      </c>
      <c r="AC13" s="82"/>
      <c r="AD13" s="37" t="n">
        <f aca="false">(('17'!AC13*'17'!$Q$10*1000000))/('17'!Y13*3600)</f>
        <v>0</v>
      </c>
      <c r="AE13" s="281" t="n">
        <v>2500</v>
      </c>
      <c r="AF13" s="282" t="n">
        <f aca="false">('17'!AE13/24)*0.454</f>
        <v>47.2916666666667</v>
      </c>
      <c r="AG13" s="38"/>
      <c r="AH13" s="282" t="n">
        <f aca="false">('17'!AG13/24)*0.454</f>
        <v>0</v>
      </c>
      <c r="AI13" s="281" t="n">
        <v>3500</v>
      </c>
      <c r="AJ13" s="282" t="n">
        <f aca="false">('17'!AI13/24)*0.454</f>
        <v>66.2083333333333</v>
      </c>
      <c r="AK13" s="40"/>
      <c r="AL13" s="283" t="n">
        <f aca="false">('17'!AK13/24)*0.454</f>
        <v>0</v>
      </c>
      <c r="AM13" s="40"/>
      <c r="AN13" s="283" t="n">
        <f aca="false">('17'!AM13/24)*0.454</f>
        <v>0</v>
      </c>
      <c r="AO13" s="40"/>
      <c r="AP13" s="283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4" t="n">
        <v>194</v>
      </c>
      <c r="C14" s="284" t="n">
        <v>11</v>
      </c>
      <c r="D14" s="284" t="n">
        <v>12</v>
      </c>
      <c r="E14" s="284" t="n">
        <v>7</v>
      </c>
      <c r="F14" s="284" t="n">
        <v>43</v>
      </c>
      <c r="G14" s="284" t="n">
        <v>1.4</v>
      </c>
      <c r="H14" s="284" t="n">
        <v>1.2</v>
      </c>
      <c r="I14" s="284" t="n">
        <v>0.5</v>
      </c>
      <c r="J14" s="284" t="n">
        <v>0.4</v>
      </c>
      <c r="K14" s="284" t="n">
        <v>6.9</v>
      </c>
      <c r="L14" s="284" t="n">
        <v>6.2</v>
      </c>
      <c r="M14" s="284" t="n">
        <v>6.3</v>
      </c>
      <c r="N14" s="284" t="n">
        <v>5.8</v>
      </c>
      <c r="O14" s="284" t="n">
        <v>3.5</v>
      </c>
      <c r="P14" s="284" t="n">
        <v>0.2</v>
      </c>
      <c r="Q14" s="287"/>
      <c r="R14" s="56" t="n">
        <f aca="false">'17'!Z19</f>
        <v>1370</v>
      </c>
      <c r="S14" s="55" t="n">
        <f aca="false">'17'!AB19</f>
        <v>80.3140096618358</v>
      </c>
      <c r="T14" s="56" t="n">
        <f aca="false">'17'!Y19</f>
        <v>3151</v>
      </c>
      <c r="U14" s="51" t="str">
        <f aca="false">IF('17'!AA19=1,'17'!AR6,'17'!AR7)</f>
        <v>S.A.L</v>
      </c>
      <c r="V14" s="66"/>
      <c r="W14" s="66"/>
      <c r="X14" s="32" t="n">
        <v>0.375</v>
      </c>
      <c r="Y14" s="58" t="n">
        <v>3154</v>
      </c>
      <c r="Z14" s="281" t="n">
        <v>1350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79.066265060241</v>
      </c>
      <c r="AC14" s="82"/>
      <c r="AD14" s="37" t="n">
        <f aca="false">(('17'!AC14*'17'!$Q$10*1000000))/('17'!Y14*3600)</f>
        <v>0</v>
      </c>
      <c r="AE14" s="281" t="n">
        <v>2500</v>
      </c>
      <c r="AF14" s="282" t="n">
        <f aca="false">('17'!AE14/24)*0.454</f>
        <v>47.2916666666667</v>
      </c>
      <c r="AG14" s="38"/>
      <c r="AH14" s="282" t="n">
        <f aca="false">('17'!AG14/24)*0.454</f>
        <v>0</v>
      </c>
      <c r="AI14" s="281" t="n">
        <v>3500</v>
      </c>
      <c r="AJ14" s="282" t="n">
        <f aca="false">('17'!AI14/24)*0.454</f>
        <v>66.2083333333333</v>
      </c>
      <c r="AK14" s="40"/>
      <c r="AL14" s="283" t="n">
        <f aca="false">('17'!AK14/24)*0.454</f>
        <v>0</v>
      </c>
      <c r="AM14" s="40"/>
      <c r="AN14" s="283" t="n">
        <f aca="false">('17'!AM14/24)*0.454</f>
        <v>0</v>
      </c>
      <c r="AO14" s="40"/>
      <c r="AP14" s="283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4" t="n">
        <v>196</v>
      </c>
      <c r="C15" s="284" t="n">
        <v>11</v>
      </c>
      <c r="D15" s="284" t="n">
        <v>12</v>
      </c>
      <c r="E15" s="284" t="n">
        <v>7</v>
      </c>
      <c r="F15" s="284" t="n">
        <v>42</v>
      </c>
      <c r="G15" s="284" t="n">
        <v>1.3</v>
      </c>
      <c r="H15" s="284" t="n">
        <v>1.1</v>
      </c>
      <c r="I15" s="284" t="n">
        <v>0.5</v>
      </c>
      <c r="J15" s="284" t="n">
        <v>0.4</v>
      </c>
      <c r="K15" s="284" t="n">
        <v>6.9</v>
      </c>
      <c r="L15" s="284" t="n">
        <v>6.2</v>
      </c>
      <c r="M15" s="284" t="n">
        <v>6.3</v>
      </c>
      <c r="N15" s="284" t="n">
        <v>5.8</v>
      </c>
      <c r="O15" s="284" t="n">
        <v>3.5</v>
      </c>
      <c r="P15" s="284" t="n">
        <v>0.2</v>
      </c>
      <c r="Q15" s="287"/>
      <c r="R15" s="56" t="n">
        <f aca="false">'17'!Z21</f>
        <v>1370</v>
      </c>
      <c r="S15" s="55" t="n">
        <f aca="false">'17'!AB21</f>
        <v>79.3321142459074</v>
      </c>
      <c r="T15" s="56" t="n">
        <f aca="false">'17'!Y21</f>
        <v>3190</v>
      </c>
      <c r="U15" s="51" t="str">
        <f aca="false">IF('17'!AA21=1,'17'!AR6,'17'!AR7)</f>
        <v>S.A.L</v>
      </c>
      <c r="V15" s="66"/>
      <c r="W15" s="66"/>
      <c r="X15" s="32" t="n">
        <v>0.416666666666667</v>
      </c>
      <c r="Y15" s="58" t="n">
        <v>3173</v>
      </c>
      <c r="Z15" s="281" t="n">
        <v>1350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78.5928143712575</v>
      </c>
      <c r="AC15" s="82"/>
      <c r="AD15" s="37" t="n">
        <f aca="false">(('17'!AC15*'17'!$Q$10*1000000))/('17'!Y15*3600)</f>
        <v>0</v>
      </c>
      <c r="AE15" s="281" t="n">
        <v>2500</v>
      </c>
      <c r="AF15" s="282" t="n">
        <f aca="false">('17'!AE15/24)*0.454</f>
        <v>47.2916666666667</v>
      </c>
      <c r="AG15" s="38"/>
      <c r="AH15" s="282" t="n">
        <f aca="false">('17'!AG15/24)*0.454</f>
        <v>0</v>
      </c>
      <c r="AI15" s="281" t="n">
        <v>3500</v>
      </c>
      <c r="AJ15" s="282" t="n">
        <f aca="false">('17'!AI15/24)*0.454</f>
        <v>66.2083333333333</v>
      </c>
      <c r="AK15" s="40"/>
      <c r="AL15" s="283" t="n">
        <f aca="false">('17'!AK15/24)*0.454</f>
        <v>0</v>
      </c>
      <c r="AM15" s="40"/>
      <c r="AN15" s="283" t="n">
        <f aca="false">('17'!AM15/24)*0.454</f>
        <v>0</v>
      </c>
      <c r="AO15" s="40"/>
      <c r="AP15" s="283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4" t="n">
        <v>197</v>
      </c>
      <c r="C16" s="284" t="n">
        <v>11</v>
      </c>
      <c r="D16" s="284" t="n">
        <v>11</v>
      </c>
      <c r="E16" s="284" t="n">
        <v>8</v>
      </c>
      <c r="F16" s="284" t="n">
        <v>42</v>
      </c>
      <c r="G16" s="284" t="n">
        <v>1.3</v>
      </c>
      <c r="H16" s="284" t="n">
        <v>1.1</v>
      </c>
      <c r="I16" s="284" t="n">
        <v>0.4</v>
      </c>
      <c r="J16" s="284" t="n">
        <v>0.4</v>
      </c>
      <c r="K16" s="284" t="n">
        <v>6.9</v>
      </c>
      <c r="L16" s="284" t="n">
        <v>6.2</v>
      </c>
      <c r="M16" s="284" t="n">
        <v>6.3</v>
      </c>
      <c r="N16" s="284" t="n">
        <v>5.8</v>
      </c>
      <c r="O16" s="284" t="n">
        <v>3.5</v>
      </c>
      <c r="P16" s="284" t="n">
        <v>0.3</v>
      </c>
      <c r="Q16" s="287"/>
      <c r="R16" s="56" t="n">
        <f aca="false">'17'!Z23</f>
        <v>1370</v>
      </c>
      <c r="S16" s="55" t="n">
        <f aca="false">'17'!AB23</f>
        <v>80.1106186908656</v>
      </c>
      <c r="T16" s="56" t="n">
        <f aca="false">'17'!Y23</f>
        <v>3159</v>
      </c>
      <c r="U16" s="51" t="str">
        <f aca="false">IF('17'!AA23=1,'17'!AR6,'17'!AR7)</f>
        <v>S.A.L</v>
      </c>
      <c r="V16" s="66"/>
      <c r="W16" s="66"/>
      <c r="X16" s="32" t="n">
        <v>0.458333333333333</v>
      </c>
      <c r="Y16" s="58" t="n">
        <v>3179</v>
      </c>
      <c r="Z16" s="281" t="n">
        <v>1350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78.4444793960365</v>
      </c>
      <c r="AC16" s="82"/>
      <c r="AD16" s="37" t="n">
        <f aca="false">(('17'!AC16*'17'!$Q$10*1000000))/('17'!Y16*3600)</f>
        <v>0</v>
      </c>
      <c r="AE16" s="281" t="n">
        <v>2500</v>
      </c>
      <c r="AF16" s="282" t="n">
        <f aca="false">('17'!AE16/24)*0.454</f>
        <v>47.2916666666667</v>
      </c>
      <c r="AG16" s="38"/>
      <c r="AH16" s="282" t="n">
        <f aca="false">('17'!AG16/24)*0.454</f>
        <v>0</v>
      </c>
      <c r="AI16" s="281" t="n">
        <v>3500</v>
      </c>
      <c r="AJ16" s="282" t="n">
        <f aca="false">('17'!AI16/24)*0.454</f>
        <v>66.2083333333333</v>
      </c>
      <c r="AK16" s="40"/>
      <c r="AL16" s="283" t="n">
        <f aca="false">('17'!AK16/24)*0.454</f>
        <v>0</v>
      </c>
      <c r="AM16" s="40"/>
      <c r="AN16" s="283" t="n">
        <f aca="false">('17'!AM16/24)*0.454</f>
        <v>0</v>
      </c>
      <c r="AO16" s="40"/>
      <c r="AP16" s="283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4" t="n">
        <v>198</v>
      </c>
      <c r="C17" s="284" t="n">
        <v>10</v>
      </c>
      <c r="D17" s="284" t="n">
        <v>11</v>
      </c>
      <c r="E17" s="284" t="n">
        <v>8</v>
      </c>
      <c r="F17" s="284" t="n">
        <v>41</v>
      </c>
      <c r="G17" s="284" t="n">
        <v>1.2</v>
      </c>
      <c r="H17" s="284" t="n">
        <v>1.1</v>
      </c>
      <c r="I17" s="284" t="n">
        <v>0.4</v>
      </c>
      <c r="J17" s="284" t="n">
        <v>0.4</v>
      </c>
      <c r="K17" s="284" t="n">
        <v>6.9</v>
      </c>
      <c r="L17" s="284" t="n">
        <v>6.2</v>
      </c>
      <c r="M17" s="284" t="n">
        <v>6.3</v>
      </c>
      <c r="N17" s="284" t="n">
        <v>5.8</v>
      </c>
      <c r="O17" s="284" t="n">
        <v>3.5</v>
      </c>
      <c r="P17" s="284" t="n">
        <v>0.3</v>
      </c>
      <c r="Q17" s="287"/>
      <c r="R17" s="56" t="n">
        <f aca="false">'17'!Z25</f>
        <v>1370</v>
      </c>
      <c r="S17" s="55" t="n">
        <f aca="false">'17'!AB25</f>
        <v>79.4566544566545</v>
      </c>
      <c r="T17" s="56" t="n">
        <f aca="false">'17'!Y25</f>
        <v>3185</v>
      </c>
      <c r="U17" s="51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58" t="n">
        <v>3177</v>
      </c>
      <c r="Z17" s="281" t="n">
        <v>1370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79.6567341657049</v>
      </c>
      <c r="AC17" s="82"/>
      <c r="AD17" s="37" t="n">
        <f aca="false">(('17'!AC17*'17'!$Q$10*1000000))/('17'!Y17*3600)</f>
        <v>0</v>
      </c>
      <c r="AE17" s="281" t="n">
        <v>2500</v>
      </c>
      <c r="AF17" s="282" t="n">
        <f aca="false">('17'!AE17/24)*0.454</f>
        <v>47.2916666666667</v>
      </c>
      <c r="AG17" s="38"/>
      <c r="AH17" s="282" t="n">
        <f aca="false">('17'!AG17/24)*0.454</f>
        <v>0</v>
      </c>
      <c r="AI17" s="281" t="n">
        <v>3500</v>
      </c>
      <c r="AJ17" s="282" t="n">
        <f aca="false">('17'!AI17/24)*0.454</f>
        <v>66.2083333333333</v>
      </c>
      <c r="AK17" s="40"/>
      <c r="AL17" s="283" t="n">
        <f aca="false">('17'!AK17/24)*0.454</f>
        <v>0</v>
      </c>
      <c r="AM17" s="40"/>
      <c r="AN17" s="283" t="n">
        <f aca="false">('17'!AM17/24)*0.454</f>
        <v>0</v>
      </c>
      <c r="AO17" s="40"/>
      <c r="AP17" s="283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4" t="n">
        <v>198</v>
      </c>
      <c r="C18" s="284" t="n">
        <v>10</v>
      </c>
      <c r="D18" s="284" t="n">
        <v>10</v>
      </c>
      <c r="E18" s="284" t="n">
        <v>8</v>
      </c>
      <c r="F18" s="284" t="n">
        <v>41</v>
      </c>
      <c r="G18" s="284" t="n">
        <v>1.2</v>
      </c>
      <c r="H18" s="284" t="n">
        <v>1.1</v>
      </c>
      <c r="I18" s="284" t="n">
        <v>0.4</v>
      </c>
      <c r="J18" s="284" t="n">
        <v>0.4</v>
      </c>
      <c r="K18" s="284" t="n">
        <v>6.9</v>
      </c>
      <c r="L18" s="284" t="n">
        <v>6.2</v>
      </c>
      <c r="M18" s="284" t="n">
        <v>6.3</v>
      </c>
      <c r="N18" s="284" t="n">
        <v>5.8</v>
      </c>
      <c r="O18" s="284" t="n">
        <v>3.5</v>
      </c>
      <c r="P18" s="284" t="n">
        <v>0.3</v>
      </c>
      <c r="Q18" s="287"/>
      <c r="R18" s="56" t="n">
        <f aca="false">'17'!Z27</f>
        <v>1370</v>
      </c>
      <c r="S18" s="55" t="n">
        <f aca="false">'17'!AB27</f>
        <v>79.5315664501711</v>
      </c>
      <c r="T18" s="56" t="n">
        <f aca="false">'17'!Y27</f>
        <v>3182</v>
      </c>
      <c r="U18" s="51" t="str">
        <f aca="false">IF('17'!AA27=1,'17'!AR6,'17'!AR7)</f>
        <v>S.A.L</v>
      </c>
      <c r="V18" s="67"/>
      <c r="W18" s="67"/>
      <c r="X18" s="32" t="n">
        <v>0.541666666666667</v>
      </c>
      <c r="Y18" s="58" t="n">
        <v>3170</v>
      </c>
      <c r="Z18" s="281" t="n">
        <v>1370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79.8326323168595</v>
      </c>
      <c r="AC18" s="82"/>
      <c r="AD18" s="37" t="n">
        <f aca="false">(('17'!AC18*'17'!$Q$10*1000000))/('17'!Y18*3600)</f>
        <v>0</v>
      </c>
      <c r="AE18" s="281" t="n">
        <v>2500</v>
      </c>
      <c r="AF18" s="282" t="n">
        <f aca="false">('17'!AE18/24)*0.454</f>
        <v>47.2916666666667</v>
      </c>
      <c r="AG18" s="38"/>
      <c r="AH18" s="282" t="n">
        <f aca="false">('17'!AG18/24)*0.454</f>
        <v>0</v>
      </c>
      <c r="AI18" s="281" t="n">
        <v>3500</v>
      </c>
      <c r="AJ18" s="282" t="n">
        <f aca="false">('17'!AI18/24)*0.454</f>
        <v>66.2083333333333</v>
      </c>
      <c r="AK18" s="40"/>
      <c r="AL18" s="283" t="n">
        <f aca="false">('17'!AK18/24)*0.454</f>
        <v>0</v>
      </c>
      <c r="AM18" s="40"/>
      <c r="AN18" s="283" t="n">
        <f aca="false">('17'!AM18/24)*0.454</f>
        <v>0</v>
      </c>
      <c r="AO18" s="40"/>
      <c r="AP18" s="283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8" t="n">
        <f aca="false">AVERAGE('17'!B7:B18)</f>
        <v>195.333333333333</v>
      </c>
      <c r="C19" s="96" t="n">
        <f aca="false">AVERAGE('17'!C7:C18)</f>
        <v>12.0833333333333</v>
      </c>
      <c r="D19" s="96" t="n">
        <f aca="false">AVERAGE('17'!D7:D18)</f>
        <v>12.9166666666667</v>
      </c>
      <c r="E19" s="96" t="n">
        <f aca="false">AVERAGE('17'!E7:E18)</f>
        <v>7.83333333333333</v>
      </c>
      <c r="F19" s="96" t="n">
        <f aca="false">AVERAGE('17'!F7:F18)</f>
        <v>42.0833333333333</v>
      </c>
      <c r="G19" s="96" t="n">
        <f aca="false">AVERAGE('17'!G8:G18)</f>
        <v>1.32727272727273</v>
      </c>
      <c r="H19" s="96" t="n">
        <f aca="false">AVERAGE('17'!H7:H18)</f>
        <v>1.21666666666667</v>
      </c>
      <c r="I19" s="96" t="n">
        <f aca="false">AVERAGE('17'!I7:I18)</f>
        <v>0.55</v>
      </c>
      <c r="J19" s="96" t="n">
        <f aca="false">AVERAGE('17'!J7:J18)</f>
        <v>0.433333333333333</v>
      </c>
      <c r="K19" s="96" t="n">
        <f aca="false">AVERAGE('17'!K7:K18)</f>
        <v>6.88333333333333</v>
      </c>
      <c r="L19" s="96" t="n">
        <f aca="false">AVERAGE('17'!L7:L18)</f>
        <v>6.15833333333333</v>
      </c>
      <c r="M19" s="96" t="n">
        <f aca="false">AVERAGE('17'!M7:M18)</f>
        <v>6.275</v>
      </c>
      <c r="N19" s="96" t="n">
        <f aca="false">AVERAGE('17'!N7:N18)</f>
        <v>5.825</v>
      </c>
      <c r="O19" s="96" t="n">
        <f aca="false">AVERAGE('17'!O7:O18)</f>
        <v>3.38333333333333</v>
      </c>
      <c r="P19" s="289" t="n">
        <f aca="false">AVERAGE('17'!P7:P18)</f>
        <v>0.258333333333333</v>
      </c>
      <c r="Q19" s="290" t="e">
        <f aca="false">AVERAGE('17'!Q7:Q18)</f>
        <v>#DIV/0!</v>
      </c>
      <c r="R19" s="290" t="n">
        <f aca="false">AVERAGE('17'!R7:R18)</f>
        <v>1360</v>
      </c>
      <c r="S19" s="290" t="n">
        <f aca="false">AVERAGE('17'!S7:S18)</f>
        <v>79.1352249958196</v>
      </c>
      <c r="T19" s="72"/>
      <c r="U19" s="72"/>
      <c r="V19" s="73"/>
      <c r="W19" s="74"/>
      <c r="X19" s="32" t="n">
        <v>0.583333333333333</v>
      </c>
      <c r="Y19" s="58" t="n">
        <v>3151</v>
      </c>
      <c r="Z19" s="281" t="n">
        <v>1370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80.3140096618358</v>
      </c>
      <c r="AC19" s="82"/>
      <c r="AD19" s="37" t="n">
        <f aca="false">(('17'!AC19*'17'!$Q$10*1000000))/('17'!Y19*3600)</f>
        <v>0</v>
      </c>
      <c r="AE19" s="281" t="n">
        <v>2500</v>
      </c>
      <c r="AF19" s="282" t="n">
        <f aca="false">('17'!AE19/24)*0.454</f>
        <v>47.2916666666667</v>
      </c>
      <c r="AG19" s="38"/>
      <c r="AH19" s="282" t="n">
        <f aca="false">('17'!AG19/24)*0.454</f>
        <v>0</v>
      </c>
      <c r="AI19" s="281" t="n">
        <v>3500</v>
      </c>
      <c r="AJ19" s="282" t="n">
        <f aca="false">('17'!AI19/24)*0.454</f>
        <v>66.2083333333333</v>
      </c>
      <c r="AK19" s="40"/>
      <c r="AL19" s="283" t="n">
        <f aca="false">('17'!AK19/24)*0.454</f>
        <v>0</v>
      </c>
      <c r="AM19" s="40"/>
      <c r="AN19" s="283" t="n">
        <f aca="false">('17'!AM19/24)*0.454</f>
        <v>0</v>
      </c>
      <c r="AO19" s="40"/>
      <c r="AP19" s="283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8" t="n">
        <f aca="false">MAX('17'!B7:B18)</f>
        <v>198</v>
      </c>
      <c r="C20" s="96" t="n">
        <f aca="false">MAX('17'!C7:C18)</f>
        <v>15</v>
      </c>
      <c r="D20" s="96" t="n">
        <f aca="false">MAX('17'!D7:D18)</f>
        <v>16</v>
      </c>
      <c r="E20" s="96" t="n">
        <f aca="false">MAX('17'!E7:E18)</f>
        <v>10</v>
      </c>
      <c r="F20" s="96" t="n">
        <f aca="false">MAX('17'!F7:F18)</f>
        <v>44</v>
      </c>
      <c r="G20" s="96" t="n">
        <f aca="false">MAX('17'!G8:G18)</f>
        <v>1.5</v>
      </c>
      <c r="H20" s="96" t="n">
        <f aca="false">MAX('17'!H7:H18)</f>
        <v>1.4</v>
      </c>
      <c r="I20" s="96" t="n">
        <f aca="false">MAX('17'!I7:I18)</f>
        <v>0.9</v>
      </c>
      <c r="J20" s="96" t="n">
        <f aca="false">MAX('17'!J7:J18)</f>
        <v>0.5</v>
      </c>
      <c r="K20" s="96" t="n">
        <f aca="false">MAX('17'!K7:K18)</f>
        <v>6.9</v>
      </c>
      <c r="L20" s="96" t="n">
        <f aca="false">MAX('17'!L7:L18)</f>
        <v>6.2</v>
      </c>
      <c r="M20" s="96" t="n">
        <f aca="false">MAX('17'!M7:M18)</f>
        <v>6.3</v>
      </c>
      <c r="N20" s="96" t="n">
        <f aca="false">MAX('17'!N7:N18)</f>
        <v>5.9</v>
      </c>
      <c r="O20" s="97" t="n">
        <f aca="false">MAX('17'!O7:O18)</f>
        <v>3.5</v>
      </c>
      <c r="P20" s="97" t="n">
        <f aca="false">MAX('17'!P7:P18)</f>
        <v>0.3</v>
      </c>
      <c r="Q20" s="97" t="n">
        <f aca="false">MAX('17'!Q7:Q18)</f>
        <v>0</v>
      </c>
      <c r="R20" s="97" t="n">
        <f aca="false">MAX('17'!R7:R18)</f>
        <v>1370</v>
      </c>
      <c r="S20" s="97" t="n">
        <f aca="false">MAX('17'!S7:S18)</f>
        <v>80.3140096618358</v>
      </c>
      <c r="T20" s="72"/>
      <c r="U20" s="72"/>
      <c r="X20" s="32" t="n">
        <v>0.625</v>
      </c>
      <c r="Y20" s="266" t="n">
        <v>3173</v>
      </c>
      <c r="Z20" s="281" t="n">
        <v>1370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79.7571523619428</v>
      </c>
      <c r="AC20" s="82"/>
      <c r="AD20" s="37" t="n">
        <f aca="false">(('17'!AC20*'17'!$Q$10*1000000))/('17'!Y20*3600)</f>
        <v>0</v>
      </c>
      <c r="AE20" s="281" t="n">
        <v>2500</v>
      </c>
      <c r="AF20" s="282" t="n">
        <f aca="false">('17'!AE20/24)*0.454</f>
        <v>47.2916666666667</v>
      </c>
      <c r="AG20" s="38"/>
      <c r="AH20" s="282" t="n">
        <f aca="false">('17'!AG20/24)*0.454</f>
        <v>0</v>
      </c>
      <c r="AI20" s="281" t="n">
        <v>3500</v>
      </c>
      <c r="AJ20" s="282" t="n">
        <f aca="false">('17'!AI20/24)*0.454</f>
        <v>66.2083333333333</v>
      </c>
      <c r="AK20" s="40"/>
      <c r="AL20" s="283" t="n">
        <f aca="false">('17'!AK20/24)*0.454</f>
        <v>0</v>
      </c>
      <c r="AM20" s="40"/>
      <c r="AN20" s="283" t="n">
        <f aca="false">('17'!AM20/24)*0.454</f>
        <v>0</v>
      </c>
      <c r="AO20" s="40"/>
      <c r="AP20" s="283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8" t="n">
        <f aca="false">MIN('17'!B7:B18)</f>
        <v>193</v>
      </c>
      <c r="C21" s="96" t="n">
        <f aca="false">MIN('17'!C7:C18)</f>
        <v>10</v>
      </c>
      <c r="D21" s="96" t="n">
        <f aca="false">MIN('17'!D7:D18)</f>
        <v>10</v>
      </c>
      <c r="E21" s="96" t="n">
        <f aca="false">MIN('17'!E7:E18)</f>
        <v>7</v>
      </c>
      <c r="F21" s="96" t="n">
        <f aca="false">MIN('17'!F7:F18)</f>
        <v>41</v>
      </c>
      <c r="G21" s="291" t="n">
        <f aca="false">MIN('17'!G8:G18)</f>
        <v>1.2</v>
      </c>
      <c r="H21" s="291" t="n">
        <f aca="false">MIN('17'!H7:H18)</f>
        <v>1.1</v>
      </c>
      <c r="I21" s="291" t="n">
        <f aca="false">MIN('17'!I7:I18)</f>
        <v>0.4</v>
      </c>
      <c r="J21" s="291" t="n">
        <f aca="false">MIN('17'!J7:J18)</f>
        <v>0.4</v>
      </c>
      <c r="K21" s="291" t="n">
        <f aca="false">MIN('17'!K7:K18)</f>
        <v>6.8</v>
      </c>
      <c r="L21" s="291" t="n">
        <f aca="false">MIN('17'!L7:L18)</f>
        <v>6</v>
      </c>
      <c r="M21" s="291" t="n">
        <f aca="false">MIN('17'!M7:M18)</f>
        <v>6.1</v>
      </c>
      <c r="N21" s="291" t="n">
        <f aca="false">MIN('17'!N7:N18)</f>
        <v>5.8</v>
      </c>
      <c r="O21" s="292" t="n">
        <f aca="false">MIN('17'!O7:O18)</f>
        <v>3</v>
      </c>
      <c r="P21" s="292" t="n">
        <f aca="false">MIN('17'!P7:P18)</f>
        <v>0.2</v>
      </c>
      <c r="Q21" s="292" t="n">
        <f aca="false">MIN('17'!Q7:Q18)</f>
        <v>0</v>
      </c>
      <c r="R21" s="292" t="n">
        <f aca="false">MIN('17'!R7:R18)</f>
        <v>1350</v>
      </c>
      <c r="S21" s="292" t="n">
        <f aca="false">MIN('17'!S7:S18)</f>
        <v>78.0760801502818</v>
      </c>
      <c r="T21" s="72"/>
      <c r="U21" s="72"/>
      <c r="X21" s="32" t="n">
        <v>0.666666666666667</v>
      </c>
      <c r="Y21" s="266" t="n">
        <v>3190</v>
      </c>
      <c r="Z21" s="281" t="n">
        <v>1370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79.3321142459074</v>
      </c>
      <c r="AC21" s="82"/>
      <c r="AD21" s="37" t="n">
        <f aca="false">(('17'!AC21*'17'!$Q$10*1000000))/('17'!Y21*3600)</f>
        <v>0</v>
      </c>
      <c r="AE21" s="281" t="n">
        <v>2500</v>
      </c>
      <c r="AF21" s="282" t="n">
        <f aca="false">('17'!AE21/24)*0.454</f>
        <v>47.2916666666667</v>
      </c>
      <c r="AG21" s="38"/>
      <c r="AH21" s="282" t="n">
        <f aca="false">('17'!AG21/24)*0.454</f>
        <v>0</v>
      </c>
      <c r="AI21" s="281" t="n">
        <v>3500</v>
      </c>
      <c r="AJ21" s="282" t="n">
        <f aca="false">('17'!AI21/24)*0.454</f>
        <v>66.2083333333333</v>
      </c>
      <c r="AK21" s="40"/>
      <c r="AL21" s="283" t="n">
        <f aca="false">('17'!AK21/24)*0.454</f>
        <v>0</v>
      </c>
      <c r="AM21" s="40"/>
      <c r="AN21" s="283" t="n">
        <f aca="false">('17'!AM21/24)*0.454</f>
        <v>0</v>
      </c>
      <c r="AO21" s="40"/>
      <c r="AP21" s="283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2625</v>
      </c>
      <c r="Z22" s="281" t="n">
        <v>1370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96.4074074074074</v>
      </c>
      <c r="AC22" s="82"/>
      <c r="AD22" s="37" t="n">
        <f aca="false">(('17'!AC22*'17'!$Q$10*1000000))/('17'!Y22*3600)</f>
        <v>0</v>
      </c>
      <c r="AE22" s="281" t="n">
        <v>2500</v>
      </c>
      <c r="AF22" s="282" t="n">
        <f aca="false">('17'!AE22/24)*0.454</f>
        <v>47.2916666666667</v>
      </c>
      <c r="AG22" s="38"/>
      <c r="AH22" s="282" t="n">
        <f aca="false">('17'!AG22/24)*0.454</f>
        <v>0</v>
      </c>
      <c r="AI22" s="281" t="n">
        <v>3500</v>
      </c>
      <c r="AJ22" s="282" t="n">
        <f aca="false">('17'!AI22/24)*0.454</f>
        <v>66.2083333333333</v>
      </c>
      <c r="AK22" s="40"/>
      <c r="AL22" s="283" t="n">
        <f aca="false">('17'!AK22/24)*0.454</f>
        <v>0</v>
      </c>
      <c r="AM22" s="40"/>
      <c r="AN22" s="283" t="n">
        <f aca="false">('17'!AM22/24)*0.454</f>
        <v>0</v>
      </c>
      <c r="AO22" s="40"/>
      <c r="AP22" s="283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3159</v>
      </c>
      <c r="Z23" s="281" t="n">
        <v>1370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80.1106186908656</v>
      </c>
      <c r="AC23" s="82"/>
      <c r="AD23" s="37" t="n">
        <f aca="false">(('17'!AC23*'17'!$Q$10*1000000))/('17'!Y23*3600)</f>
        <v>0</v>
      </c>
      <c r="AE23" s="281" t="n">
        <v>2500</v>
      </c>
      <c r="AF23" s="282" t="n">
        <f aca="false">('17'!AE23/24)*0.454</f>
        <v>47.2916666666667</v>
      </c>
      <c r="AG23" s="38"/>
      <c r="AH23" s="282" t="n">
        <f aca="false">('17'!AG23/24)*0.454</f>
        <v>0</v>
      </c>
      <c r="AI23" s="281" t="n">
        <v>3500</v>
      </c>
      <c r="AJ23" s="282" t="n">
        <f aca="false">('17'!AI23/24)*0.454</f>
        <v>66.2083333333333</v>
      </c>
      <c r="AK23" s="40"/>
      <c r="AL23" s="283" t="n">
        <f aca="false">('17'!AK23/24)*0.454</f>
        <v>0</v>
      </c>
      <c r="AM23" s="40"/>
      <c r="AN23" s="283" t="n">
        <f aca="false">('17'!AM23/24)*0.454</f>
        <v>0</v>
      </c>
      <c r="AO23" s="40"/>
      <c r="AP23" s="283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3154</v>
      </c>
      <c r="Z24" s="281" t="n">
        <v>1370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80.2376171352075</v>
      </c>
      <c r="AC24" s="35"/>
      <c r="AD24" s="293" t="n">
        <f aca="false">(('17'!AC24*'17'!$Q$10*1000000))/('17'!Y24*3600)</f>
        <v>0</v>
      </c>
      <c r="AE24" s="281" t="n">
        <v>2500</v>
      </c>
      <c r="AF24" s="294" t="n">
        <f aca="false">('17'!AE24/24)*0.454</f>
        <v>47.2916666666667</v>
      </c>
      <c r="AG24" s="266"/>
      <c r="AH24" s="294" t="n">
        <f aca="false">('17'!AG24/24)*0.454</f>
        <v>0</v>
      </c>
      <c r="AI24" s="281" t="n">
        <v>3000</v>
      </c>
      <c r="AJ24" s="294" t="n">
        <f aca="false">('17'!AI24/24)*0.454</f>
        <v>56.75</v>
      </c>
      <c r="AK24" s="40"/>
      <c r="AL24" s="295" t="n">
        <f aca="false">('17'!AK24/24)*0.454</f>
        <v>0</v>
      </c>
      <c r="AM24" s="296"/>
      <c r="AN24" s="295" t="n">
        <f aca="false">('17'!AM24/24)*0.454</f>
        <v>0</v>
      </c>
      <c r="AO24" s="40"/>
      <c r="AP24" s="295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400"/>
      <c r="E25" s="398"/>
      <c r="F25" s="398"/>
      <c r="G25" s="398"/>
      <c r="H25" s="398"/>
      <c r="I25" s="398"/>
      <c r="J25" s="398"/>
      <c r="K25" s="398"/>
      <c r="L25" s="398"/>
      <c r="M25" s="398"/>
      <c r="N25" s="398"/>
      <c r="O25" s="459"/>
      <c r="P25" s="459"/>
      <c r="Q25" s="459"/>
      <c r="R25" s="89" t="e">
        <f aca="false">#DIV/0!</f>
        <v>#DIV/0!</v>
      </c>
      <c r="S25" s="90"/>
      <c r="T25" s="344" t="s">
        <v>0</v>
      </c>
      <c r="U25" s="358" t="n">
        <f aca="false">ESCALA!$A$19</f>
        <v>43938</v>
      </c>
      <c r="X25" s="32" t="n">
        <v>0.833333333333333</v>
      </c>
      <c r="Y25" s="266" t="n">
        <v>3185</v>
      </c>
      <c r="Z25" s="281" t="n">
        <v>1370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79.4566544566545</v>
      </c>
      <c r="AC25" s="82"/>
      <c r="AD25" s="37" t="n">
        <f aca="false">(('17'!AC25*'17'!$Q$10*1000000))/('17'!Y25*3600)</f>
        <v>0</v>
      </c>
      <c r="AE25" s="281" t="n">
        <v>2500</v>
      </c>
      <c r="AF25" s="282" t="n">
        <f aca="false">('17'!AE25/24)*0.454</f>
        <v>47.2916666666667</v>
      </c>
      <c r="AG25" s="38"/>
      <c r="AH25" s="282" t="n">
        <f aca="false">('17'!AG25/24)*0.454</f>
        <v>0</v>
      </c>
      <c r="AI25" s="281" t="n">
        <v>3000</v>
      </c>
      <c r="AJ25" s="282" t="n">
        <f aca="false">('17'!AI25/24)*0.454</f>
        <v>56.75</v>
      </c>
      <c r="AK25" s="40"/>
      <c r="AL25" s="283" t="n">
        <f aca="false">('17'!AK25/24)*0.454</f>
        <v>0</v>
      </c>
      <c r="AM25" s="40"/>
      <c r="AN25" s="283" t="n">
        <f aca="false">('17'!AM25/24)*0.454</f>
        <v>0</v>
      </c>
      <c r="AO25" s="40"/>
      <c r="AP25" s="283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0.38</v>
      </c>
      <c r="C26" s="400" t="n">
        <v>0.49</v>
      </c>
      <c r="D26" s="400" t="n">
        <v>0.52</v>
      </c>
      <c r="E26" s="327" t="n">
        <v>0.53</v>
      </c>
      <c r="F26" s="327" t="n">
        <v>0.48</v>
      </c>
      <c r="G26" s="327" t="n">
        <v>0.44</v>
      </c>
      <c r="H26" s="327" t="n">
        <v>0.52</v>
      </c>
      <c r="I26" s="327" t="n">
        <v>0.55</v>
      </c>
      <c r="J26" s="327" t="n">
        <v>0.37</v>
      </c>
      <c r="K26" s="327" t="n">
        <v>0.39</v>
      </c>
      <c r="L26" s="327" t="n">
        <v>0.43</v>
      </c>
      <c r="M26" s="327" t="n">
        <v>0.48</v>
      </c>
      <c r="N26" s="327" t="n">
        <v>0.38</v>
      </c>
      <c r="O26" s="327" t="n">
        <v>0.47</v>
      </c>
      <c r="P26" s="327" t="n">
        <v>0.5</v>
      </c>
      <c r="Q26" s="327"/>
      <c r="R26" s="89" t="e">
        <f aca="false">#DIV/0!</f>
        <v>#DIV/0!</v>
      </c>
      <c r="S26" s="93"/>
      <c r="T26" s="344"/>
      <c r="U26" s="358"/>
      <c r="X26" s="32" t="n">
        <v>0.875</v>
      </c>
      <c r="Y26" s="266" t="n">
        <v>3191</v>
      </c>
      <c r="Z26" s="281" t="n">
        <v>1370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79.3072530380584</v>
      </c>
      <c r="AC26" s="82"/>
      <c r="AD26" s="37" t="n">
        <f aca="false">(('17'!AC26*'17'!$Q$10*1000000))/('17'!Y26*3600)</f>
        <v>0</v>
      </c>
      <c r="AE26" s="281" t="n">
        <v>2500</v>
      </c>
      <c r="AF26" s="282" t="n">
        <f aca="false">('17'!AE26/24)*0.454</f>
        <v>47.2916666666667</v>
      </c>
      <c r="AG26" s="38"/>
      <c r="AH26" s="282" t="n">
        <f aca="false">('17'!AG26/24)*0.454</f>
        <v>0</v>
      </c>
      <c r="AI26" s="281" t="n">
        <v>3000</v>
      </c>
      <c r="AJ26" s="282" t="n">
        <f aca="false">('17'!AI26/24)*0.454</f>
        <v>56.75</v>
      </c>
      <c r="AK26" s="40"/>
      <c r="AL26" s="283" t="n">
        <f aca="false">('17'!AK26/24)*0.454</f>
        <v>0</v>
      </c>
      <c r="AM26" s="40"/>
      <c r="AN26" s="283" t="n">
        <f aca="false">('17'!AM26/24)*0.454</f>
        <v>0</v>
      </c>
      <c r="AO26" s="40"/>
      <c r="AP26" s="283" t="n">
        <f aca="false">('17'!AO26/24)*0.454</f>
        <v>0</v>
      </c>
    </row>
    <row r="27" customFormat="false" ht="13.9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3182</v>
      </c>
      <c r="Z27" s="281" t="n">
        <v>1370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79.5315664501711</v>
      </c>
      <c r="AC27" s="82"/>
      <c r="AD27" s="37" t="n">
        <f aca="false">(('17'!AC27*'17'!$Q$10*1000000))/('17'!Y27*3600)</f>
        <v>0</v>
      </c>
      <c r="AE27" s="281" t="n">
        <v>2500</v>
      </c>
      <c r="AF27" s="282" t="n">
        <f aca="false">('17'!AE27/24)*0.454</f>
        <v>47.2916666666667</v>
      </c>
      <c r="AG27" s="38"/>
      <c r="AH27" s="282" t="n">
        <f aca="false">('17'!AG27/24)*0.454</f>
        <v>0</v>
      </c>
      <c r="AI27" s="281" t="n">
        <v>3000</v>
      </c>
      <c r="AJ27" s="282" t="n">
        <f aca="false">('17'!AI27/24)*0.454</f>
        <v>56.75</v>
      </c>
      <c r="AK27" s="40"/>
      <c r="AL27" s="283" t="n">
        <f aca="false">('17'!AK27/24)*0.454</f>
        <v>0</v>
      </c>
      <c r="AM27" s="40"/>
      <c r="AN27" s="283" t="n">
        <f aca="false">('17'!AM27/24)*0.454</f>
        <v>0</v>
      </c>
      <c r="AO27" s="40"/>
      <c r="AP27" s="283" t="n">
        <f aca="false">('17'!AO27/24)*0.454</f>
        <v>0</v>
      </c>
    </row>
    <row r="28" customFormat="false" ht="17.45" hidden="false" customHeight="true" outlineLevel="0" collapsed="false">
      <c r="A28" s="460" t="s">
        <v>59</v>
      </c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460"/>
      <c r="P28" s="460"/>
      <c r="Q28" s="460"/>
      <c r="R28" s="460"/>
      <c r="S28" s="460"/>
      <c r="T28" s="460"/>
      <c r="U28" s="460"/>
      <c r="X28" s="32" t="n">
        <v>0.958333333333333</v>
      </c>
      <c r="Y28" s="266" t="n">
        <v>3181</v>
      </c>
      <c r="Z28" s="281" t="n">
        <v>1370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79.5565685144434</v>
      </c>
      <c r="AC28" s="82"/>
      <c r="AD28" s="37" t="n">
        <f aca="false">(('17'!AC28*'17'!$Q$10*1000000))/('17'!Y28*3600)</f>
        <v>0</v>
      </c>
      <c r="AE28" s="281" t="n">
        <v>2500</v>
      </c>
      <c r="AF28" s="282" t="n">
        <f aca="false">('17'!AE28/24)*0.454</f>
        <v>47.2916666666667</v>
      </c>
      <c r="AG28" s="38"/>
      <c r="AH28" s="282" t="n">
        <f aca="false">('17'!AG28/24)*0.454</f>
        <v>0</v>
      </c>
      <c r="AI28" s="281" t="n">
        <v>3000</v>
      </c>
      <c r="AJ28" s="282" t="n">
        <f aca="false">('17'!AI28/24)*0.454</f>
        <v>56.75</v>
      </c>
      <c r="AK28" s="40"/>
      <c r="AL28" s="283" t="n">
        <f aca="false">('17'!AK28/24)*0.454</f>
        <v>0</v>
      </c>
      <c r="AM28" s="40"/>
      <c r="AN28" s="283" t="n">
        <f aca="false">('17'!AM28/24)*0.454</f>
        <v>0</v>
      </c>
      <c r="AO28" s="40"/>
      <c r="AP28" s="283" t="n">
        <f aca="false">('17'!AO28/24)*0.454</f>
        <v>0</v>
      </c>
    </row>
    <row r="29" customFormat="false" ht="13.9" hidden="false" customHeight="true" outlineLevel="0" collapsed="false">
      <c r="A29" s="461"/>
      <c r="B29" s="461"/>
      <c r="C29" s="461"/>
      <c r="D29" s="461"/>
      <c r="E29" s="461"/>
      <c r="F29" s="461"/>
      <c r="G29" s="461"/>
      <c r="H29" s="461"/>
      <c r="I29" s="461"/>
      <c r="J29" s="461"/>
      <c r="K29" s="461"/>
      <c r="L29" s="461"/>
      <c r="M29" s="461"/>
      <c r="N29" s="461"/>
      <c r="O29" s="461"/>
      <c r="P29" s="461"/>
      <c r="Q29" s="461"/>
      <c r="R29" s="461"/>
      <c r="S29" s="461"/>
      <c r="T29" s="461"/>
      <c r="U29" s="461"/>
      <c r="X29" s="32" t="n">
        <v>1</v>
      </c>
      <c r="Y29" s="266" t="n">
        <v>3166</v>
      </c>
      <c r="Z29" s="281" t="n">
        <v>1370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79.933494770829</v>
      </c>
      <c r="AC29" s="82"/>
      <c r="AD29" s="37" t="n">
        <f aca="false">(('17'!AC29*'17'!$Q$10*1000000))/('17'!Y29*3600)</f>
        <v>0</v>
      </c>
      <c r="AE29" s="281" t="n">
        <v>2500</v>
      </c>
      <c r="AF29" s="282" t="n">
        <f aca="false">('17'!AE29/24)*0.454</f>
        <v>47.2916666666667</v>
      </c>
      <c r="AG29" s="38"/>
      <c r="AH29" s="282" t="n">
        <f aca="false">('17'!AG29/24)*0.454</f>
        <v>0</v>
      </c>
      <c r="AI29" s="281" t="n">
        <v>3000</v>
      </c>
      <c r="AJ29" s="282" t="n">
        <f aca="false">('17'!AI29/24)*0.454</f>
        <v>56.75</v>
      </c>
      <c r="AK29" s="40"/>
      <c r="AL29" s="283" t="n">
        <f aca="false">('17'!AK29/24)*0.454</f>
        <v>0</v>
      </c>
      <c r="AM29" s="40"/>
      <c r="AN29" s="283" t="n">
        <f aca="false">('17'!AM29/24)*0.454</f>
        <v>0</v>
      </c>
      <c r="AO29" s="40"/>
      <c r="AP29" s="283" t="n">
        <f aca="false">('17'!AO29/24)*0.454</f>
        <v>0</v>
      </c>
    </row>
    <row r="30" customFormat="false" ht="13.9" hidden="false" customHeight="true" outlineLevel="0" collapsed="false">
      <c r="A30" s="461"/>
      <c r="B30" s="461"/>
      <c r="C30" s="461"/>
      <c r="D30" s="461"/>
      <c r="E30" s="461"/>
      <c r="F30" s="461"/>
      <c r="G30" s="461"/>
      <c r="H30" s="461"/>
      <c r="I30" s="461"/>
      <c r="J30" s="461"/>
      <c r="K30" s="461"/>
      <c r="L30" s="461"/>
      <c r="M30" s="461"/>
      <c r="N30" s="461"/>
      <c r="O30" s="461"/>
      <c r="P30" s="461"/>
      <c r="Q30" s="461"/>
      <c r="R30" s="461"/>
      <c r="S30" s="461"/>
      <c r="T30" s="461"/>
      <c r="U30" s="461"/>
      <c r="X30" s="104" t="s">
        <v>55</v>
      </c>
      <c r="Y30" s="301" t="n">
        <f aca="false">SUM('17'!Y6:Y29)*3.6</f>
        <v>272217.6</v>
      </c>
      <c r="Z30" s="113" t="n">
        <f aca="false">SUM('17'!Z6:Z29)</f>
        <v>32660</v>
      </c>
      <c r="AA30" s="107"/>
      <c r="AB30" s="108"/>
      <c r="AC30" s="107"/>
      <c r="AD30" s="108"/>
      <c r="AE30" s="53"/>
      <c r="AF30" s="282" t="n">
        <f aca="false">SUM('17'!AF6:AF29)</f>
        <v>1135</v>
      </c>
      <c r="AG30" s="53"/>
      <c r="AH30" s="282" t="n">
        <f aca="false">SUM('17'!AH6:AH29)</f>
        <v>0</v>
      </c>
      <c r="AI30" s="281"/>
      <c r="AJ30" s="282" t="n">
        <f aca="false">SUM('17'!AJ6:AJ29)</f>
        <v>1532.25</v>
      </c>
      <c r="AK30" s="109"/>
      <c r="AL30" s="283" t="n">
        <f aca="false">SUM('17'!AL6:AL29)</f>
        <v>0</v>
      </c>
      <c r="AM30" s="109"/>
      <c r="AN30" s="283" t="n">
        <f aca="false">SUM('17'!AN6:AN29)</f>
        <v>0</v>
      </c>
      <c r="AO30" s="109"/>
      <c r="AP30" s="283" t="n">
        <f aca="false">SUM('17'!AP6:AP29)</f>
        <v>0</v>
      </c>
    </row>
    <row r="31" customFormat="false" ht="15" hidden="false" customHeight="true" outlineLevel="0" collapsed="false">
      <c r="A31" s="461"/>
      <c r="B31" s="461"/>
      <c r="C31" s="461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1"/>
      <c r="Q31" s="461"/>
      <c r="R31" s="461"/>
      <c r="S31" s="461"/>
      <c r="T31" s="461"/>
      <c r="U31" s="461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461"/>
      <c r="B32" s="461"/>
      <c r="C32" s="461"/>
      <c r="D32" s="461"/>
      <c r="E32" s="461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X32" s="112" t="s">
        <v>60</v>
      </c>
      <c r="Y32" s="112"/>
      <c r="Z32" s="113" t="n">
        <f aca="false">SUMIF('17'!AA6:AA29,"=1",'17'!Z6:Z29)</f>
        <v>32660</v>
      </c>
      <c r="AA32" s="113" t="n">
        <f aca="false">'17'!Z32*'17'!AS6</f>
        <v>43437.8</v>
      </c>
      <c r="AB32" s="114" t="n">
        <f aca="false">SUMIF('17'!$AA$6:$AA$29,"=1",'17'!$AB$6:$AB$29)/COUNTIF('17'!$AA$6:$AA$29,"=1")</f>
        <v>79.906212321362</v>
      </c>
      <c r="AC32" s="115" t="n">
        <f aca="false">SUMIF('17'!AA6:AA29,"=1",'17'!AC6:AC29)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461"/>
      <c r="B33" s="461"/>
      <c r="C33" s="461"/>
      <c r="D33" s="461"/>
      <c r="E33" s="461"/>
      <c r="F33" s="461"/>
      <c r="G33" s="461"/>
      <c r="H33" s="461"/>
      <c r="I33" s="461"/>
      <c r="J33" s="461"/>
      <c r="K33" s="461"/>
      <c r="L33" s="461"/>
      <c r="M33" s="461"/>
      <c r="N33" s="461"/>
      <c r="O33" s="461"/>
      <c r="P33" s="461"/>
      <c r="Q33" s="461"/>
      <c r="R33" s="461"/>
      <c r="S33" s="461"/>
      <c r="T33" s="461"/>
      <c r="U33" s="461"/>
      <c r="X33" s="112" t="s">
        <v>61</v>
      </c>
      <c r="Y33" s="112"/>
      <c r="Z33" s="113" t="n">
        <f aca="false">SUMIF('17'!AA6:AA29,"=2",'17'!Z6:Z29)</f>
        <v>0</v>
      </c>
      <c r="AA33" s="113" t="n">
        <f aca="false">'17'!Z33*'17'!AS7</f>
        <v>0</v>
      </c>
      <c r="AB33" s="114" t="e">
        <f aca="false">SUMIF('17'!$AA$6:$AA$29,"=2",'17'!$AB$6:$AB$29)/COUNTIF('17'!$AA$6:$AA$29,"=2")</f>
        <v>#DIV/0!</v>
      </c>
      <c r="AC33" s="120" t="n">
        <f aca="false">SUMIF('17'!AA6:AA29,"=2",'17'!AC6:AC29)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461"/>
      <c r="B34" s="461"/>
      <c r="C34" s="461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461"/>
      <c r="R34" s="461"/>
      <c r="S34" s="461"/>
      <c r="T34" s="461"/>
      <c r="U34" s="461"/>
      <c r="X34" s="125" t="s">
        <v>52</v>
      </c>
      <c r="Y34" s="126" t="n">
        <f aca="false">AVERAGE('17'!Y6:Y29)</f>
        <v>3150.66666666667</v>
      </c>
      <c r="Z34" s="127" t="n">
        <f aca="false">AVERAGE('17'!Z6:Z29)</f>
        <v>1360.83333333333</v>
      </c>
      <c r="AA34" s="128"/>
      <c r="AB34" s="128"/>
      <c r="AC34" s="129" t="n">
        <f aca="false">SUM('17'!AC6:AC29)/COUNTIF('17'!AC6:AC29,"&lt;&gt;0")</f>
        <v>0</v>
      </c>
      <c r="AD34" s="130" t="e">
        <f aca="false">SUM('17'!AD6:AD29)/COUNTIF('17'!AD6:AD29,"&lt;&gt;0")</f>
        <v>#DIV/0!</v>
      </c>
      <c r="AE34" s="107"/>
      <c r="AF34" s="129" t="n">
        <f aca="false">AVERAGE('17'!AF6:AF29)</f>
        <v>47.2916666666667</v>
      </c>
      <c r="AG34" s="129"/>
      <c r="AH34" s="129" t="n">
        <f aca="false">AVERAGE('17'!AH6:AH29)</f>
        <v>0</v>
      </c>
      <c r="AI34" s="129"/>
      <c r="AJ34" s="129" t="n">
        <f aca="false">'17'!AJ30/24</f>
        <v>63.84375</v>
      </c>
      <c r="AK34" s="129"/>
      <c r="AL34" s="129" t="n">
        <f aca="false">AVERAGE('17'!AL6:AL29)</f>
        <v>0</v>
      </c>
      <c r="AM34" s="129"/>
      <c r="AN34" s="129" t="n">
        <f aca="false">AVERAGE('17'!AN6:AN29)</f>
        <v>0</v>
      </c>
      <c r="AO34" s="129"/>
      <c r="AP34" s="129" t="n">
        <f aca="false">AVERAGE('17'!AP6:AP29)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74</v>
      </c>
      <c r="Y36" s="140" t="n">
        <v>1</v>
      </c>
      <c r="Z36" s="141"/>
      <c r="AA36" s="142" t="s">
        <v>75</v>
      </c>
      <c r="AB36" s="140" t="n">
        <v>4</v>
      </c>
      <c r="AC36" s="143" t="s">
        <v>76</v>
      </c>
      <c r="AD36" s="140" t="n">
        <v>3</v>
      </c>
      <c r="AE36" s="462"/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49.8</v>
      </c>
      <c r="D37" s="284" t="n">
        <v>21.9</v>
      </c>
      <c r="E37" s="284" t="n">
        <v>14.9</v>
      </c>
      <c r="F37" s="284" t="n">
        <v>1.6</v>
      </c>
      <c r="G37" s="284" t="n">
        <v>0.2</v>
      </c>
      <c r="H37" s="284" t="n">
        <v>0.1</v>
      </c>
      <c r="I37" s="463" t="n">
        <v>0.2</v>
      </c>
      <c r="J37" s="357" t="n">
        <v>0.1</v>
      </c>
      <c r="K37" s="357" t="n">
        <v>0.03</v>
      </c>
      <c r="L37" s="452" t="n">
        <v>0.2</v>
      </c>
      <c r="M37" s="452"/>
      <c r="N37" s="452"/>
      <c r="O37" s="29"/>
      <c r="P37" s="29"/>
      <c r="Q37" s="29"/>
      <c r="R37" s="29"/>
      <c r="S37" s="29"/>
      <c r="T37" s="29"/>
      <c r="U37" s="362" t="n">
        <f aca="false">'17'!V12</f>
        <v>0</v>
      </c>
      <c r="X37" s="147" t="s">
        <v>77</v>
      </c>
      <c r="Y37" s="147"/>
      <c r="Z37" s="148" t="n">
        <f aca="false">COUNTA('17'!Z6:Z29)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SUM('17'!AF30+'17'!AH30)</f>
        <v>1135</v>
      </c>
      <c r="AL38" s="311" t="s">
        <v>82</v>
      </c>
      <c r="AM38" s="313" t="n">
        <f aca="false">SUM('17'!AL30+'17'!AN30)</f>
        <v>0</v>
      </c>
      <c r="AO38" s="311" t="s">
        <v>82</v>
      </c>
      <c r="AP38" s="312" t="n">
        <f aca="false">'17'!AJ30</f>
        <v>1532.25</v>
      </c>
      <c r="AQ38" s="311" t="s">
        <v>82</v>
      </c>
      <c r="AR38" s="313" t="n">
        <f aca="false">'17'!AP30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464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('17'!AK38/'17'!Y30)*1000</f>
        <v>4.16945855080641</v>
      </c>
      <c r="AL39" s="316" t="s">
        <v>90</v>
      </c>
      <c r="AM39" s="317" t="n">
        <f aca="false">('17'!AM38/'17'!Y30)*1000</f>
        <v>0</v>
      </c>
      <c r="AO39" s="314" t="s">
        <v>90</v>
      </c>
      <c r="AP39" s="315" t="n">
        <f aca="false">('17'!AP38/'17'!Y30)*1000</f>
        <v>5.62876904358866</v>
      </c>
      <c r="AQ39" s="316" t="s">
        <v>90</v>
      </c>
      <c r="AR39" s="317" t="n">
        <f aca="false">('17'!AR38/'17'!Y30)*1000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465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SUM('17'!AK38,'17'!AM38)</f>
        <v>1135</v>
      </c>
      <c r="AM40" s="185"/>
      <c r="AO40" s="186" t="s">
        <v>94</v>
      </c>
      <c r="AP40" s="186"/>
      <c r="AQ40" s="187" t="n">
        <f aca="false">SUM('17'!AP38,'17'!AR38)</f>
        <v>1532.25</v>
      </c>
      <c r="AR40" s="187"/>
    </row>
    <row r="41" customFormat="false" ht="16.5" hidden="false" customHeight="true" outlineLevel="0" collapsed="false">
      <c r="A41" s="188" t="n">
        <f aca="false">COUNTA('17'!E7:E18)</f>
        <v>12</v>
      </c>
      <c r="B41" s="189" t="n">
        <f aca="false">COUNTA('17'!I7:I18)</f>
        <v>12</v>
      </c>
      <c r="C41" s="189" t="n">
        <f aca="false">COUNTA('17'!J7:J18)</f>
        <v>12</v>
      </c>
      <c r="D41" s="189" t="n">
        <f aca="false">COUNTA('17'!K7:K18)</f>
        <v>12</v>
      </c>
      <c r="E41" s="189" t="n">
        <f aca="false">COUNTIF('17'!E7:E18,"&gt;15")</f>
        <v>0</v>
      </c>
      <c r="F41" s="189"/>
      <c r="G41" s="189" t="n">
        <f aca="false">COUNTIF('17'!J7:J18,"&gt;1")</f>
        <v>0</v>
      </c>
      <c r="H41" s="189"/>
      <c r="I41" s="190"/>
      <c r="J41" s="189" t="n">
        <f aca="false">'17'!A41-'17'!E41</f>
        <v>12</v>
      </c>
      <c r="K41" s="189"/>
      <c r="L41" s="189" t="n">
        <f aca="false">'17'!C41-'17'!G41</f>
        <v>12</v>
      </c>
      <c r="M41" s="189"/>
      <c r="N41" s="190"/>
      <c r="O41" s="191" t="n">
        <f aca="false">COUNTIF('17'!J7:J18,"&lt;=0,5")</f>
        <v>12</v>
      </c>
      <c r="P41" s="191"/>
      <c r="Q41" s="191"/>
      <c r="R41" s="167"/>
      <c r="S41" s="192" t="n">
        <f aca="false">COUNTIF('17'!J7:J18,"&lt;=1,0")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SUM(('17'!AK38+'17'!AM38)/'17'!Y30)*1000</f>
        <v>4.16945855080641</v>
      </c>
      <c r="AM41" s="194"/>
      <c r="AO41" s="186" t="s">
        <v>95</v>
      </c>
      <c r="AP41" s="186"/>
      <c r="AQ41" s="194" t="n">
        <f aca="false">SUM(('17'!AP38+'17'!AR38)/'17'!Y30)*1000</f>
        <v>5.62876904358866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SUM('17'!Y45,'17'!AA45,'17'!AC45,'17'!AE45)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COUNTIF('17'!I7:I18,"&lt;=5,0")</f>
        <v>12</v>
      </c>
      <c r="I45" s="214"/>
      <c r="J45" s="214"/>
      <c r="K45" s="190"/>
      <c r="L45" s="184" t="n">
        <f aca="false">COUNTA('17'!L37)</f>
        <v>1</v>
      </c>
      <c r="M45" s="184"/>
      <c r="O45" s="215"/>
      <c r="P45" s="216"/>
      <c r="Q45" s="217" t="n">
        <f aca="false">'17'!S41-'17'!O41</f>
        <v>0</v>
      </c>
      <c r="R45" s="217"/>
      <c r="S45" s="217"/>
      <c r="T45" s="218"/>
      <c r="X45" s="219" t="s">
        <v>108</v>
      </c>
      <c r="Y45" s="220" t="n">
        <f aca="false">'17'!Y44*275.3</f>
        <v>0</v>
      </c>
      <c r="Z45" s="219" t="s">
        <v>108</v>
      </c>
      <c r="AA45" s="220" t="n">
        <f aca="false">262.4*'17'!AA44</f>
        <v>0</v>
      </c>
      <c r="AB45" s="219" t="s">
        <v>108</v>
      </c>
      <c r="AC45" s="220" t="n">
        <f aca="false">'17'!AC44*277.7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" hidden="false" customHeight="true" outlineLevel="0" collapsed="false">
      <c r="F46" s="223"/>
      <c r="X46" s="224" t="s">
        <v>109</v>
      </c>
      <c r="Y46" s="225" t="n">
        <f aca="false">'17'!AS6</f>
        <v>1.33</v>
      </c>
      <c r="Z46" s="224" t="s">
        <v>109</v>
      </c>
      <c r="AA46" s="226" t="n">
        <f aca="false">'17'!Y46</f>
        <v>1.33</v>
      </c>
      <c r="AB46" s="224" t="s">
        <v>109</v>
      </c>
      <c r="AC46" s="226" t="n">
        <f aca="false">'17'!Y46</f>
        <v>1.33</v>
      </c>
      <c r="AD46" s="224" t="s">
        <v>109</v>
      </c>
      <c r="AE46" s="227" t="n">
        <f aca="false">'17'!Y46</f>
        <v>1.33</v>
      </c>
      <c r="AF46" s="228" t="s">
        <v>110</v>
      </c>
      <c r="AG46" s="229" t="n">
        <f aca="false">SUM('17'!Y47,'17'!AA47,'17'!AC47,'17'!AE47)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'17'!Y45*'17'!Y46</f>
        <v>0</v>
      </c>
      <c r="Z47" s="219" t="s">
        <v>112</v>
      </c>
      <c r="AA47" s="220" t="n">
        <f aca="false">'17'!AA45*'17'!AA46</f>
        <v>0</v>
      </c>
      <c r="AB47" s="219" t="s">
        <v>112</v>
      </c>
      <c r="AC47" s="220" t="n">
        <f aca="false">'17'!AC45*'17'!AC46</f>
        <v>0</v>
      </c>
      <c r="AD47" s="219" t="s">
        <v>112</v>
      </c>
      <c r="AE47" s="220" t="n">
        <f aca="false">'17'!AE45*'17'!AE46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'3'!AJ48</f>
        <v>1.33</v>
      </c>
      <c r="AM48" s="234" t="s">
        <v>109</v>
      </c>
      <c r="AN48" s="225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'3'!AL47*'3'!AL48</f>
        <v>0</v>
      </c>
      <c r="AM49" s="219" t="s">
        <v>112</v>
      </c>
      <c r="AN49" s="220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COUNTA('17'!O7:O18)</f>
        <v>12</v>
      </c>
      <c r="P51" s="184" t="n">
        <f aca="false">COUNTA('17'!W17:W28)</f>
        <v>0</v>
      </c>
      <c r="R51" s="214" t="n">
        <f aca="false">COUNTIF('17'!O7:O18,"&gt;=0,5")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466" t="s">
        <v>105</v>
      </c>
      <c r="AC52" s="241"/>
      <c r="AD52" s="242"/>
      <c r="AE52" s="242"/>
      <c r="AF52" s="211" t="s">
        <v>106</v>
      </c>
      <c r="AG52" s="243" t="n">
        <f aca="false">SUM('17'!Y53,'17'!AA53,'17'!AC53,'17'!AE53)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'17'!Y52*275.3</f>
        <v>0</v>
      </c>
      <c r="Z53" s="219" t="s">
        <v>108</v>
      </c>
      <c r="AA53" s="220" t="n">
        <f aca="false">262.4*'17'!AA52</f>
        <v>0</v>
      </c>
      <c r="AB53" s="219" t="s">
        <v>108</v>
      </c>
      <c r="AC53" s="246" t="n">
        <f aca="false">'17'!AC52*277.7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'17'!AS7</f>
        <v>1.377</v>
      </c>
      <c r="Z54" s="224" t="s">
        <v>109</v>
      </c>
      <c r="AA54" s="226" t="n">
        <f aca="false">'17'!Y54</f>
        <v>1.377</v>
      </c>
      <c r="AB54" s="224" t="s">
        <v>109</v>
      </c>
      <c r="AC54" s="226" t="n">
        <f aca="false">'17'!Y54</f>
        <v>1.377</v>
      </c>
      <c r="AD54" s="224" t="s">
        <v>109</v>
      </c>
      <c r="AE54" s="227" t="n">
        <f aca="false">'17'!Y54</f>
        <v>1.377</v>
      </c>
      <c r="AF54" s="228" t="s">
        <v>110</v>
      </c>
      <c r="AG54" s="229" t="n">
        <f aca="false">SUM('17'!Y55,'17'!AA55,'17'!AC55,'17'!AE55)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262.4*'3'!AL53</f>
        <v>0</v>
      </c>
      <c r="AM54" s="219" t="s">
        <v>108</v>
      </c>
      <c r="AN54" s="246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'17'!Y53*'17'!Y54</f>
        <v>0</v>
      </c>
      <c r="Z55" s="219" t="s">
        <v>112</v>
      </c>
      <c r="AA55" s="220" t="n">
        <f aca="false">'17'!AA53*'17'!AA54</f>
        <v>0</v>
      </c>
      <c r="AB55" s="219" t="s">
        <v>112</v>
      </c>
      <c r="AC55" s="220" t="n">
        <f aca="false">'17'!AC53*'17'!AC54</f>
        <v>0</v>
      </c>
      <c r="AD55" s="219" t="s">
        <v>112</v>
      </c>
      <c r="AE55" s="220" t="n">
        <f aca="false">'17'!AE53*'17'!AE54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'3'!AL54*'3'!AL55</f>
        <v>0</v>
      </c>
      <c r="AM56" s="219" t="s">
        <v>112</v>
      </c>
      <c r="AN56" s="220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7" t="n">
        <f aca="false">COUNTA('17'!N7:N18)</f>
        <v>12</v>
      </c>
      <c r="P57" s="247"/>
      <c r="R57" s="248" t="n">
        <f aca="false">COUNTIF('17'!N7:N18,"&gt;=6")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43437.8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-43437.8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 t="s">
        <v>139</v>
      </c>
      <c r="AC64" s="266"/>
    </row>
    <row r="65" customFormat="false" ht="39" hidden="false" customHeight="true" outlineLevel="0" collapsed="false">
      <c r="X65" s="267" t="s">
        <v>130</v>
      </c>
      <c r="Y65" s="318" t="n">
        <f aca="false">'16'!$Y$68</f>
        <v>-18084.3900833333</v>
      </c>
      <c r="Z65" s="259"/>
      <c r="AA65" s="259"/>
      <c r="AB65" s="269" t="s">
        <v>130</v>
      </c>
      <c r="AC65" s="367" t="n">
        <f aca="false">'16'!$AC$68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SUM('17'!AK38,'17'!AP38)</f>
        <v>2667.25</v>
      </c>
      <c r="Z67" s="259"/>
      <c r="AA67" s="259"/>
      <c r="AB67" s="265" t="s">
        <v>128</v>
      </c>
      <c r="AC67" s="257" t="n">
        <f aca="false">SUM('17'!AM38,'17'!AR38)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SUM('17'!Y63,'17'!Y65)-'17'!Y67</f>
        <v>-20751.6400833333</v>
      </c>
      <c r="Z68" s="259"/>
      <c r="AA68" s="259"/>
      <c r="AB68" s="265" t="s">
        <v>132</v>
      </c>
      <c r="AC68" s="275" t="n">
        <f aca="false">SUM('17'!AC63,'17'!AC65)-'17'!AC67-'17'!AC64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25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  <col collapsed="false" customWidth="true" hidden="false" outlineLevel="0" max="29" min="29" style="0" width="10.69"/>
    <col collapsed="false" customWidth="true" hidden="false" outlineLevel="0" max="30" min="30" style="0" width="9.72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7" t="s">
        <v>12</v>
      </c>
      <c r="S4" s="467"/>
      <c r="T4" s="468" t="s">
        <v>13</v>
      </c>
      <c r="U4" s="46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7"/>
      <c r="S5" s="467"/>
      <c r="T5" s="468"/>
      <c r="U5" s="46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9"/>
      <c r="V6" s="18"/>
      <c r="W6" s="18"/>
      <c r="X6" s="32" t="n">
        <v>0.0416666666666667</v>
      </c>
      <c r="Y6" s="266" t="n">
        <v>3166</v>
      </c>
      <c r="Z6" s="281" t="n">
        <v>1370</v>
      </c>
      <c r="AA6" s="58" t="n">
        <v>1</v>
      </c>
      <c r="AB6" s="82" t="n">
        <f aca="false">IF('18'!AA6=1,(('18'!Z6*'18'!$AS$6*'18'!$AT$6)/('18'!Y6*0.0036)),IF('18'!AA6=2,(('18'!Z6*'18'!$AS$7*'18'!$AT$7)/('18'!Y6*0.0036))))</f>
        <v>79.933494770829</v>
      </c>
      <c r="AC6" s="82"/>
      <c r="AD6" s="37" t="n">
        <f aca="false">(('18'!AC6*'18'!$Q$10*1000000))/('18'!Y6*3600)</f>
        <v>0</v>
      </c>
      <c r="AE6" s="38" t="n">
        <v>2500</v>
      </c>
      <c r="AF6" s="282" t="n">
        <f aca="false">('18'!AE6/24)*0.454</f>
        <v>47.2916666666667</v>
      </c>
      <c r="AG6" s="38"/>
      <c r="AH6" s="282" t="n">
        <f aca="false">('18'!AG6/24)*0.454</f>
        <v>0</v>
      </c>
      <c r="AI6" s="281" t="n">
        <v>3000</v>
      </c>
      <c r="AJ6" s="282" t="n">
        <f aca="false">('18'!AI6/24)*0.454</f>
        <v>56.75</v>
      </c>
      <c r="AK6" s="40"/>
      <c r="AL6" s="283" t="n">
        <f aca="false">('18'!AK6/24)*0.454</f>
        <v>0</v>
      </c>
      <c r="AM6" s="40"/>
      <c r="AN6" s="283" t="n">
        <f aca="false">('18'!AM6/24)*0.454</f>
        <v>0</v>
      </c>
      <c r="AO6" s="40"/>
      <c r="AP6" s="283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197</v>
      </c>
      <c r="C7" s="284" t="n">
        <v>10</v>
      </c>
      <c r="D7" s="284" t="n">
        <v>10</v>
      </c>
      <c r="E7" s="284" t="n">
        <v>7</v>
      </c>
      <c r="F7" s="284" t="n">
        <v>42</v>
      </c>
      <c r="G7" s="284" t="n">
        <v>1.2</v>
      </c>
      <c r="H7" s="284" t="n">
        <v>1.1</v>
      </c>
      <c r="I7" s="284" t="n">
        <v>0.4</v>
      </c>
      <c r="J7" s="284" t="n">
        <v>0.4</v>
      </c>
      <c r="K7" s="284" t="n">
        <v>6.9</v>
      </c>
      <c r="L7" s="284" t="n">
        <v>6.2</v>
      </c>
      <c r="M7" s="284" t="n">
        <v>6.3</v>
      </c>
      <c r="N7" s="284" t="n">
        <v>5.8</v>
      </c>
      <c r="O7" s="284" t="n">
        <v>3.5</v>
      </c>
      <c r="P7" s="284" t="n">
        <v>0.4</v>
      </c>
      <c r="Q7" s="287"/>
      <c r="R7" s="56" t="n">
        <f aca="false">'17'!$Z$29</f>
        <v>1370</v>
      </c>
      <c r="S7" s="285" t="n">
        <f aca="false">'17'!$AB$29</f>
        <v>79.933494770829</v>
      </c>
      <c r="T7" s="56" t="n">
        <f aca="false">'17'!$Y$29</f>
        <v>3166</v>
      </c>
      <c r="U7" s="51" t="str">
        <f aca="false">IF('19'!AA6=1,'19'!AR6,'19'!AR7)</f>
        <v>S.A.L</v>
      </c>
      <c r="V7" s="470" t="n">
        <f aca="false">ESCALA!$C$19</f>
        <v>0</v>
      </c>
      <c r="W7" s="470"/>
      <c r="X7" s="32" t="n">
        <v>0.0833333333333333</v>
      </c>
      <c r="Y7" s="266" t="n">
        <v>3187</v>
      </c>
      <c r="Z7" s="281" t="n">
        <v>1370</v>
      </c>
      <c r="AA7" s="58" t="n">
        <v>1</v>
      </c>
      <c r="AB7" s="82" t="n">
        <f aca="false">IF('18'!AA7=1,(('18'!Z7*'18'!$AS$6*'18'!$AT$6)/('18'!Y7*0.0036)),IF('18'!AA7=2,(('18'!Z7*'18'!$AS$7*'18'!$AT$7)/('18'!Y7*0.0036))))</f>
        <v>79.4067914792734</v>
      </c>
      <c r="AC7" s="82"/>
      <c r="AD7" s="37" t="n">
        <f aca="false">(('18'!AC7*'18'!$Q$10*1000000))/('18'!Y7*3600)</f>
        <v>0</v>
      </c>
      <c r="AE7" s="38" t="n">
        <v>2500</v>
      </c>
      <c r="AF7" s="282" t="n">
        <f aca="false">('18'!AE7/24)*0.454</f>
        <v>47.2916666666667</v>
      </c>
      <c r="AG7" s="38"/>
      <c r="AH7" s="282" t="n">
        <f aca="false">('18'!AG7/24)*0.454</f>
        <v>0</v>
      </c>
      <c r="AI7" s="281" t="n">
        <v>3000</v>
      </c>
      <c r="AJ7" s="282" t="n">
        <f aca="false">('18'!AI7/24)*0.454</f>
        <v>56.75</v>
      </c>
      <c r="AK7" s="40"/>
      <c r="AL7" s="283" t="n">
        <f aca="false">('18'!AK7/24)*0.454</f>
        <v>0</v>
      </c>
      <c r="AM7" s="40"/>
      <c r="AN7" s="283" t="n">
        <f aca="false">('18'!AM7/24)*0.454</f>
        <v>0</v>
      </c>
      <c r="AO7" s="40"/>
      <c r="AP7" s="283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196</v>
      </c>
      <c r="C8" s="284" t="n">
        <v>10</v>
      </c>
      <c r="D8" s="284" t="n">
        <v>10</v>
      </c>
      <c r="E8" s="284" t="n">
        <v>7</v>
      </c>
      <c r="F8" s="284" t="n">
        <v>42</v>
      </c>
      <c r="G8" s="284" t="n">
        <v>1.3</v>
      </c>
      <c r="H8" s="284" t="n">
        <v>1.1</v>
      </c>
      <c r="I8" s="284" t="n">
        <v>0.4</v>
      </c>
      <c r="J8" s="284" t="n">
        <v>0.5</v>
      </c>
      <c r="K8" s="284" t="n">
        <v>6.9</v>
      </c>
      <c r="L8" s="284" t="n">
        <v>6.2</v>
      </c>
      <c r="M8" s="284" t="n">
        <v>6.3</v>
      </c>
      <c r="N8" s="284" t="n">
        <v>5.8</v>
      </c>
      <c r="O8" s="284" t="n">
        <v>3.5</v>
      </c>
      <c r="P8" s="284" t="n">
        <v>0.4</v>
      </c>
      <c r="Q8" s="287"/>
      <c r="R8" s="54" t="n">
        <f aca="false">'18'!Z7</f>
        <v>1370</v>
      </c>
      <c r="S8" s="55" t="n">
        <f aca="false">'18'!AB7</f>
        <v>79.4067914792734</v>
      </c>
      <c r="T8" s="56" t="n">
        <f aca="false">'18'!Y7</f>
        <v>3187</v>
      </c>
      <c r="U8" s="51" t="str">
        <f aca="false">IF('19'!AA7=1,'19'!AR6,'19'!AR7)</f>
        <v>S.A.L</v>
      </c>
      <c r="V8" s="470"/>
      <c r="W8" s="470"/>
      <c r="X8" s="32" t="n">
        <v>0.125</v>
      </c>
      <c r="Y8" s="266" t="n">
        <v>3189</v>
      </c>
      <c r="Z8" s="281" t="n">
        <v>1370</v>
      </c>
      <c r="AA8" s="58" t="n">
        <v>1</v>
      </c>
      <c r="AB8" s="82" t="n">
        <f aca="false">IF('18'!AA8=1,(('18'!Z8*'18'!$AS$6*'18'!$AT$6)/('18'!Y8*0.0036)),IF('18'!AA8=2,(('18'!Z8*'18'!$AS$7*'18'!$AT$7)/('18'!Y8*0.0036))))</f>
        <v>79.3569910456082</v>
      </c>
      <c r="AC8" s="82"/>
      <c r="AD8" s="37" t="n">
        <f aca="false">(('18'!AC8*'18'!$Q$10*1000000))/('18'!Y8*3600)</f>
        <v>0</v>
      </c>
      <c r="AE8" s="38" t="n">
        <v>2500</v>
      </c>
      <c r="AF8" s="282" t="n">
        <f aca="false">('18'!AE8/24)*0.454</f>
        <v>47.2916666666667</v>
      </c>
      <c r="AG8" s="38"/>
      <c r="AH8" s="282" t="n">
        <f aca="false">('18'!AG8/24)*0.454</f>
        <v>0</v>
      </c>
      <c r="AI8" s="281" t="n">
        <v>3000</v>
      </c>
      <c r="AJ8" s="282" t="n">
        <f aca="false">('18'!AI8/24)*0.454</f>
        <v>56.75</v>
      </c>
      <c r="AK8" s="40"/>
      <c r="AL8" s="283" t="n">
        <f aca="false">('18'!AK8/24)*0.454</f>
        <v>0</v>
      </c>
      <c r="AM8" s="40"/>
      <c r="AN8" s="283" t="n">
        <f aca="false">('18'!AM8/24)*0.454</f>
        <v>0</v>
      </c>
      <c r="AO8" s="40"/>
      <c r="AP8" s="283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198</v>
      </c>
      <c r="C9" s="284" t="n">
        <v>10</v>
      </c>
      <c r="D9" s="284" t="n">
        <v>11</v>
      </c>
      <c r="E9" s="284" t="n">
        <v>6</v>
      </c>
      <c r="F9" s="284" t="n">
        <v>43</v>
      </c>
      <c r="G9" s="284" t="n">
        <v>1.3</v>
      </c>
      <c r="H9" s="284" t="n">
        <v>1</v>
      </c>
      <c r="I9" s="284" t="n">
        <v>0.4</v>
      </c>
      <c r="J9" s="284" t="n">
        <v>0.5</v>
      </c>
      <c r="K9" s="284" t="n">
        <v>6.9</v>
      </c>
      <c r="L9" s="284" t="n">
        <v>6.2</v>
      </c>
      <c r="M9" s="284" t="n">
        <v>6.3</v>
      </c>
      <c r="N9" s="284" t="n">
        <v>5.8</v>
      </c>
      <c r="O9" s="284" t="n">
        <v>3.5</v>
      </c>
      <c r="P9" s="284" t="n">
        <v>0.5</v>
      </c>
      <c r="Q9" s="287"/>
      <c r="R9" s="56" t="n">
        <f aca="false">'18'!Z9</f>
        <v>1370</v>
      </c>
      <c r="S9" s="55" t="n">
        <f aca="false">'18'!AB9</f>
        <v>79.7320240845761</v>
      </c>
      <c r="T9" s="56" t="n">
        <f aca="false">'18'!Y9</f>
        <v>3174</v>
      </c>
      <c r="U9" s="51" t="str">
        <f aca="false">IF('19'!AA9=1,'19'!AR6,'19'!AR7)</f>
        <v>S.A.L</v>
      </c>
      <c r="V9" s="470"/>
      <c r="W9" s="470"/>
      <c r="X9" s="32" t="n">
        <v>0.166666666666667</v>
      </c>
      <c r="Y9" s="266" t="n">
        <v>3174</v>
      </c>
      <c r="Z9" s="281" t="n">
        <v>1370</v>
      </c>
      <c r="AA9" s="58" t="n">
        <v>1</v>
      </c>
      <c r="AB9" s="82" t="n">
        <f aca="false">IF('18'!AA9=1,(('18'!Z9*'18'!$AS$6*'18'!$AT$6)/('18'!Y9*0.0036)),IF('18'!AA9=2,(('18'!Z9*'18'!$AS$7*'18'!$AT$7)/('18'!Y9*0.0036))))</f>
        <v>79.7320240845761</v>
      </c>
      <c r="AC9" s="82"/>
      <c r="AD9" s="37" t="n">
        <f aca="false">(('18'!AC9*'18'!$Q$10*1000000))/('18'!Y9*3600)</f>
        <v>0</v>
      </c>
      <c r="AE9" s="38" t="n">
        <v>2500</v>
      </c>
      <c r="AF9" s="282" t="n">
        <f aca="false">('18'!AE9/24)*0.454</f>
        <v>47.2916666666667</v>
      </c>
      <c r="AG9" s="38"/>
      <c r="AH9" s="282" t="n">
        <f aca="false">('18'!AG9/24)*0.454</f>
        <v>0</v>
      </c>
      <c r="AI9" s="281" t="n">
        <v>3000</v>
      </c>
      <c r="AJ9" s="282" t="n">
        <f aca="false">('18'!AI9/24)*0.454</f>
        <v>56.75</v>
      </c>
      <c r="AK9" s="40"/>
      <c r="AL9" s="283" t="n">
        <f aca="false">('18'!AK9/24)*0.454</f>
        <v>0</v>
      </c>
      <c r="AM9" s="40"/>
      <c r="AN9" s="283" t="n">
        <f aca="false">('18'!AM9/24)*0.454</f>
        <v>0</v>
      </c>
      <c r="AO9" s="40"/>
      <c r="AP9" s="283" t="n">
        <f aca="false">('18'!AO9/24)*0.454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199</v>
      </c>
      <c r="C10" s="284" t="n">
        <v>10</v>
      </c>
      <c r="D10" s="284" t="n">
        <v>11</v>
      </c>
      <c r="E10" s="284" t="n">
        <v>6</v>
      </c>
      <c r="F10" s="284" t="n">
        <v>43</v>
      </c>
      <c r="G10" s="284" t="n">
        <v>1.4</v>
      </c>
      <c r="H10" s="284" t="n">
        <v>1</v>
      </c>
      <c r="I10" s="284" t="n">
        <v>0.4</v>
      </c>
      <c r="J10" s="284" t="n">
        <v>0.5</v>
      </c>
      <c r="K10" s="284" t="n">
        <v>6.9</v>
      </c>
      <c r="L10" s="284" t="n">
        <v>6.2</v>
      </c>
      <c r="M10" s="284" t="n">
        <v>6.3</v>
      </c>
      <c r="N10" s="284" t="n">
        <v>5.8</v>
      </c>
      <c r="O10" s="284" t="n">
        <v>3.5</v>
      </c>
      <c r="P10" s="284" t="n">
        <v>0.5</v>
      </c>
      <c r="Q10" s="287"/>
      <c r="R10" s="56" t="n">
        <f aca="false">'18'!Z11</f>
        <v>1370</v>
      </c>
      <c r="S10" s="55" t="n">
        <f aca="false">'18'!AB11</f>
        <v>80.4416543052907</v>
      </c>
      <c r="T10" s="56" t="n">
        <f aca="false">'18'!Y11</f>
        <v>3146</v>
      </c>
      <c r="U10" s="51" t="str">
        <f aca="false">IF('19'!AA11=1,'19'!AR6,'19'!AR7)</f>
        <v>S.A.L</v>
      </c>
      <c r="V10" s="470"/>
      <c r="W10" s="470"/>
      <c r="X10" s="32" t="n">
        <v>0.208333333333333</v>
      </c>
      <c r="Y10" s="266" t="n">
        <v>3183</v>
      </c>
      <c r="Z10" s="281" t="n">
        <v>1370</v>
      </c>
      <c r="AA10" s="58" t="n">
        <v>1</v>
      </c>
      <c r="AB10" s="82" t="n">
        <f aca="false">IF('18'!AA10=1,(('18'!Z10*'18'!$AS$6*'18'!$AT$6)/('18'!Y10*0.0036)),IF('18'!AA10=2,(('18'!Z10*'18'!$AS$7*'18'!$AT$7)/('18'!Y10*0.0036))))</f>
        <v>79.506580095647</v>
      </c>
      <c r="AC10" s="82"/>
      <c r="AD10" s="37" t="n">
        <f aca="false">(('18'!AC10*'18'!$Q$10*1000000))/('18'!Y10*3600)</f>
        <v>0</v>
      </c>
      <c r="AE10" s="38" t="n">
        <v>2500</v>
      </c>
      <c r="AF10" s="282" t="n">
        <f aca="false">('18'!AE10/24)*0.454</f>
        <v>47.2916666666667</v>
      </c>
      <c r="AG10" s="38"/>
      <c r="AH10" s="282" t="n">
        <f aca="false">('18'!AG10/24)*0.454</f>
        <v>0</v>
      </c>
      <c r="AI10" s="281" t="n">
        <v>3000</v>
      </c>
      <c r="AJ10" s="282" t="n">
        <f aca="false">('18'!AI10/24)*0.454</f>
        <v>56.75</v>
      </c>
      <c r="AK10" s="40"/>
      <c r="AL10" s="283" t="n">
        <f aca="false">('18'!AK10/24)*0.454</f>
        <v>0</v>
      </c>
      <c r="AM10" s="40"/>
      <c r="AN10" s="283" t="n">
        <f aca="false">('18'!AM10/24)*0.454</f>
        <v>0</v>
      </c>
      <c r="AO10" s="40"/>
      <c r="AP10" s="283" t="n">
        <f aca="false">('18'!AO10/24)*0.454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193</v>
      </c>
      <c r="C11" s="284" t="n">
        <v>7</v>
      </c>
      <c r="D11" s="284" t="n">
        <v>13</v>
      </c>
      <c r="E11" s="284" t="n">
        <v>7</v>
      </c>
      <c r="F11" s="284" t="n">
        <v>41</v>
      </c>
      <c r="G11" s="284" t="n">
        <v>1</v>
      </c>
      <c r="H11" s="284" t="n">
        <v>2.1</v>
      </c>
      <c r="I11" s="284" t="n">
        <v>0.4</v>
      </c>
      <c r="J11" s="284" t="n">
        <v>0.5</v>
      </c>
      <c r="K11" s="284" t="n">
        <v>6.8</v>
      </c>
      <c r="L11" s="284" t="n">
        <v>5.9</v>
      </c>
      <c r="M11" s="284" t="n">
        <v>6.2</v>
      </c>
      <c r="N11" s="284" t="n">
        <v>5.8</v>
      </c>
      <c r="O11" s="284" t="n">
        <v>3.5</v>
      </c>
      <c r="P11" s="284" t="n">
        <v>0.2</v>
      </c>
      <c r="Q11" s="287"/>
      <c r="R11" s="56" t="n">
        <f aca="false">'18'!Z13</f>
        <v>1390</v>
      </c>
      <c r="S11" s="55" t="n">
        <f aca="false">'18'!AB13</f>
        <v>81.5123456790124</v>
      </c>
      <c r="T11" s="56" t="n">
        <f aca="false">'18'!Y13</f>
        <v>3150</v>
      </c>
      <c r="U11" s="51" t="str">
        <f aca="false">IF('19'!AA13=1,'19'!AR6,'19'!AR7)</f>
        <v>S.A.L</v>
      </c>
      <c r="V11" s="470"/>
      <c r="W11" s="470"/>
      <c r="X11" s="32" t="n">
        <v>0.25</v>
      </c>
      <c r="Y11" s="266" t="n">
        <v>3146</v>
      </c>
      <c r="Z11" s="281" t="n">
        <v>1370</v>
      </c>
      <c r="AA11" s="58" t="n">
        <v>1</v>
      </c>
      <c r="AB11" s="82" t="n">
        <f aca="false">IF('18'!AA11=1,(('18'!Z11*'18'!$AS$6*'18'!$AT$6)/('18'!Y11*0.0036)),IF('18'!AA11=2,(('18'!Z11*'18'!$AS$7*'18'!$AT$7)/('18'!Y11*0.0036))))</f>
        <v>80.4416543052907</v>
      </c>
      <c r="AC11" s="82"/>
      <c r="AD11" s="37" t="n">
        <f aca="false">(('18'!AC11*'18'!$Q$10*1000000))/('18'!Y11*3600)</f>
        <v>0</v>
      </c>
      <c r="AE11" s="38" t="n">
        <v>2500</v>
      </c>
      <c r="AF11" s="282" t="n">
        <f aca="false">('18'!AE11/24)*0.454</f>
        <v>47.2916666666667</v>
      </c>
      <c r="AG11" s="38"/>
      <c r="AH11" s="282" t="n">
        <f aca="false">('18'!AG11/24)*0.454</f>
        <v>0</v>
      </c>
      <c r="AI11" s="281" t="n">
        <v>3000</v>
      </c>
      <c r="AJ11" s="282" t="n">
        <f aca="false">('18'!AI11/24)*0.454</f>
        <v>56.75</v>
      </c>
      <c r="AK11" s="40"/>
      <c r="AL11" s="283" t="n">
        <f aca="false">('18'!AK11/24)*0.454</f>
        <v>0</v>
      </c>
      <c r="AM11" s="40"/>
      <c r="AN11" s="283" t="n">
        <f aca="false">('18'!AM11/24)*0.454</f>
        <v>0</v>
      </c>
      <c r="AO11" s="40"/>
      <c r="AP11" s="283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195</v>
      </c>
      <c r="C12" s="284" t="n">
        <v>7</v>
      </c>
      <c r="D12" s="284" t="n">
        <v>13</v>
      </c>
      <c r="E12" s="284" t="n">
        <v>7</v>
      </c>
      <c r="F12" s="284" t="n">
        <v>42</v>
      </c>
      <c r="G12" s="284" t="n">
        <v>1.1</v>
      </c>
      <c r="H12" s="284" t="n">
        <v>2.3</v>
      </c>
      <c r="I12" s="284" t="n">
        <v>0.4</v>
      </c>
      <c r="J12" s="284" t="n">
        <v>0.4</v>
      </c>
      <c r="K12" s="284" t="n">
        <v>6.8</v>
      </c>
      <c r="L12" s="284" t="n">
        <v>5.9</v>
      </c>
      <c r="M12" s="284" t="n">
        <v>6.2</v>
      </c>
      <c r="N12" s="284" t="n">
        <v>5.8</v>
      </c>
      <c r="O12" s="284" t="n">
        <v>3.5</v>
      </c>
      <c r="P12" s="284" t="n">
        <v>0.2</v>
      </c>
      <c r="Q12" s="287"/>
      <c r="R12" s="56" t="n">
        <f aca="false">'18'!Z15</f>
        <v>1390</v>
      </c>
      <c r="S12" s="55" t="n">
        <f aca="false">'18'!AB15</f>
        <v>80.8450531766023</v>
      </c>
      <c r="T12" s="56" t="n">
        <f aca="false">'18'!Y15</f>
        <v>3176</v>
      </c>
      <c r="U12" s="51" t="str">
        <f aca="false">IF('19'!AA15=1,'19'!AR6,'19'!AR7)</f>
        <v>S.A.L</v>
      </c>
      <c r="V12" s="471" t="n">
        <f aca="false">ESCALA!$B$20</f>
        <v>0</v>
      </c>
      <c r="W12" s="471"/>
      <c r="X12" s="32" t="n">
        <v>0.291666666666667</v>
      </c>
      <c r="Y12" s="266" t="n">
        <v>3187</v>
      </c>
      <c r="Z12" s="281" t="n">
        <v>1390</v>
      </c>
      <c r="AA12" s="58" t="n">
        <v>1</v>
      </c>
      <c r="AB12" s="82" t="n">
        <f aca="false">IF('18'!AA12=1,(('18'!Z12*'18'!$AS$6*'18'!$AT$6)/('18'!Y12*0.0036)),IF('18'!AA12=2,(('18'!Z12*'18'!$AS$7*'18'!$AT$7)/('18'!Y12*0.0036))))</f>
        <v>80.5660147125475</v>
      </c>
      <c r="AC12" s="82"/>
      <c r="AD12" s="37" t="n">
        <f aca="false">(('18'!AC12*'18'!$Q$10*1000000))/('18'!Y12*3600)</f>
        <v>0</v>
      </c>
      <c r="AE12" s="38" t="n">
        <v>2500</v>
      </c>
      <c r="AF12" s="282" t="n">
        <f aca="false">('18'!AE12/24)*0.454</f>
        <v>47.2916666666667</v>
      </c>
      <c r="AG12" s="38"/>
      <c r="AH12" s="282" t="n">
        <f aca="false">('18'!AG12/24)*0.454</f>
        <v>0</v>
      </c>
      <c r="AI12" s="281" t="n">
        <v>3000</v>
      </c>
      <c r="AJ12" s="282" t="n">
        <f aca="false">('18'!AI12/24)*0.454</f>
        <v>56.75</v>
      </c>
      <c r="AK12" s="40"/>
      <c r="AL12" s="283" t="n">
        <f aca="false">('18'!AK12/24)*0.454</f>
        <v>0</v>
      </c>
      <c r="AM12" s="40"/>
      <c r="AN12" s="283" t="n">
        <f aca="false">('18'!AM12/24)*0.454</f>
        <v>0</v>
      </c>
      <c r="AO12" s="40"/>
      <c r="AP12" s="283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192</v>
      </c>
      <c r="C13" s="284" t="n">
        <v>8</v>
      </c>
      <c r="D13" s="284" t="n">
        <v>11</v>
      </c>
      <c r="E13" s="284" t="n">
        <v>7</v>
      </c>
      <c r="F13" s="284" t="n">
        <v>40</v>
      </c>
      <c r="G13" s="284" t="n">
        <v>1.3</v>
      </c>
      <c r="H13" s="284" t="n">
        <v>1</v>
      </c>
      <c r="I13" s="284" t="n">
        <v>0.4</v>
      </c>
      <c r="J13" s="284" t="n">
        <v>0.4</v>
      </c>
      <c r="K13" s="284" t="n">
        <v>6.8</v>
      </c>
      <c r="L13" s="284" t="n">
        <v>5.9</v>
      </c>
      <c r="M13" s="284" t="n">
        <v>6.2</v>
      </c>
      <c r="N13" s="284" t="n">
        <v>5.8</v>
      </c>
      <c r="O13" s="284" t="n">
        <v>3.5</v>
      </c>
      <c r="P13" s="284" t="n">
        <v>0.2</v>
      </c>
      <c r="Q13" s="287"/>
      <c r="R13" s="56" t="n">
        <f aca="false">'18'!Z17</f>
        <v>1380</v>
      </c>
      <c r="S13" s="55" t="n">
        <f aca="false">'18'!AB17</f>
        <v>80.1372733941109</v>
      </c>
      <c r="T13" s="56" t="n">
        <f aca="false">'18'!Y17</f>
        <v>3181</v>
      </c>
      <c r="U13" s="51" t="str">
        <f aca="false">IF('19'!AA17=1,'19'!AR6,'19'!AR7)</f>
        <v>S.A.L</v>
      </c>
      <c r="V13" s="471"/>
      <c r="W13" s="471"/>
      <c r="X13" s="32" t="n">
        <v>0.333333333333333</v>
      </c>
      <c r="Y13" s="266" t="n">
        <v>3150</v>
      </c>
      <c r="Z13" s="281" t="n">
        <v>1390</v>
      </c>
      <c r="AA13" s="58" t="n">
        <v>1</v>
      </c>
      <c r="AB13" s="82" t="n">
        <f aca="false">IF('18'!AA13=1,(('18'!Z13*'18'!$AS$6*'18'!$AT$6)/('18'!Y13*0.0036)),IF('18'!AA13=2,(('18'!Z13*'18'!$AS$7*'18'!$AT$7)/('18'!Y13*0.0036))))</f>
        <v>81.5123456790124</v>
      </c>
      <c r="AC13" s="82"/>
      <c r="AD13" s="37" t="n">
        <f aca="false">(('18'!AC13*'18'!$Q$10*1000000))/('18'!Y13*3600)</f>
        <v>0</v>
      </c>
      <c r="AE13" s="38" t="n">
        <v>2500</v>
      </c>
      <c r="AF13" s="282" t="n">
        <f aca="false">('18'!AE13/24)*0.454</f>
        <v>47.2916666666667</v>
      </c>
      <c r="AG13" s="38"/>
      <c r="AH13" s="282" t="n">
        <f aca="false">('18'!AG13/24)*0.454</f>
        <v>0</v>
      </c>
      <c r="AI13" s="281" t="n">
        <v>3000</v>
      </c>
      <c r="AJ13" s="282" t="n">
        <f aca="false">('18'!AI13/24)*0.454</f>
        <v>56.75</v>
      </c>
      <c r="AK13" s="40"/>
      <c r="AL13" s="283" t="n">
        <f aca="false">('18'!AK13/24)*0.454</f>
        <v>0</v>
      </c>
      <c r="AM13" s="40"/>
      <c r="AN13" s="283" t="n">
        <f aca="false">('18'!AM13/24)*0.454</f>
        <v>0</v>
      </c>
      <c r="AO13" s="40"/>
      <c r="AP13" s="283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181</v>
      </c>
      <c r="C14" s="284" t="n">
        <v>8</v>
      </c>
      <c r="D14" s="284" t="n">
        <v>11</v>
      </c>
      <c r="E14" s="284" t="n">
        <v>7</v>
      </c>
      <c r="F14" s="284" t="n">
        <v>39</v>
      </c>
      <c r="G14" s="284" t="n">
        <v>1</v>
      </c>
      <c r="H14" s="284" t="n">
        <v>1.2</v>
      </c>
      <c r="I14" s="284" t="n">
        <v>0.3</v>
      </c>
      <c r="J14" s="284" t="n">
        <v>0.4</v>
      </c>
      <c r="K14" s="284" t="n">
        <v>6.8</v>
      </c>
      <c r="L14" s="284" t="n">
        <v>5.9</v>
      </c>
      <c r="M14" s="284" t="n">
        <v>6.2</v>
      </c>
      <c r="N14" s="284" t="n">
        <v>5.8</v>
      </c>
      <c r="O14" s="284" t="n">
        <v>3.5</v>
      </c>
      <c r="P14" s="284" t="n">
        <v>0.3</v>
      </c>
      <c r="Q14" s="287"/>
      <c r="R14" s="56" t="n">
        <f aca="false">'18'!Z19</f>
        <v>1380</v>
      </c>
      <c r="S14" s="55" t="n">
        <f aca="false">'18'!AB19</f>
        <v>80.7720743557246</v>
      </c>
      <c r="T14" s="56" t="n">
        <f aca="false">'18'!Y19</f>
        <v>3156</v>
      </c>
      <c r="U14" s="51" t="str">
        <f aca="false">IF('19'!AA19=1,'19'!AR6,'19'!AR7)</f>
        <v>S.A.L</v>
      </c>
      <c r="V14" s="471"/>
      <c r="W14" s="471"/>
      <c r="X14" s="32" t="n">
        <v>0.375</v>
      </c>
      <c r="Y14" s="266" t="n">
        <v>3186</v>
      </c>
      <c r="Z14" s="281" t="n">
        <v>1390</v>
      </c>
      <c r="AA14" s="58" t="n">
        <v>1</v>
      </c>
      <c r="AB14" s="82" t="n">
        <f aca="false">IF('18'!AA14=1,(('18'!Z14*'18'!$AS$6*'18'!$AT$6)/('18'!Y14*0.0036)),IF('18'!AA14=2,(('18'!Z14*'18'!$AS$7*'18'!$AT$7)/('18'!Y14*0.0036))))</f>
        <v>80.5913022250122</v>
      </c>
      <c r="AC14" s="82"/>
      <c r="AD14" s="37" t="n">
        <f aca="false">(('18'!AC14*'18'!$Q$10*1000000))/('18'!Y14*3600)</f>
        <v>0</v>
      </c>
      <c r="AE14" s="38" t="n">
        <v>2500</v>
      </c>
      <c r="AF14" s="282" t="n">
        <f aca="false">('18'!AE14/24)*0.454</f>
        <v>47.2916666666667</v>
      </c>
      <c r="AG14" s="38"/>
      <c r="AH14" s="282" t="n">
        <f aca="false">('18'!AG14/24)*0.454</f>
        <v>0</v>
      </c>
      <c r="AI14" s="281" t="n">
        <v>3000</v>
      </c>
      <c r="AJ14" s="282" t="n">
        <f aca="false">('18'!AI14/24)*0.454</f>
        <v>56.75</v>
      </c>
      <c r="AK14" s="40"/>
      <c r="AL14" s="283" t="n">
        <f aca="false">('18'!AK14/24)*0.454</f>
        <v>0</v>
      </c>
      <c r="AM14" s="40"/>
      <c r="AN14" s="283" t="n">
        <f aca="false">('18'!AM14/24)*0.454</f>
        <v>0</v>
      </c>
      <c r="AO14" s="40"/>
      <c r="AP14" s="283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183</v>
      </c>
      <c r="C15" s="284" t="n">
        <v>8</v>
      </c>
      <c r="D15" s="284" t="n">
        <v>9</v>
      </c>
      <c r="E15" s="284" t="n">
        <v>7</v>
      </c>
      <c r="F15" s="284" t="n">
        <v>38</v>
      </c>
      <c r="G15" s="284" t="n">
        <v>1</v>
      </c>
      <c r="H15" s="284" t="n">
        <v>1</v>
      </c>
      <c r="I15" s="284" t="n">
        <v>0.3</v>
      </c>
      <c r="J15" s="284" t="n">
        <v>0.4</v>
      </c>
      <c r="K15" s="284" t="n">
        <v>6.8</v>
      </c>
      <c r="L15" s="284" t="n">
        <v>5.9</v>
      </c>
      <c r="M15" s="284" t="n">
        <v>6.2</v>
      </c>
      <c r="N15" s="284" t="n">
        <v>5.8</v>
      </c>
      <c r="O15" s="284" t="n">
        <v>3.5</v>
      </c>
      <c r="P15" s="284" t="n">
        <v>0.6</v>
      </c>
      <c r="Q15" s="287"/>
      <c r="R15" s="56" t="n">
        <f aca="false">'18'!Z21</f>
        <v>1380</v>
      </c>
      <c r="S15" s="55" t="n">
        <f aca="false">'18'!AB21</f>
        <v>80.9259259259259</v>
      </c>
      <c r="T15" s="56" t="n">
        <f aca="false">'18'!Y21</f>
        <v>3150</v>
      </c>
      <c r="U15" s="51" t="str">
        <f aca="false">IF('19'!AA21=1,'19'!AR6,'19'!AR7)</f>
        <v>S.A.L</v>
      </c>
      <c r="V15" s="471"/>
      <c r="W15" s="471"/>
      <c r="X15" s="32" t="n">
        <v>0.416666666666667</v>
      </c>
      <c r="Y15" s="266" t="n">
        <v>3176</v>
      </c>
      <c r="Z15" s="281" t="n">
        <v>1390</v>
      </c>
      <c r="AA15" s="58" t="n">
        <v>1</v>
      </c>
      <c r="AB15" s="82" t="n">
        <f aca="false">IF('18'!AA15=1,(('18'!Z15*'18'!$AS$6*'18'!$AT$6)/('18'!Y15*0.0036)),IF('18'!AA15=2,(('18'!Z15*'18'!$AS$7*'18'!$AT$7)/('18'!Y15*0.0036))))</f>
        <v>80.8450531766023</v>
      </c>
      <c r="AC15" s="82"/>
      <c r="AD15" s="37" t="n">
        <f aca="false">(('18'!AC15*'18'!$Q$10*1000000))/('18'!Y15*3600)</f>
        <v>0</v>
      </c>
      <c r="AE15" s="38" t="n">
        <v>2500</v>
      </c>
      <c r="AF15" s="282" t="n">
        <f aca="false">('18'!AE15/24)*0.454</f>
        <v>47.2916666666667</v>
      </c>
      <c r="AG15" s="38"/>
      <c r="AH15" s="282" t="n">
        <f aca="false">('18'!AG15/24)*0.454</f>
        <v>0</v>
      </c>
      <c r="AI15" s="281" t="n">
        <v>3000</v>
      </c>
      <c r="AJ15" s="282" t="n">
        <f aca="false">('18'!AI15/24)*0.454</f>
        <v>56.75</v>
      </c>
      <c r="AK15" s="40"/>
      <c r="AL15" s="283" t="n">
        <f aca="false">('18'!AK15/24)*0.454</f>
        <v>0</v>
      </c>
      <c r="AM15" s="40"/>
      <c r="AN15" s="283" t="n">
        <f aca="false">('18'!AM15/24)*0.454</f>
        <v>0</v>
      </c>
      <c r="AO15" s="40"/>
      <c r="AP15" s="283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181</v>
      </c>
      <c r="C16" s="284" t="n">
        <v>8</v>
      </c>
      <c r="D16" s="284" t="n">
        <v>8</v>
      </c>
      <c r="E16" s="284" t="n">
        <v>7</v>
      </c>
      <c r="F16" s="284" t="n">
        <v>37</v>
      </c>
      <c r="G16" s="284" t="n">
        <v>0.8</v>
      </c>
      <c r="H16" s="284" t="n">
        <v>0.7</v>
      </c>
      <c r="I16" s="284" t="n">
        <v>0.3</v>
      </c>
      <c r="J16" s="284" t="n">
        <v>0.4</v>
      </c>
      <c r="K16" s="284" t="n">
        <v>6.8</v>
      </c>
      <c r="L16" s="284" t="n">
        <v>5.9</v>
      </c>
      <c r="M16" s="284" t="n">
        <v>6.2</v>
      </c>
      <c r="N16" s="284" t="n">
        <v>5.8</v>
      </c>
      <c r="O16" s="284" t="n">
        <v>3.5</v>
      </c>
      <c r="P16" s="284" t="n">
        <v>0.9</v>
      </c>
      <c r="Q16" s="287"/>
      <c r="R16" s="56" t="n">
        <f aca="false">'18'!Z23</f>
        <v>1380</v>
      </c>
      <c r="S16" s="472" t="n">
        <f aca="false">'18'!AB23</f>
        <v>80.0617671691792</v>
      </c>
      <c r="T16" s="56" t="n">
        <f aca="false">'18'!Y23</f>
        <v>3184</v>
      </c>
      <c r="U16" s="51" t="str">
        <f aca="false">IF('19'!AA23=1,'19'!AR6,'19'!AR7)</f>
        <v>S.A.L</v>
      </c>
      <c r="V16" s="471"/>
      <c r="W16" s="471"/>
      <c r="X16" s="32" t="n">
        <v>0.458333333333333</v>
      </c>
      <c r="Y16" s="266" t="n">
        <v>3177</v>
      </c>
      <c r="Z16" s="281" t="n">
        <v>1320</v>
      </c>
      <c r="AA16" s="58" t="n">
        <v>1</v>
      </c>
      <c r="AB16" s="82" t="n">
        <f aca="false">IF('18'!AA16=1,(('18'!Z16*'18'!$AS$6*'18'!$AT$6)/('18'!Y16*0.0036)),IF('18'!AA16=2,(('18'!Z16*'18'!$AS$7*'18'!$AT$7)/('18'!Y16*0.0036))))</f>
        <v>76.7495540866646</v>
      </c>
      <c r="AC16" s="82"/>
      <c r="AD16" s="37" t="n">
        <f aca="false">(('18'!AC16*'18'!$Q$10*1000000))/('18'!Y16*3600)</f>
        <v>0</v>
      </c>
      <c r="AE16" s="38" t="n">
        <v>2500</v>
      </c>
      <c r="AF16" s="282" t="n">
        <f aca="false">('18'!AE16/24)*0.454</f>
        <v>47.2916666666667</v>
      </c>
      <c r="AG16" s="38"/>
      <c r="AH16" s="282" t="n">
        <f aca="false">('18'!AG16/24)*0.454</f>
        <v>0</v>
      </c>
      <c r="AI16" s="281" t="n">
        <v>3000</v>
      </c>
      <c r="AJ16" s="282" t="n">
        <f aca="false">('18'!AI16/24)*0.454</f>
        <v>56.75</v>
      </c>
      <c r="AK16" s="40"/>
      <c r="AL16" s="283" t="n">
        <f aca="false">('18'!AK16/24)*0.454</f>
        <v>0</v>
      </c>
      <c r="AM16" s="40"/>
      <c r="AN16" s="283" t="n">
        <f aca="false">('18'!AM16/24)*0.454</f>
        <v>0</v>
      </c>
      <c r="AO16" s="40"/>
      <c r="AP16" s="283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180</v>
      </c>
      <c r="C17" s="284" t="n">
        <v>8</v>
      </c>
      <c r="D17" s="284" t="n">
        <v>8</v>
      </c>
      <c r="E17" s="284" t="n">
        <v>7</v>
      </c>
      <c r="F17" s="284" t="n">
        <v>36</v>
      </c>
      <c r="G17" s="284" t="n">
        <v>0.8</v>
      </c>
      <c r="H17" s="284" t="n">
        <v>0.7</v>
      </c>
      <c r="I17" s="284" t="n">
        <v>0.3</v>
      </c>
      <c r="J17" s="284" t="n">
        <v>0.4</v>
      </c>
      <c r="K17" s="284" t="n">
        <v>6.8</v>
      </c>
      <c r="L17" s="284" t="n">
        <v>5.9</v>
      </c>
      <c r="M17" s="284" t="n">
        <v>6.2</v>
      </c>
      <c r="N17" s="284" t="n">
        <v>5.8</v>
      </c>
      <c r="O17" s="284" t="n">
        <v>3.5</v>
      </c>
      <c r="P17" s="284" t="n">
        <v>0.9</v>
      </c>
      <c r="Q17" s="284"/>
      <c r="R17" s="56" t="n">
        <f aca="false">'18'!Z25</f>
        <v>1380</v>
      </c>
      <c r="S17" s="55" t="n">
        <f aca="false">'18'!AB25</f>
        <v>79.8861380967304</v>
      </c>
      <c r="T17" s="56" t="n">
        <f aca="false">'18'!Y25</f>
        <v>3191</v>
      </c>
      <c r="U17" s="51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6" t="n">
        <v>3181</v>
      </c>
      <c r="Z17" s="281" t="n">
        <v>1380</v>
      </c>
      <c r="AA17" s="58" t="n">
        <v>1</v>
      </c>
      <c r="AB17" s="82" t="n">
        <f aca="false">IF('18'!AA17=1,(('18'!Z17*'18'!$AS$6*'18'!$AT$6)/('18'!Y17*0.0036)),IF('18'!AA17=2,(('18'!Z17*'18'!$AS$7*'18'!$AT$7)/('18'!Y17*0.0036))))</f>
        <v>80.1372733941109</v>
      </c>
      <c r="AC17" s="82"/>
      <c r="AD17" s="37" t="n">
        <f aca="false">(('18'!AC17*'18'!$Q$10*1000000))/('18'!Y17*3600)</f>
        <v>0</v>
      </c>
      <c r="AE17" s="38" t="n">
        <v>2500</v>
      </c>
      <c r="AF17" s="282" t="n">
        <f aca="false">('18'!AE17/24)*0.454</f>
        <v>47.2916666666667</v>
      </c>
      <c r="AG17" s="38"/>
      <c r="AH17" s="282" t="n">
        <f aca="false">('18'!AG17/24)*0.454</f>
        <v>0</v>
      </c>
      <c r="AI17" s="281" t="n">
        <v>3000</v>
      </c>
      <c r="AJ17" s="282" t="n">
        <f aca="false">('18'!AI17/24)*0.454</f>
        <v>56.75</v>
      </c>
      <c r="AK17" s="40"/>
      <c r="AL17" s="283" t="n">
        <f aca="false">('18'!AK17/24)*0.454</f>
        <v>0</v>
      </c>
      <c r="AM17" s="40"/>
      <c r="AN17" s="283" t="n">
        <f aca="false">('18'!AM17/24)*0.454</f>
        <v>0</v>
      </c>
      <c r="AO17" s="40"/>
      <c r="AP17" s="283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184</v>
      </c>
      <c r="C18" s="284" t="n">
        <v>9</v>
      </c>
      <c r="D18" s="284" t="n">
        <v>9</v>
      </c>
      <c r="E18" s="284" t="n">
        <v>7</v>
      </c>
      <c r="F18" s="284" t="n">
        <v>38</v>
      </c>
      <c r="G18" s="284" t="n">
        <v>0.9</v>
      </c>
      <c r="H18" s="284" t="n">
        <v>0.8</v>
      </c>
      <c r="I18" s="284" t="n">
        <v>0.3</v>
      </c>
      <c r="J18" s="284" t="n">
        <v>0.4</v>
      </c>
      <c r="K18" s="284" t="n">
        <v>6.8</v>
      </c>
      <c r="L18" s="284" t="n">
        <v>5.9</v>
      </c>
      <c r="M18" s="284" t="n">
        <v>6.2</v>
      </c>
      <c r="N18" s="284" t="n">
        <v>5.8</v>
      </c>
      <c r="O18" s="284" t="n">
        <v>3.5</v>
      </c>
      <c r="P18" s="284" t="n">
        <v>1</v>
      </c>
      <c r="Q18" s="284"/>
      <c r="R18" s="56" t="n">
        <f aca="false">'18'!Z27</f>
        <v>1380</v>
      </c>
      <c r="S18" s="55" t="n">
        <f aca="false">'18'!AB27</f>
        <v>79.8861380967304</v>
      </c>
      <c r="T18" s="56" t="n">
        <f aca="false">'18'!Y27</f>
        <v>3191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266" t="n">
        <v>3180</v>
      </c>
      <c r="Z18" s="281" t="n">
        <v>1380</v>
      </c>
      <c r="AA18" s="58" t="n">
        <v>1</v>
      </c>
      <c r="AB18" s="82" t="n">
        <f aca="false">IF('18'!AA18=1,(('18'!Z18*'18'!$AS$6*'18'!$AT$6)/('18'!Y18*0.0036)),IF('18'!AA18=2,(('18'!Z18*'18'!$AS$7*'18'!$AT$7)/('18'!Y18*0.0036))))</f>
        <v>80.1624737945493</v>
      </c>
      <c r="AC18" s="82"/>
      <c r="AD18" s="37" t="n">
        <f aca="false">(('18'!AC18*'18'!$Q$10*1000000))/('18'!Y18*3600)</f>
        <v>0</v>
      </c>
      <c r="AE18" s="38" t="n">
        <v>2500</v>
      </c>
      <c r="AF18" s="282" t="n">
        <f aca="false">('18'!AE18/24)*0.454</f>
        <v>47.2916666666667</v>
      </c>
      <c r="AG18" s="38"/>
      <c r="AH18" s="282" t="n">
        <f aca="false">('18'!AG18/24)*0.454</f>
        <v>0</v>
      </c>
      <c r="AI18" s="281" t="n">
        <v>3000</v>
      </c>
      <c r="AJ18" s="282" t="n">
        <f aca="false">('18'!AI18/24)*0.454</f>
        <v>56.75</v>
      </c>
      <c r="AK18" s="40"/>
      <c r="AL18" s="283" t="n">
        <f aca="false">('18'!AK18/24)*0.454</f>
        <v>0</v>
      </c>
      <c r="AM18" s="40"/>
      <c r="AN18" s="283" t="n">
        <f aca="false">('18'!AM18/24)*0.454</f>
        <v>0</v>
      </c>
      <c r="AO18" s="40"/>
      <c r="AP18" s="283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AVERAGE('18'!B7:B18)</f>
        <v>189.916666666667</v>
      </c>
      <c r="C19" s="96" t="n">
        <f aca="false">AVERAGE('18'!C7:C18)</f>
        <v>8.58333333333333</v>
      </c>
      <c r="D19" s="96" t="n">
        <f aca="false">AVERAGE('18'!D7:D18)</f>
        <v>10.3333333333333</v>
      </c>
      <c r="E19" s="96" t="n">
        <f aca="false">AVERAGE('18'!E7:E18)</f>
        <v>6.83333333333333</v>
      </c>
      <c r="F19" s="96" t="n">
        <f aca="false">AVERAGE('18'!F7:F18)</f>
        <v>40.0833333333333</v>
      </c>
      <c r="G19" s="96" t="n">
        <f aca="false">AVERAGE('18'!G7:G18)</f>
        <v>1.09166666666667</v>
      </c>
      <c r="H19" s="96" t="n">
        <f aca="false">AVERAGE('18'!H7:H18)</f>
        <v>1.16666666666667</v>
      </c>
      <c r="I19" s="96" t="n">
        <f aca="false">AVERAGE('18'!I7:I18)</f>
        <v>0.358333333333333</v>
      </c>
      <c r="J19" s="96" t="n">
        <f aca="false">AVERAGE('18'!J7:J18)</f>
        <v>0.433333333333333</v>
      </c>
      <c r="K19" s="96" t="n">
        <f aca="false">AVERAGE('18'!K7:K18)</f>
        <v>6.83333333333333</v>
      </c>
      <c r="L19" s="96" t="n">
        <f aca="false">AVERAGE('18'!L7:L18)</f>
        <v>6</v>
      </c>
      <c r="M19" s="96" t="n">
        <f aca="false">AVERAGE('18'!M7:M18)</f>
        <v>6.23333333333333</v>
      </c>
      <c r="N19" s="96" t="n">
        <f aca="false">AVERAGE('18'!N7:N18)</f>
        <v>5.8</v>
      </c>
      <c r="O19" s="96" t="n">
        <f aca="false">AVERAGE('18'!O7:O18)</f>
        <v>3.5</v>
      </c>
      <c r="P19" s="289" t="n">
        <f aca="false">AVERAGE('18'!P7:P18)</f>
        <v>0.508333333333333</v>
      </c>
      <c r="Q19" s="290" t="e">
        <f aca="false">AVERAGE('18'!Q7:Q18)</f>
        <v>#DIV/0!</v>
      </c>
      <c r="R19" s="290" t="n">
        <f aca="false">AVERAGE('18'!R7:R18)</f>
        <v>1378.33333333333</v>
      </c>
      <c r="S19" s="290" t="n">
        <f aca="false">AVERAGE('18'!S7:S18)</f>
        <v>80.2950567111654</v>
      </c>
      <c r="T19" s="72"/>
      <c r="U19" s="72"/>
      <c r="V19" s="73"/>
      <c r="W19" s="74"/>
      <c r="X19" s="32" t="n">
        <v>0.583333333333333</v>
      </c>
      <c r="Y19" s="266" t="n">
        <v>3156</v>
      </c>
      <c r="Z19" s="281" t="n">
        <v>1380</v>
      </c>
      <c r="AA19" s="58" t="n">
        <v>1</v>
      </c>
      <c r="AB19" s="82" t="n">
        <f aca="false">IF('18'!AA19=1,(('18'!Z19*'18'!$AS$6*'18'!$AT$6)/('18'!Y19*0.0036)),IF('18'!AA19=2,(('18'!Z19*'18'!$AS$7*'18'!$AT$7)/('18'!Y19*0.0036))))</f>
        <v>80.7720743557246</v>
      </c>
      <c r="AC19" s="82"/>
      <c r="AD19" s="37" t="n">
        <f aca="false">(('18'!AC19*'18'!$Q$10*1000000))/('18'!Y19*3600)</f>
        <v>0</v>
      </c>
      <c r="AE19" s="38" t="n">
        <v>2500</v>
      </c>
      <c r="AF19" s="282" t="n">
        <f aca="false">('18'!AE19/24)*0.454</f>
        <v>47.2916666666667</v>
      </c>
      <c r="AG19" s="38"/>
      <c r="AH19" s="282" t="n">
        <f aca="false">('18'!AG19/24)*0.454</f>
        <v>0</v>
      </c>
      <c r="AI19" s="281" t="n">
        <v>3000</v>
      </c>
      <c r="AJ19" s="282" t="n">
        <f aca="false">('18'!AI19/24)*0.454</f>
        <v>56.75</v>
      </c>
      <c r="AK19" s="40"/>
      <c r="AL19" s="283" t="n">
        <f aca="false">('18'!AK19/24)*0.454</f>
        <v>0</v>
      </c>
      <c r="AM19" s="40"/>
      <c r="AN19" s="283" t="n">
        <f aca="false">('18'!AM19/24)*0.454</f>
        <v>0</v>
      </c>
      <c r="AO19" s="40"/>
      <c r="AP19" s="283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MAX('18'!B7:B18)</f>
        <v>199</v>
      </c>
      <c r="C20" s="288" t="n">
        <f aca="false">MAX('18'!C7:C18)</f>
        <v>10</v>
      </c>
      <c r="D20" s="96" t="n">
        <f aca="false">MAX('18'!D7:D18)</f>
        <v>13</v>
      </c>
      <c r="E20" s="96" t="n">
        <f aca="false">MAX('18'!E7:E18)</f>
        <v>7</v>
      </c>
      <c r="F20" s="96" t="n">
        <f aca="false">MAX('18'!F7:F18)</f>
        <v>43</v>
      </c>
      <c r="G20" s="96" t="n">
        <f aca="false">MAX('18'!G7:G18)</f>
        <v>1.4</v>
      </c>
      <c r="H20" s="96" t="n">
        <f aca="false">MAX('18'!H7:H18)</f>
        <v>2.3</v>
      </c>
      <c r="I20" s="96" t="n">
        <f aca="false">MAX('18'!I7:I18)</f>
        <v>0.4</v>
      </c>
      <c r="J20" s="96" t="n">
        <f aca="false">MAX('18'!J7:J18)</f>
        <v>0.5</v>
      </c>
      <c r="K20" s="96" t="n">
        <f aca="false">MAX('18'!K7:K18)</f>
        <v>6.9</v>
      </c>
      <c r="L20" s="96" t="n">
        <f aca="false">MAX('18'!L7:L18)</f>
        <v>6.2</v>
      </c>
      <c r="M20" s="96" t="n">
        <f aca="false">MAX('18'!M7:M18)</f>
        <v>6.3</v>
      </c>
      <c r="N20" s="96" t="n">
        <f aca="false">MAX('18'!N7:N18)</f>
        <v>5.8</v>
      </c>
      <c r="O20" s="97" t="n">
        <f aca="false">MAX('18'!O7:O18)</f>
        <v>3.5</v>
      </c>
      <c r="P20" s="97" t="n">
        <f aca="false">MAX('18'!P7:P18)</f>
        <v>1</v>
      </c>
      <c r="Q20" s="97" t="n">
        <f aca="false">MAX('18'!Q7:Q18)</f>
        <v>0</v>
      </c>
      <c r="R20" s="97" t="n">
        <f aca="false">MAX('18'!R7:R18)</f>
        <v>1390</v>
      </c>
      <c r="S20" s="97" t="n">
        <f aca="false">MAX('18'!S7:S18)</f>
        <v>81.5123456790124</v>
      </c>
      <c r="T20" s="72"/>
      <c r="U20" s="72"/>
      <c r="X20" s="32" t="n">
        <v>0.625</v>
      </c>
      <c r="Y20" s="266" t="n">
        <v>3188</v>
      </c>
      <c r="Z20" s="281" t="n">
        <v>1380</v>
      </c>
      <c r="AA20" s="58" t="n">
        <v>1</v>
      </c>
      <c r="AB20" s="82" t="n">
        <f aca="false">IF('18'!AA20=1,(('18'!Z20*'18'!$AS$6*'18'!$AT$6)/('18'!Y20*0.0036)),IF('18'!AA20=2,(('18'!Z20*'18'!$AS$7*'18'!$AT$7)/('18'!Y20*0.0036))))</f>
        <v>79.961313258051</v>
      </c>
      <c r="AC20" s="82"/>
      <c r="AD20" s="37" t="n">
        <f aca="false">(('18'!AC20*'18'!$Q$10*1000000))/('18'!Y20*3600)</f>
        <v>0</v>
      </c>
      <c r="AE20" s="38" t="n">
        <v>2500</v>
      </c>
      <c r="AF20" s="282" t="n">
        <f aca="false">('18'!AE20/24)*0.454</f>
        <v>47.2916666666667</v>
      </c>
      <c r="AG20" s="38"/>
      <c r="AH20" s="282" t="n">
        <f aca="false">('18'!AG20/24)*0.454</f>
        <v>0</v>
      </c>
      <c r="AI20" s="281" t="n">
        <v>3000</v>
      </c>
      <c r="AJ20" s="282" t="n">
        <f aca="false">('18'!AI20/24)*0.454</f>
        <v>56.75</v>
      </c>
      <c r="AK20" s="40"/>
      <c r="AL20" s="283" t="n">
        <f aca="false">('18'!AK20/24)*0.454</f>
        <v>0</v>
      </c>
      <c r="AM20" s="40"/>
      <c r="AN20" s="283" t="n">
        <f aca="false">('18'!AM20/24)*0.454</f>
        <v>0</v>
      </c>
      <c r="AO20" s="40"/>
      <c r="AP20" s="283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MIN('18'!B7:B18)</f>
        <v>180</v>
      </c>
      <c r="C21" s="96" t="n">
        <f aca="false">MIN('18'!C7:C18)</f>
        <v>7</v>
      </c>
      <c r="D21" s="96" t="n">
        <f aca="false">MIN('18'!D7:D18)</f>
        <v>8</v>
      </c>
      <c r="E21" s="96" t="n">
        <f aca="false">MIN('18'!E7:E18)</f>
        <v>6</v>
      </c>
      <c r="F21" s="96" t="n">
        <f aca="false">MIN('18'!F7:F18)</f>
        <v>36</v>
      </c>
      <c r="G21" s="291" t="n">
        <f aca="false">MIN('18'!G7:G18)</f>
        <v>0.8</v>
      </c>
      <c r="H21" s="291" t="n">
        <f aca="false">MIN('18'!H7:H18)</f>
        <v>0.7</v>
      </c>
      <c r="I21" s="291" t="n">
        <f aca="false">MIN('18'!I7:I18)</f>
        <v>0.3</v>
      </c>
      <c r="J21" s="291" t="n">
        <f aca="false">MIN('18'!J7:J18)</f>
        <v>0.4</v>
      </c>
      <c r="K21" s="291" t="n">
        <f aca="false">MIN('18'!K7:K18)</f>
        <v>6.8</v>
      </c>
      <c r="L21" s="291" t="n">
        <f aca="false">MIN('18'!L7:L18)</f>
        <v>5.9</v>
      </c>
      <c r="M21" s="291" t="n">
        <f aca="false">MIN('18'!M7:M18)</f>
        <v>6.2</v>
      </c>
      <c r="N21" s="291" t="n">
        <f aca="false">MIN('18'!N7:N18)</f>
        <v>5.8</v>
      </c>
      <c r="O21" s="292" t="n">
        <f aca="false">MIN('18'!O7:O18)</f>
        <v>3.5</v>
      </c>
      <c r="P21" s="292" t="n">
        <f aca="false">MIN('18'!P7:P18)</f>
        <v>0.2</v>
      </c>
      <c r="Q21" s="292" t="n">
        <f aca="false">MIN('18'!Q7:Q18)</f>
        <v>0</v>
      </c>
      <c r="R21" s="292" t="n">
        <f aca="false">MIN('18'!R7:R18)</f>
        <v>1370</v>
      </c>
      <c r="S21" s="292" t="n">
        <f aca="false">MIN('18'!S7:S18)</f>
        <v>79.4067914792734</v>
      </c>
      <c r="T21" s="72"/>
      <c r="U21" s="72"/>
      <c r="X21" s="32" t="n">
        <v>0.666666666666667</v>
      </c>
      <c r="Y21" s="266" t="n">
        <v>3150</v>
      </c>
      <c r="Z21" s="281" t="n">
        <v>1380</v>
      </c>
      <c r="AA21" s="58" t="n">
        <v>1</v>
      </c>
      <c r="AB21" s="82" t="n">
        <f aca="false">IF('18'!AA21=1,(('18'!Z21*'18'!$AS$6*'18'!$AT$6)/('18'!Y21*0.0036)),IF('18'!AA21=2,(('18'!Z21*'18'!$AS$7*'18'!$AT$7)/('18'!Y21*0.0036))))</f>
        <v>80.9259259259259</v>
      </c>
      <c r="AC21" s="82"/>
      <c r="AD21" s="37" t="n">
        <f aca="false">(('18'!AC21*'18'!$Q$10*1000000))/('18'!Y21*3600)</f>
        <v>0</v>
      </c>
      <c r="AE21" s="38" t="n">
        <v>2500</v>
      </c>
      <c r="AF21" s="282" t="n">
        <f aca="false">('18'!AE21/24)*0.454</f>
        <v>47.2916666666667</v>
      </c>
      <c r="AG21" s="38"/>
      <c r="AH21" s="282" t="n">
        <f aca="false">('18'!AG21/24)*0.454</f>
        <v>0</v>
      </c>
      <c r="AI21" s="281" t="n">
        <v>3000</v>
      </c>
      <c r="AJ21" s="282" t="n">
        <f aca="false">('18'!AI21/24)*0.454</f>
        <v>56.75</v>
      </c>
      <c r="AK21" s="40"/>
      <c r="AL21" s="283" t="n">
        <f aca="false">('18'!AK21/24)*0.454</f>
        <v>0</v>
      </c>
      <c r="AM21" s="40"/>
      <c r="AN21" s="283" t="n">
        <f aca="false">('18'!AM21/24)*0.454</f>
        <v>0</v>
      </c>
      <c r="AO21" s="40"/>
      <c r="AP21" s="283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3183</v>
      </c>
      <c r="Z22" s="281" t="n">
        <v>1380</v>
      </c>
      <c r="AA22" s="58" t="n">
        <v>1</v>
      </c>
      <c r="AB22" s="82" t="n">
        <f aca="false">IF('18'!AA22=1,(('18'!Z22*'18'!$AS$6*'18'!$AT$6)/('18'!Y22*0.0036)),IF('18'!AA22=2,(('18'!Z22*'18'!$AS$7*'18'!$AT$7)/('18'!Y22*0.0036))))</f>
        <v>80.0869200963452</v>
      </c>
      <c r="AC22" s="82"/>
      <c r="AD22" s="37" t="n">
        <f aca="false">(('18'!AC22*'18'!$Q$10*1000000))/('18'!Y22*3600)</f>
        <v>0</v>
      </c>
      <c r="AE22" s="38" t="n">
        <v>2500</v>
      </c>
      <c r="AF22" s="282" t="n">
        <f aca="false">('18'!AE22/24)*0.454</f>
        <v>47.2916666666667</v>
      </c>
      <c r="AG22" s="38"/>
      <c r="AH22" s="282" t="n">
        <f aca="false">('18'!AG22/24)*0.454</f>
        <v>0</v>
      </c>
      <c r="AI22" s="281" t="n">
        <v>3000</v>
      </c>
      <c r="AJ22" s="282" t="n">
        <f aca="false">('18'!AI22/24)*0.454</f>
        <v>56.75</v>
      </c>
      <c r="AK22" s="40"/>
      <c r="AL22" s="283" t="n">
        <f aca="false">('18'!AK22/24)*0.454</f>
        <v>0</v>
      </c>
      <c r="AM22" s="40"/>
      <c r="AN22" s="283" t="n">
        <f aca="false">('18'!AM22/24)*0.454</f>
        <v>0</v>
      </c>
      <c r="AO22" s="40"/>
      <c r="AP22" s="283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3184</v>
      </c>
      <c r="Z23" s="281" t="n">
        <v>1380</v>
      </c>
      <c r="AA23" s="58" t="n">
        <v>1</v>
      </c>
      <c r="AB23" s="82" t="n">
        <f aca="false">IF('18'!AA23=1,(('18'!Z23*'18'!$AS$6*'18'!$AT$6)/('18'!Y23*0.0036)),IF('18'!AA23=2,(('18'!Z23*'18'!$AS$7*'18'!$AT$7)/('18'!Y23*0.0036))))</f>
        <v>80.0617671691792</v>
      </c>
      <c r="AC23" s="82"/>
      <c r="AD23" s="37" t="n">
        <f aca="false">(('18'!AC23*'18'!$Q$10*1000000))/('18'!Y23*3600)</f>
        <v>0</v>
      </c>
      <c r="AE23" s="38" t="n">
        <v>2500</v>
      </c>
      <c r="AF23" s="282" t="n">
        <f aca="false">('18'!AE23/24)*0.454</f>
        <v>47.2916666666667</v>
      </c>
      <c r="AG23" s="38"/>
      <c r="AH23" s="282" t="n">
        <f aca="false">('18'!AG23/24)*0.454</f>
        <v>0</v>
      </c>
      <c r="AI23" s="281" t="n">
        <v>3000</v>
      </c>
      <c r="AJ23" s="282" t="n">
        <f aca="false">('18'!AI23/24)*0.454</f>
        <v>56.75</v>
      </c>
      <c r="AK23" s="40"/>
      <c r="AL23" s="283" t="n">
        <f aca="false">('18'!AK23/24)*0.454</f>
        <v>0</v>
      </c>
      <c r="AM23" s="40"/>
      <c r="AN23" s="283" t="n">
        <f aca="false">('18'!AM23/24)*0.454</f>
        <v>0</v>
      </c>
      <c r="AO23" s="40"/>
      <c r="AP23" s="283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3176</v>
      </c>
      <c r="Z24" s="281" t="n">
        <v>1380</v>
      </c>
      <c r="AA24" s="58" t="n">
        <v>1</v>
      </c>
      <c r="AB24" s="35" t="n">
        <f aca="false">IF('18'!AA24=1,(('18'!Z24*'18'!$AS$6*'18'!$AT$6)/('18'!Y24*0.0036)),IF('18'!AA24=2,(('18'!Z24*'18'!$AS$7*'18'!$AT$7)/('18'!Y24*0.0036))))</f>
        <v>80.2634340890008</v>
      </c>
      <c r="AC24" s="35"/>
      <c r="AD24" s="293" t="n">
        <f aca="false">(('18'!AC24*'18'!$Q$10*1000000))/('18'!Y24*3600)</f>
        <v>0</v>
      </c>
      <c r="AE24" s="38" t="n">
        <v>2500</v>
      </c>
      <c r="AF24" s="294" t="n">
        <f aca="false">('18'!AE24/24)*0.454</f>
        <v>47.2916666666667</v>
      </c>
      <c r="AG24" s="38"/>
      <c r="AH24" s="294" t="n">
        <f aca="false">('18'!AG24/24)*0.454</f>
        <v>0</v>
      </c>
      <c r="AI24" s="281" t="n">
        <v>3000</v>
      </c>
      <c r="AJ24" s="282" t="n">
        <f aca="false">('18'!AI24/24)*0.454</f>
        <v>56.75</v>
      </c>
      <c r="AK24" s="40"/>
      <c r="AL24" s="295" t="n">
        <f aca="false">('18'!AK24/24)*0.454</f>
        <v>0</v>
      </c>
      <c r="AM24" s="296"/>
      <c r="AN24" s="295" t="n">
        <f aca="false">('18'!AM24/24)*0.454</f>
        <v>0</v>
      </c>
      <c r="AO24" s="40"/>
      <c r="AP24" s="295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0.1</v>
      </c>
      <c r="C25" s="297" t="n">
        <v>0.1</v>
      </c>
      <c r="D25" s="297" t="n">
        <v>0.63</v>
      </c>
      <c r="E25" s="297" t="n">
        <v>0.42</v>
      </c>
      <c r="F25" s="297" t="n">
        <v>0.6</v>
      </c>
      <c r="G25" s="297" t="n">
        <v>0.49</v>
      </c>
      <c r="H25" s="297" t="n">
        <v>0.25</v>
      </c>
      <c r="I25" s="297" t="n">
        <v>0.1</v>
      </c>
      <c r="J25" s="297" t="n">
        <v>0.1</v>
      </c>
      <c r="K25" s="297" t="n">
        <v>0.39</v>
      </c>
      <c r="L25" s="297" t="n">
        <v>0.38</v>
      </c>
      <c r="M25" s="297" t="n">
        <v>0.5</v>
      </c>
      <c r="N25" s="297" t="n">
        <v>0.71</v>
      </c>
      <c r="O25" s="297" t="n">
        <v>0.1</v>
      </c>
      <c r="P25" s="297" t="n">
        <v>1.14</v>
      </c>
      <c r="Q25" s="297"/>
      <c r="R25" s="89" t="e">
        <f aca="false">#DIV/0!</f>
        <v>#DIV/0!</v>
      </c>
      <c r="S25" s="90"/>
      <c r="T25" s="399" t="s">
        <v>0</v>
      </c>
      <c r="U25" s="370" t="n">
        <f aca="false">ESCALA!$A$20</f>
        <v>43939</v>
      </c>
      <c r="X25" s="32" t="n">
        <v>0.833333333333333</v>
      </c>
      <c r="Y25" s="266" t="n">
        <v>3191</v>
      </c>
      <c r="Z25" s="281" t="n">
        <v>1380</v>
      </c>
      <c r="AA25" s="58" t="n">
        <v>1</v>
      </c>
      <c r="AB25" s="82" t="n">
        <f aca="false">IF('18'!AA25=1,(('18'!Z25*'18'!$AS$6*'18'!$AT$6)/('18'!Y25*0.0036)),IF('18'!AA25=2,(('18'!Z25*'18'!$AS$7*'18'!$AT$7)/('18'!Y25*0.0036))))</f>
        <v>79.8861380967304</v>
      </c>
      <c r="AC25" s="82"/>
      <c r="AD25" s="37" t="n">
        <f aca="false">(('18'!AC25*'18'!$Q$10*1000000))/('18'!Y25*3600)</f>
        <v>0</v>
      </c>
      <c r="AE25" s="38" t="n">
        <v>2500</v>
      </c>
      <c r="AF25" s="282" t="n">
        <f aca="false">('18'!AE25/24)*0.454</f>
        <v>47.2916666666667</v>
      </c>
      <c r="AG25" s="38"/>
      <c r="AH25" s="282" t="n">
        <f aca="false">('18'!AG25/24)*0.454</f>
        <v>0</v>
      </c>
      <c r="AI25" s="281" t="n">
        <v>3000</v>
      </c>
      <c r="AJ25" s="282" t="n">
        <f aca="false">('18'!AI25/24)*0.454</f>
        <v>56.75</v>
      </c>
      <c r="AK25" s="40"/>
      <c r="AL25" s="283" t="n">
        <f aca="false">('18'!AK25/24)*0.454</f>
        <v>0</v>
      </c>
      <c r="AM25" s="40"/>
      <c r="AN25" s="283" t="n">
        <f aca="false">('18'!AM25/24)*0.454</f>
        <v>0</v>
      </c>
      <c r="AO25" s="40"/>
      <c r="AP25" s="283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399"/>
      <c r="U26" s="370"/>
      <c r="X26" s="32" t="n">
        <v>0.875</v>
      </c>
      <c r="Y26" s="266" t="n">
        <v>3181</v>
      </c>
      <c r="Z26" s="281" t="n">
        <v>1380</v>
      </c>
      <c r="AA26" s="58" t="n">
        <v>1</v>
      </c>
      <c r="AB26" s="82" t="n">
        <f aca="false">IF('18'!AA26=1,(('18'!Z26*'18'!$AS$6*'18'!$AT$6)/('18'!Y26*0.0036)),IF('18'!AA26=2,(('18'!Z26*'18'!$AS$7*'18'!$AT$7)/('18'!Y26*0.0036))))</f>
        <v>80.1372733941109</v>
      </c>
      <c r="AC26" s="82"/>
      <c r="AD26" s="37" t="n">
        <f aca="false">(('18'!AC26*'18'!$Q$10*1000000))/('18'!Y26*3600)</f>
        <v>0</v>
      </c>
      <c r="AE26" s="38" t="n">
        <v>2500</v>
      </c>
      <c r="AF26" s="282" t="n">
        <f aca="false">('18'!AE26/24)*0.454</f>
        <v>47.2916666666667</v>
      </c>
      <c r="AG26" s="38"/>
      <c r="AH26" s="282" t="n">
        <f aca="false">('18'!AG26/24)*0.454</f>
        <v>0</v>
      </c>
      <c r="AI26" s="281" t="n">
        <v>3000</v>
      </c>
      <c r="AJ26" s="282" t="n">
        <f aca="false">('18'!AI26/24)*0.454</f>
        <v>56.75</v>
      </c>
      <c r="AK26" s="40"/>
      <c r="AL26" s="283" t="n">
        <f aca="false">('18'!AK26/24)*0.454</f>
        <v>0</v>
      </c>
      <c r="AM26" s="40"/>
      <c r="AN26" s="283" t="n">
        <f aca="false">('18'!AM26/24)*0.454</f>
        <v>0</v>
      </c>
      <c r="AO26" s="40"/>
      <c r="AP26" s="283" t="n">
        <f aca="false">('18'!AO26/24)*0.454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3191</v>
      </c>
      <c r="Z27" s="281" t="n">
        <v>1380</v>
      </c>
      <c r="AA27" s="58" t="n">
        <v>1</v>
      </c>
      <c r="AB27" s="82" t="n">
        <f aca="false">IF('18'!AA27=1,(('18'!Z27*'18'!$AS$6*'18'!$AT$6)/('18'!Y27*0.0036)),IF('18'!AA27=2,(('18'!Z27*'18'!$AS$7*'18'!$AT$7)/('18'!Y27*0.0036))))</f>
        <v>79.8861380967304</v>
      </c>
      <c r="AC27" s="82"/>
      <c r="AD27" s="37" t="n">
        <f aca="false">(('18'!AC27*'18'!$Q$10*1000000))/('18'!Y27*3600)</f>
        <v>0</v>
      </c>
      <c r="AE27" s="38" t="n">
        <v>2500</v>
      </c>
      <c r="AF27" s="282" t="n">
        <f aca="false">('18'!AE27/24)*0.454</f>
        <v>47.2916666666667</v>
      </c>
      <c r="AG27" s="38"/>
      <c r="AH27" s="282" t="n">
        <f aca="false">('18'!AG27/24)*0.454</f>
        <v>0</v>
      </c>
      <c r="AI27" s="281" t="n">
        <v>3000</v>
      </c>
      <c r="AJ27" s="282" t="n">
        <f aca="false">('18'!AI27/24)*0.454</f>
        <v>56.75</v>
      </c>
      <c r="AK27" s="40"/>
      <c r="AL27" s="283" t="n">
        <f aca="false">('18'!AK27/24)*0.454</f>
        <v>0</v>
      </c>
      <c r="AM27" s="40"/>
      <c r="AN27" s="283" t="n">
        <f aca="false">('18'!AM27/24)*0.454</f>
        <v>0</v>
      </c>
      <c r="AO27" s="40"/>
      <c r="AP27" s="283" t="n">
        <f aca="false">('18'!AO27/24)*0.454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3181</v>
      </c>
      <c r="Z28" s="281" t="n">
        <v>1380</v>
      </c>
      <c r="AA28" s="58" t="n">
        <v>1</v>
      </c>
      <c r="AB28" s="82" t="n">
        <f aca="false">IF('18'!AA28=1,(('18'!Z28*'18'!$AS$6*'18'!$AT$6)/('18'!Y28*0.0036)),IF('18'!AA28=2,(('18'!Z28*'18'!$AS$7*'18'!$AT$7)/('18'!Y28*0.0036))))</f>
        <v>80.1372733941109</v>
      </c>
      <c r="AC28" s="82"/>
      <c r="AD28" s="37" t="n">
        <f aca="false">(('18'!AC28*'18'!$Q$10*1000000))/('18'!Y28*3600)</f>
        <v>0</v>
      </c>
      <c r="AE28" s="38" t="n">
        <v>2500</v>
      </c>
      <c r="AF28" s="282" t="n">
        <f aca="false">('18'!AE28/24)*0.454</f>
        <v>47.2916666666667</v>
      </c>
      <c r="AG28" s="38"/>
      <c r="AH28" s="282" t="n">
        <f aca="false">('18'!AG28/24)*0.454</f>
        <v>0</v>
      </c>
      <c r="AI28" s="281" t="n">
        <v>3000</v>
      </c>
      <c r="AJ28" s="282" t="n">
        <f aca="false">('18'!AI28/24)*0.454</f>
        <v>56.75</v>
      </c>
      <c r="AK28" s="40"/>
      <c r="AL28" s="283" t="n">
        <f aca="false">('18'!AK28/24)*0.454</f>
        <v>0</v>
      </c>
      <c r="AM28" s="40"/>
      <c r="AN28" s="283" t="n">
        <f aca="false">('18'!AM28/24)*0.454</f>
        <v>0</v>
      </c>
      <c r="AO28" s="40"/>
      <c r="AP28" s="283" t="n">
        <f aca="false">('18'!AO28/24)*0.454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3172</v>
      </c>
      <c r="Z29" s="281" t="n">
        <v>1380</v>
      </c>
      <c r="AA29" s="58" t="n">
        <v>1</v>
      </c>
      <c r="AB29" s="82" t="n">
        <f aca="false">IF('18'!AA29=1,(('18'!Z29*'18'!$AS$6*'18'!$AT$6)/('18'!Y29*0.0036)),IF('18'!AA29=2,(('18'!Z29*'18'!$AS$7*'18'!$AT$7)/('18'!Y29*0.0036))))</f>
        <v>80.36464901219</v>
      </c>
      <c r="AC29" s="82"/>
      <c r="AD29" s="37" t="n">
        <f aca="false">(('18'!AC29*'18'!$Q$10*1000000))/('18'!Y29*3600)</f>
        <v>0</v>
      </c>
      <c r="AE29" s="38" t="n">
        <v>2500</v>
      </c>
      <c r="AF29" s="282" t="n">
        <f aca="false">('18'!AE29/24)*0.454</f>
        <v>47.2916666666667</v>
      </c>
      <c r="AG29" s="38"/>
      <c r="AH29" s="282" t="n">
        <f aca="false">('18'!AG29/24)*0.454</f>
        <v>0</v>
      </c>
      <c r="AI29" s="281" t="n">
        <v>3000</v>
      </c>
      <c r="AJ29" s="282" t="n">
        <f aca="false">('18'!AI29/24)*0.454</f>
        <v>56.75</v>
      </c>
      <c r="AK29" s="40"/>
      <c r="AL29" s="283" t="n">
        <f aca="false">('18'!AK29/24)*0.454</f>
        <v>0</v>
      </c>
      <c r="AM29" s="40"/>
      <c r="AN29" s="283" t="n">
        <f aca="false">('18'!AM29/24)*0.454</f>
        <v>0</v>
      </c>
      <c r="AO29" s="40"/>
      <c r="AP29" s="283" t="n">
        <f aca="false">('18'!AO29/24)*0.454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SUM('18'!Y6:Y29)*3.6</f>
        <v>274446</v>
      </c>
      <c r="Z30" s="473" t="n">
        <f aca="false">SUM('18'!Z6:Z29)</f>
        <v>33040</v>
      </c>
      <c r="AA30" s="107"/>
      <c r="AB30" s="108"/>
      <c r="AC30" s="107"/>
      <c r="AD30" s="108"/>
      <c r="AE30" s="53"/>
      <c r="AF30" s="282" t="n">
        <f aca="false">SUM('18'!AF6:AF29)</f>
        <v>1135</v>
      </c>
      <c r="AG30" s="53"/>
      <c r="AH30" s="282" t="n">
        <f aca="false">SUM('18'!AH6:AH29)</f>
        <v>0</v>
      </c>
      <c r="AI30" s="282"/>
      <c r="AJ30" s="282" t="n">
        <f aca="false">SUM('18'!AJ6:AJ29)</f>
        <v>1362</v>
      </c>
      <c r="AK30" s="109"/>
      <c r="AL30" s="283" t="n">
        <f aca="false">SUM('18'!AL6:AL29)</f>
        <v>0</v>
      </c>
      <c r="AM30" s="109"/>
      <c r="AN30" s="283" t="n">
        <f aca="false">SUM('18'!AN6:AN29)</f>
        <v>0</v>
      </c>
      <c r="AO30" s="109"/>
      <c r="AP30" s="283" t="n">
        <f aca="false">SUM('18'!AP6:AP29)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SUMIF('18'!AA6:AA29,"=1",'18'!Z6:Z29)</f>
        <v>33040</v>
      </c>
      <c r="AA32" s="113" t="n">
        <f aca="false">'18'!Z32*'18'!AS6</f>
        <v>43943.2</v>
      </c>
      <c r="AB32" s="114" t="n">
        <f aca="false">SUMIF('18'!$AA$6:$AA$29,"=1",'18'!$AB$6:$AB$29)/COUNTIF('18'!$AA$6:$AA$29,"=1")</f>
        <v>80.0593524890759</v>
      </c>
      <c r="AC32" s="115" t="n">
        <f aca="false">SUMIF('18'!AA6:AA29,"=1",'18'!AC6:AC29)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SUMIF('18'!AA6:AA29,"=2",'18'!Z6:Z29)</f>
        <v>0</v>
      </c>
      <c r="AA33" s="113" t="n">
        <f aca="false">'18'!Z33*'18'!AS7</f>
        <v>0</v>
      </c>
      <c r="AB33" s="114" t="e">
        <f aca="false">SUMIF('18'!$AA$6:$AA$29,"=2",'18'!$AB$6:$AB$29)/COUNTIF('18'!$AA$6:$AA$29,"=2")</f>
        <v>#DIV/0!</v>
      </c>
      <c r="AC33" s="120" t="n">
        <f aca="false">SUMIF('18'!AA6:AA29,"=2",'18'!AC6:AC29)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 t="s">
        <v>151</v>
      </c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AVERAGE('18'!Y6:Y29)</f>
        <v>3176.45833333333</v>
      </c>
      <c r="Z34" s="127" t="n">
        <f aca="false">AVERAGE('18'!Z6:Z29)</f>
        <v>1376.66666666667</v>
      </c>
      <c r="AA34" s="128"/>
      <c r="AB34" s="128"/>
      <c r="AC34" s="129" t="n">
        <f aca="false">SUM('18'!AC6:AC29)/COUNTIF('18'!AC6:AC29,"&lt;&gt;0")</f>
        <v>0</v>
      </c>
      <c r="AD34" s="130" t="e">
        <f aca="false">SUM('18'!AD6:AD29)/COUNTIF('18'!AD6:AD29,"&lt;&gt;0")</f>
        <v>#DIV/0!</v>
      </c>
      <c r="AE34" s="107"/>
      <c r="AF34" s="129" t="n">
        <f aca="false">AVERAGE('18'!AF6:AF29)</f>
        <v>47.2916666666667</v>
      </c>
      <c r="AG34" s="129"/>
      <c r="AH34" s="129" t="n">
        <f aca="false">AVERAGE('18'!AH6:AH29)</f>
        <v>0</v>
      </c>
      <c r="AI34" s="129"/>
      <c r="AJ34" s="129" t="n">
        <f aca="false">'18'!AJ30/24</f>
        <v>56.75</v>
      </c>
      <c r="AK34" s="129"/>
      <c r="AL34" s="129" t="n">
        <f aca="false">AVERAGE('18'!AL6:AL29)</f>
        <v>0</v>
      </c>
      <c r="AM34" s="129"/>
      <c r="AN34" s="129" t="n">
        <f aca="false">AVERAGE('18'!AN6:AN29)</f>
        <v>0</v>
      </c>
      <c r="AO34" s="129"/>
      <c r="AP34" s="129" t="n">
        <f aca="false">AVERAGE('18'!AP6:AP29)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7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74"/>
      <c r="X36" s="139" t="s">
        <v>74</v>
      </c>
      <c r="Y36" s="140" t="n">
        <v>1</v>
      </c>
      <c r="Z36" s="141"/>
      <c r="AA36" s="475" t="s">
        <v>75</v>
      </c>
      <c r="AB36" s="140" t="n">
        <v>4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47.8</v>
      </c>
      <c r="D37" s="284" t="n">
        <v>19.9</v>
      </c>
      <c r="E37" s="284" t="n">
        <v>13.9</v>
      </c>
      <c r="F37" s="284" t="n">
        <v>1.4</v>
      </c>
      <c r="G37" s="281" t="n">
        <v>0.1</v>
      </c>
      <c r="H37" s="281" t="n">
        <v>0.1</v>
      </c>
      <c r="I37" s="281" t="n">
        <v>0.15</v>
      </c>
      <c r="J37" s="281" t="n">
        <v>0.15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476" t="n">
        <f aca="false">'18'!V12</f>
        <v>0</v>
      </c>
      <c r="X37" s="147" t="s">
        <v>77</v>
      </c>
      <c r="Y37" s="147"/>
      <c r="Z37" s="148" t="n">
        <f aca="false">COUNTA('18'!Z6:Z29)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307"/>
      <c r="X38" s="154"/>
      <c r="Y38" s="154"/>
      <c r="Z38" s="155"/>
      <c r="AA38" s="149"/>
      <c r="AB38" s="149"/>
      <c r="AJ38" s="311" t="s">
        <v>82</v>
      </c>
      <c r="AK38" s="312" t="n">
        <f aca="false">SUM('18'!AF30+'18'!AH30)*1.0561</f>
        <v>1198.6735</v>
      </c>
      <c r="AL38" s="311" t="s">
        <v>82</v>
      </c>
      <c r="AM38" s="313" t="n">
        <f aca="false">SUM('18'!AL30+'18'!AN30)</f>
        <v>0</v>
      </c>
      <c r="AO38" s="311" t="s">
        <v>82</v>
      </c>
      <c r="AP38" s="312" t="n">
        <f aca="false">'18'!AJ30</f>
        <v>1362</v>
      </c>
      <c r="AQ38" s="311" t="s">
        <v>82</v>
      </c>
      <c r="AR38" s="313" t="n">
        <f aca="false">'18'!AP30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477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('18'!AK38/'18'!Y30)*1000</f>
        <v>4.36761147912522</v>
      </c>
      <c r="AL39" s="316" t="s">
        <v>90</v>
      </c>
      <c r="AM39" s="317" t="n">
        <f aca="false">('18'!AM38/'18'!Y30)*1000</f>
        <v>0</v>
      </c>
      <c r="AO39" s="314" t="s">
        <v>90</v>
      </c>
      <c r="AP39" s="315" t="n">
        <f aca="false">('18'!AP38/'18'!Y30)*1000</f>
        <v>4.9627249076321</v>
      </c>
      <c r="AQ39" s="316" t="s">
        <v>90</v>
      </c>
      <c r="AR39" s="317" t="n">
        <f aca="false">('18'!AR38/'18'!Y30)*1000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478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SUM('18'!AK38,'18'!AM38)</f>
        <v>1198.6735</v>
      </c>
      <c r="AM40" s="185"/>
      <c r="AO40" s="186" t="s">
        <v>94</v>
      </c>
      <c r="AP40" s="186"/>
      <c r="AQ40" s="187" t="n">
        <f aca="false">SUM('18'!AP38,'18'!AR38)</f>
        <v>1362</v>
      </c>
      <c r="AR40" s="187"/>
    </row>
    <row r="41" customFormat="false" ht="16.5" hidden="false" customHeight="true" outlineLevel="0" collapsed="false">
      <c r="A41" s="188" t="n">
        <f aca="false">COUNTA('18'!E7:E18)</f>
        <v>12</v>
      </c>
      <c r="B41" s="189" t="n">
        <f aca="false">COUNTA('18'!I7:I18)</f>
        <v>12</v>
      </c>
      <c r="C41" s="189" t="n">
        <f aca="false">COUNTA('18'!J7:J18)</f>
        <v>12</v>
      </c>
      <c r="D41" s="189" t="n">
        <f aca="false">COUNTA('18'!K7:K18)</f>
        <v>12</v>
      </c>
      <c r="E41" s="189" t="n">
        <f aca="false">COUNTIF('18'!E7:E18,"&gt;15")</f>
        <v>0</v>
      </c>
      <c r="F41" s="189"/>
      <c r="G41" s="189" t="n">
        <f aca="false">COUNTIF('18'!J7:J18,"&gt;1")</f>
        <v>0</v>
      </c>
      <c r="H41" s="189"/>
      <c r="I41" s="190"/>
      <c r="J41" s="189" t="n">
        <f aca="false">'18'!A41-'18'!E41</f>
        <v>12</v>
      </c>
      <c r="K41" s="189"/>
      <c r="L41" s="189" t="n">
        <f aca="false">'18'!C41-'18'!G41</f>
        <v>12</v>
      </c>
      <c r="M41" s="189"/>
      <c r="N41" s="190"/>
      <c r="O41" s="191" t="n">
        <f aca="false">COUNTIF('18'!J7:J18,"&lt;=0,5")</f>
        <v>12</v>
      </c>
      <c r="P41" s="191"/>
      <c r="Q41" s="191"/>
      <c r="R41" s="167"/>
      <c r="S41" s="192" t="n">
        <f aca="false">COUNTIF('18'!J7:J18,"&lt;=1,0")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SUM(('18'!AK38+'18'!AM38)/'18'!Y30)*1000</f>
        <v>4.36761147912522</v>
      </c>
      <c r="AM41" s="194"/>
      <c r="AO41" s="186" t="s">
        <v>95</v>
      </c>
      <c r="AP41" s="186"/>
      <c r="AQ41" s="194" t="n">
        <f aca="false">SUM(('18'!AP38+'18'!AR38)/'18'!Y30)*1000</f>
        <v>4.9627249076321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70</v>
      </c>
      <c r="Z44" s="208" t="s">
        <v>105</v>
      </c>
      <c r="AA44" s="209" t="n">
        <v>0</v>
      </c>
      <c r="AB44" s="208" t="s">
        <v>105</v>
      </c>
      <c r="AC44" s="209" t="n">
        <v>156</v>
      </c>
      <c r="AD44" s="210"/>
      <c r="AE44" s="210"/>
      <c r="AF44" s="211" t="s">
        <v>106</v>
      </c>
      <c r="AG44" s="243" t="n">
        <f aca="false">SUM('18'!Y45,'18'!AA45,'18'!AC45,'18'!AE45)</f>
        <v>203132.2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COUNTIF('18'!I7:I18,"&lt;=5,0")</f>
        <v>12</v>
      </c>
      <c r="I45" s="214"/>
      <c r="J45" s="214"/>
      <c r="K45" s="190"/>
      <c r="L45" s="184" t="n">
        <f aca="false">COUNTA('18'!L37)</f>
        <v>1</v>
      </c>
      <c r="M45" s="184"/>
      <c r="O45" s="215"/>
      <c r="P45" s="216"/>
      <c r="Q45" s="217" t="n">
        <f aca="false">'18'!S41-'18'!O41</f>
        <v>0</v>
      </c>
      <c r="R45" s="217"/>
      <c r="S45" s="217"/>
      <c r="T45" s="218"/>
      <c r="X45" s="219" t="s">
        <v>108</v>
      </c>
      <c r="Y45" s="220" t="n">
        <f aca="false">'18'!Y44*275.3</f>
        <v>19271</v>
      </c>
      <c r="Z45" s="219" t="s">
        <v>108</v>
      </c>
      <c r="AA45" s="220" t="n">
        <f aca="false">262.4*'18'!AA44</f>
        <v>0</v>
      </c>
      <c r="AB45" s="219" t="s">
        <v>108</v>
      </c>
      <c r="AC45" s="220" t="n">
        <f aca="false">'18'!AC44*277.7</f>
        <v>43321.2</v>
      </c>
      <c r="AD45" s="219" t="s">
        <v>108</v>
      </c>
      <c r="AE45" s="221" t="n">
        <v>140540</v>
      </c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338"/>
      <c r="AP45" s="338"/>
      <c r="AQ45" s="338"/>
      <c r="AR45" s="338"/>
    </row>
    <row r="46" customFormat="false" ht="15.75" hidden="false" customHeight="true" outlineLevel="0" collapsed="false">
      <c r="F46" s="223"/>
      <c r="X46" s="224" t="s">
        <v>109</v>
      </c>
      <c r="Y46" s="225" t="n">
        <f aca="false">'18'!AS6</f>
        <v>1.33</v>
      </c>
      <c r="Z46" s="224" t="s">
        <v>109</v>
      </c>
      <c r="AA46" s="226" t="n">
        <f aca="false">'18'!Y46</f>
        <v>1.33</v>
      </c>
      <c r="AB46" s="224" t="s">
        <v>109</v>
      </c>
      <c r="AC46" s="226" t="n">
        <f aca="false">'18'!Y46</f>
        <v>1.33</v>
      </c>
      <c r="AD46" s="224" t="s">
        <v>109</v>
      </c>
      <c r="AE46" s="227" t="n">
        <v>1.33</v>
      </c>
      <c r="AF46" s="228" t="s">
        <v>110</v>
      </c>
      <c r="AG46" s="229" t="n">
        <f aca="false">SUM('18'!Y47,'18'!AA47,'18'!AC47,'18'!AE47)</f>
        <v>270165.826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338"/>
      <c r="AP46" s="338"/>
      <c r="AQ46" s="338"/>
      <c r="AR46" s="338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'18'!Y45*'18'!Y46</f>
        <v>25630.43</v>
      </c>
      <c r="Z47" s="219" t="s">
        <v>112</v>
      </c>
      <c r="AA47" s="220" t="n">
        <f aca="false">'18'!AA45*'18'!AA46</f>
        <v>0</v>
      </c>
      <c r="AB47" s="219" t="s">
        <v>112</v>
      </c>
      <c r="AC47" s="220" t="n">
        <f aca="false">'18'!AC45*'18'!AC46</f>
        <v>57617.196</v>
      </c>
      <c r="AD47" s="219" t="s">
        <v>112</v>
      </c>
      <c r="AE47" s="220" t="n">
        <f aca="false">'18'!AE45*'18'!AE46</f>
        <v>186918.2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262.4*'3'!AL46</f>
        <v>0</v>
      </c>
      <c r="AM47" s="219" t="s">
        <v>108</v>
      </c>
      <c r="AN47" s="220" t="n">
        <f aca="false">AN46*277.7</f>
        <v>0</v>
      </c>
      <c r="AO47" s="338"/>
      <c r="AP47" s="338"/>
      <c r="AQ47" s="338"/>
      <c r="AR47" s="338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'3'!AJ48</f>
        <v>1.33</v>
      </c>
      <c r="AM48" s="234" t="s">
        <v>109</v>
      </c>
      <c r="AN48" s="225" t="n">
        <f aca="false">AJ48</f>
        <v>1.33</v>
      </c>
      <c r="AO48" s="338"/>
      <c r="AP48" s="338"/>
      <c r="AQ48" s="338"/>
      <c r="AR48" s="338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'3'!AL47*'3'!AL48</f>
        <v>0</v>
      </c>
      <c r="AM49" s="219" t="s">
        <v>112</v>
      </c>
      <c r="AN49" s="220" t="n">
        <f aca="false">AN47*AN48</f>
        <v>0</v>
      </c>
      <c r="AO49" s="338"/>
      <c r="AP49" s="338"/>
      <c r="AQ49" s="338"/>
      <c r="AR49" s="338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COUNTA('18'!O7:O18)</f>
        <v>12</v>
      </c>
      <c r="P51" s="184" t="n">
        <f aca="false">COUNTA('18'!W17:W28)</f>
        <v>0</v>
      </c>
      <c r="R51" s="214" t="n">
        <f aca="false">COUNTIF('18'!O7:O18,"&gt;=0,5")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SUM('18'!Y53,'18'!AA53,'18'!AC53,'18'!AE53)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338"/>
      <c r="AP52" s="338"/>
      <c r="AQ52" s="338"/>
      <c r="AR52" s="3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'18'!Y52*275.3</f>
        <v>0</v>
      </c>
      <c r="Z53" s="219" t="s">
        <v>108</v>
      </c>
      <c r="AA53" s="220" t="n">
        <f aca="false">262.4*'18'!AA52</f>
        <v>0</v>
      </c>
      <c r="AB53" s="219" t="s">
        <v>108</v>
      </c>
      <c r="AC53" s="246" t="n">
        <f aca="false">'18'!AC52*277.7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338"/>
      <c r="AP53" s="338"/>
      <c r="AQ53" s="338" t="s">
        <v>106</v>
      </c>
      <c r="AR53" s="338" t="n">
        <f aca="false">'3'!AJ54+'3'!AL54+'3'!AN54+'3'!AP54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'18'!AS7</f>
        <v>1.377</v>
      </c>
      <c r="Z54" s="224" t="s">
        <v>109</v>
      </c>
      <c r="AA54" s="226" t="n">
        <f aca="false">'18'!Y54</f>
        <v>1.377</v>
      </c>
      <c r="AB54" s="224" t="s">
        <v>109</v>
      </c>
      <c r="AC54" s="226" t="n">
        <f aca="false">'18'!Y54</f>
        <v>1.377</v>
      </c>
      <c r="AD54" s="224" t="s">
        <v>109</v>
      </c>
      <c r="AE54" s="227" t="n">
        <f aca="false">'18'!Y54</f>
        <v>1.377</v>
      </c>
      <c r="AF54" s="228" t="s">
        <v>110</v>
      </c>
      <c r="AG54" s="229" t="n">
        <f aca="false">SUM('18'!Y55,'18'!AA55,'18'!AC55,'18'!AE55)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262.4*'3'!AL53</f>
        <v>0</v>
      </c>
      <c r="AM54" s="219" t="s">
        <v>108</v>
      </c>
      <c r="AN54" s="246" t="n">
        <f aca="false">AN53*277.7</f>
        <v>0</v>
      </c>
      <c r="AO54" s="338" t="s">
        <v>108</v>
      </c>
      <c r="AP54" s="338" t="n">
        <v>0</v>
      </c>
      <c r="AQ54" s="338"/>
      <c r="AR54" s="338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'18'!Y53*'18'!Y54</f>
        <v>0</v>
      </c>
      <c r="Z55" s="219" t="s">
        <v>112</v>
      </c>
      <c r="AA55" s="220" t="n">
        <f aca="false">'18'!AA53*'18'!AA54</f>
        <v>0</v>
      </c>
      <c r="AB55" s="219" t="s">
        <v>112</v>
      </c>
      <c r="AC55" s="220" t="n">
        <f aca="false">'18'!AC53*'18'!AC54</f>
        <v>0</v>
      </c>
      <c r="AD55" s="219" t="s">
        <v>112</v>
      </c>
      <c r="AE55" s="220" t="n">
        <f aca="false">'18'!AE53*'18'!AE54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338" t="s">
        <v>109</v>
      </c>
      <c r="AP55" s="338" t="n">
        <f aca="false">'3'!AJ55</f>
        <v>1.377</v>
      </c>
      <c r="AQ55" s="338" t="s">
        <v>110</v>
      </c>
      <c r="AR55" s="338" t="n">
        <f aca="false">SUM('3'!AJ56,'3'!AL56,'3'!AN56,'3'!AP56)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'3'!AL54*'3'!AL55</f>
        <v>0</v>
      </c>
      <c r="AM56" s="219" t="s">
        <v>112</v>
      </c>
      <c r="AN56" s="220" t="n">
        <f aca="false">AN54*AN55</f>
        <v>0</v>
      </c>
      <c r="AO56" s="338" t="s">
        <v>112</v>
      </c>
      <c r="AP56" s="338" t="n">
        <f aca="false">'3'!AP54*'3'!AP55</f>
        <v>0</v>
      </c>
      <c r="AQ56" s="338"/>
      <c r="AR56" s="338"/>
    </row>
    <row r="57" customFormat="false" ht="15.75" hidden="false" customHeight="true" outlineLevel="0" collapsed="false">
      <c r="O57" s="247" t="n">
        <f aca="false">COUNTA('18'!N7:N18)</f>
        <v>12</v>
      </c>
      <c r="P57" s="247"/>
      <c r="R57" s="248" t="n">
        <f aca="false">COUNTIF('18'!N7:N18,"&gt;=6")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43943.2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-43943.2</v>
      </c>
      <c r="AR63" s="257"/>
    </row>
    <row r="64" customFormat="false" ht="15" hidden="false" customHeight="true" outlineLevel="0" collapsed="false">
      <c r="X64" s="263" t="s">
        <v>139</v>
      </c>
      <c r="Y64" s="264"/>
      <c r="Z64" s="259"/>
      <c r="AA64" s="259"/>
      <c r="AB64" s="265"/>
      <c r="AC64" s="266"/>
      <c r="AE64" s="73"/>
    </row>
    <row r="65" customFormat="false" ht="39" hidden="false" customHeight="true" outlineLevel="0" collapsed="false">
      <c r="X65" s="267" t="s">
        <v>130</v>
      </c>
      <c r="Y65" s="318" t="n">
        <f aca="false">'17'!$Y$68</f>
        <v>-20751.6400833333</v>
      </c>
      <c r="Z65" s="259"/>
      <c r="AA65" s="259"/>
      <c r="AB65" s="269" t="s">
        <v>130</v>
      </c>
      <c r="AC65" s="367" t="n">
        <f aca="false">'17'!$AC$68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SUM('18'!AK38,'18'!AP38)</f>
        <v>2560.6735</v>
      </c>
      <c r="Z67" s="259"/>
      <c r="AA67" s="259"/>
      <c r="AB67" s="265" t="s">
        <v>128</v>
      </c>
      <c r="AC67" s="257" t="n">
        <f aca="false">SUM('18'!AM38,'18'!AR38)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SUM('18'!Y63,'18'!Y65)-'18'!Y67+'18'!Y64</f>
        <v>-23312.3135833333</v>
      </c>
      <c r="Z68" s="259"/>
      <c r="AA68" s="259"/>
      <c r="AB68" s="265" t="s">
        <v>132</v>
      </c>
      <c r="AC68" s="275" t="n">
        <f aca="false">SUM('18'!AC63,'18'!AC65)-'18'!AC67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16" colorId="64" zoomScale="120" zoomScaleNormal="120" zoomScalePageLayoutView="100" workbookViewId="0">
      <selection pane="topLeft" activeCell="AD37" activeCellId="0" sqref="AD37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29" min="29" style="0" width="10"/>
    <col collapsed="false" customWidth="true" hidden="false" outlineLevel="0" max="30" min="30" style="0" width="11.1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9" t="s">
        <v>13</v>
      </c>
      <c r="U4" s="437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9"/>
      <c r="U5" s="43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37"/>
      <c r="V6" s="18"/>
      <c r="W6" s="18"/>
      <c r="X6" s="32" t="n">
        <v>0.0416666666666667</v>
      </c>
      <c r="Y6" s="58" t="n">
        <v>3186</v>
      </c>
      <c r="Z6" s="280" t="n">
        <v>1380</v>
      </c>
      <c r="AA6" s="34" t="n">
        <v>1</v>
      </c>
      <c r="AB6" s="82" t="n">
        <f aca="false">IF('19'!AA6=1,(('19'!Z6*'19'!$AS$6*'19'!$AT$6)/('19'!Y6*0.0036)),IF('19'!AA6=2,(('19'!Z6*'19'!$AS$7*'19'!$AT$7)/('19'!Y6*0.0036))))</f>
        <v>80.0115086838251</v>
      </c>
      <c r="AC6" s="82"/>
      <c r="AD6" s="37" t="n">
        <f aca="false">(('19'!AC6*'19'!$Q$10*1000000))/('19'!Y6*3600)</f>
        <v>0</v>
      </c>
      <c r="AE6" s="281" t="n">
        <v>2500</v>
      </c>
      <c r="AF6" s="282" t="n">
        <f aca="false">('19'!AE6/24)*0.454</f>
        <v>47.2916666666667</v>
      </c>
      <c r="AG6" s="38"/>
      <c r="AH6" s="282" t="n">
        <f aca="false">('19'!AG6/24)*0.454</f>
        <v>0</v>
      </c>
      <c r="AI6" s="281" t="n">
        <v>3000</v>
      </c>
      <c r="AJ6" s="282" t="n">
        <f aca="false">('19'!AI6/24)*0.454</f>
        <v>56.75</v>
      </c>
      <c r="AK6" s="40"/>
      <c r="AL6" s="283" t="n">
        <f aca="false">('19'!AK6/24)*0.454</f>
        <v>0</v>
      </c>
      <c r="AM6" s="40"/>
      <c r="AN6" s="283" t="n">
        <f aca="false">('19'!AM6/24)*0.454</f>
        <v>0</v>
      </c>
      <c r="AO6" s="40"/>
      <c r="AP6" s="283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189</v>
      </c>
      <c r="C7" s="284" t="n">
        <v>10</v>
      </c>
      <c r="D7" s="284" t="n">
        <v>10</v>
      </c>
      <c r="E7" s="284" t="n">
        <v>6</v>
      </c>
      <c r="F7" s="284" t="n">
        <v>39</v>
      </c>
      <c r="G7" s="284" t="n">
        <v>0.9</v>
      </c>
      <c r="H7" s="284" t="n">
        <v>0.8</v>
      </c>
      <c r="I7" s="284" t="n">
        <v>0.3</v>
      </c>
      <c r="J7" s="284" t="n">
        <v>0.4</v>
      </c>
      <c r="K7" s="284" t="n">
        <v>6.8</v>
      </c>
      <c r="L7" s="284" t="n">
        <v>5.9</v>
      </c>
      <c r="M7" s="284" t="n">
        <v>6.2</v>
      </c>
      <c r="N7" s="480" t="n">
        <v>5.8</v>
      </c>
      <c r="O7" s="480" t="n">
        <v>3.5</v>
      </c>
      <c r="P7" s="284" t="n">
        <v>1</v>
      </c>
      <c r="Q7" s="287"/>
      <c r="R7" s="56" t="n">
        <f aca="false">'18'!$Z$29</f>
        <v>1380</v>
      </c>
      <c r="S7" s="285" t="n">
        <f aca="false">'18'!$AB$29</f>
        <v>80.36464901219</v>
      </c>
      <c r="T7" s="56" t="n">
        <f aca="false">'18'!$Y$29</f>
        <v>3172</v>
      </c>
      <c r="U7" s="51" t="str">
        <f aca="false">IF('19'!AA6=1,'19'!AR6,'19'!AR7)</f>
        <v>S.A.L</v>
      </c>
      <c r="V7" s="481" t="n">
        <f aca="false">ESCALA!$C$20</f>
        <v>0</v>
      </c>
      <c r="W7" s="481"/>
      <c r="X7" s="32" t="n">
        <v>0.0833333333333333</v>
      </c>
      <c r="Y7" s="58" t="n">
        <v>3174</v>
      </c>
      <c r="Z7" s="280" t="n">
        <v>1380</v>
      </c>
      <c r="AA7" s="34" t="n">
        <v>1</v>
      </c>
      <c r="AB7" s="82" t="n">
        <f aca="false">IF('19'!AA7=1,(('19'!Z7*'19'!$AS$6*'19'!$AT$6)/('19'!Y7*0.0036)),IF('19'!AA7=2,(('19'!Z7*'19'!$AS$7*'19'!$AT$7)/('19'!Y7*0.0036))))</f>
        <v>80.3140096618358</v>
      </c>
      <c r="AC7" s="82"/>
      <c r="AD7" s="37" t="n">
        <f aca="false">(('19'!AC7*'19'!$Q$10*1000000))/('19'!Y7*3600)</f>
        <v>0</v>
      </c>
      <c r="AE7" s="281" t="n">
        <v>2500</v>
      </c>
      <c r="AF7" s="282" t="n">
        <f aca="false">('19'!AE7/24)*0.454</f>
        <v>47.2916666666667</v>
      </c>
      <c r="AG7" s="38"/>
      <c r="AH7" s="282" t="n">
        <f aca="false">('19'!AG7/24)*0.454</f>
        <v>0</v>
      </c>
      <c r="AI7" s="281" t="n">
        <v>3000</v>
      </c>
      <c r="AJ7" s="282" t="n">
        <f aca="false">('19'!AI7/24)*0.454</f>
        <v>56.75</v>
      </c>
      <c r="AK7" s="40"/>
      <c r="AL7" s="283" t="n">
        <f aca="false">('19'!AK7/24)*0.454</f>
        <v>0</v>
      </c>
      <c r="AM7" s="40"/>
      <c r="AN7" s="283" t="n">
        <f aca="false">('19'!AM7/24)*0.454</f>
        <v>0</v>
      </c>
      <c r="AO7" s="40"/>
      <c r="AP7" s="283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192</v>
      </c>
      <c r="C8" s="284" t="n">
        <v>11</v>
      </c>
      <c r="D8" s="284" t="n">
        <v>11</v>
      </c>
      <c r="E8" s="284" t="n">
        <v>6</v>
      </c>
      <c r="F8" s="284" t="n">
        <v>40</v>
      </c>
      <c r="G8" s="284" t="n">
        <v>0.9</v>
      </c>
      <c r="H8" s="284" t="n">
        <v>0.8</v>
      </c>
      <c r="I8" s="284" t="n">
        <v>0.3</v>
      </c>
      <c r="J8" s="284" t="n">
        <v>0.4</v>
      </c>
      <c r="K8" s="284" t="n">
        <v>6.8</v>
      </c>
      <c r="L8" s="284" t="n">
        <v>5.9</v>
      </c>
      <c r="M8" s="284" t="n">
        <v>6.2</v>
      </c>
      <c r="N8" s="480" t="n">
        <v>5.8</v>
      </c>
      <c r="O8" s="480" t="n">
        <v>3.5</v>
      </c>
      <c r="P8" s="284" t="n">
        <v>1</v>
      </c>
      <c r="Q8" s="287"/>
      <c r="R8" s="54" t="n">
        <f aca="false">'19'!Z11</f>
        <v>1400</v>
      </c>
      <c r="S8" s="55" t="n">
        <f aca="false">'19'!AB7</f>
        <v>80.3140096618358</v>
      </c>
      <c r="T8" s="56" t="n">
        <f aca="false">'19'!Y7</f>
        <v>3174</v>
      </c>
      <c r="U8" s="51" t="str">
        <f aca="false">IF('19'!AA7=1,'19'!AR6,'19'!AR7)</f>
        <v>S.A.L</v>
      </c>
      <c r="V8" s="481"/>
      <c r="W8" s="481"/>
      <c r="X8" s="32" t="n">
        <v>0.125</v>
      </c>
      <c r="Y8" s="58" t="n">
        <v>3165</v>
      </c>
      <c r="Z8" s="280" t="n">
        <v>1380</v>
      </c>
      <c r="AA8" s="34" t="n">
        <v>1</v>
      </c>
      <c r="AB8" s="82" t="n">
        <f aca="false">IF('19'!AA8=1,(('19'!Z8*'19'!$AS$6*'19'!$AT$6)/('19'!Y8*0.0036)),IF('19'!AA8=2,(('19'!Z8*'19'!$AS$7*'19'!$AT$7)/('19'!Y8*0.0036))))</f>
        <v>80.5423907319642</v>
      </c>
      <c r="AC8" s="82"/>
      <c r="AD8" s="37" t="n">
        <f aca="false">(('19'!AC8*'19'!$Q$10*1000000))/('19'!Y8*3600)</f>
        <v>0</v>
      </c>
      <c r="AE8" s="281" t="n">
        <v>2500</v>
      </c>
      <c r="AF8" s="282" t="n">
        <f aca="false">('19'!AE8/24)*0.454</f>
        <v>47.2916666666667</v>
      </c>
      <c r="AG8" s="38"/>
      <c r="AH8" s="282" t="n">
        <f aca="false">('19'!AG8/24)*0.454</f>
        <v>0</v>
      </c>
      <c r="AI8" s="281" t="n">
        <v>3000</v>
      </c>
      <c r="AJ8" s="282" t="n">
        <f aca="false">('19'!AI8/24)*0.454</f>
        <v>56.75</v>
      </c>
      <c r="AK8" s="40"/>
      <c r="AL8" s="283" t="n">
        <f aca="false">('19'!AK8/24)*0.454</f>
        <v>0</v>
      </c>
      <c r="AM8" s="40"/>
      <c r="AN8" s="283" t="n">
        <f aca="false">('19'!AM8/24)*0.454</f>
        <v>0</v>
      </c>
      <c r="AO8" s="40"/>
      <c r="AP8" s="283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195</v>
      </c>
      <c r="C9" s="284" t="n">
        <v>11</v>
      </c>
      <c r="D9" s="284" t="n">
        <v>12</v>
      </c>
      <c r="E9" s="284" t="n">
        <v>6</v>
      </c>
      <c r="F9" s="284" t="n">
        <v>42</v>
      </c>
      <c r="G9" s="284" t="n">
        <v>0.9</v>
      </c>
      <c r="H9" s="284" t="n">
        <v>0.9</v>
      </c>
      <c r="I9" s="284" t="n">
        <v>0.3</v>
      </c>
      <c r="J9" s="284" t="n">
        <v>0.4</v>
      </c>
      <c r="K9" s="284" t="n">
        <v>6.8</v>
      </c>
      <c r="L9" s="284" t="n">
        <v>5.9</v>
      </c>
      <c r="M9" s="284" t="n">
        <v>6.2</v>
      </c>
      <c r="N9" s="480" t="n">
        <v>5.8</v>
      </c>
      <c r="O9" s="480" t="n">
        <v>3.5</v>
      </c>
      <c r="P9" s="284" t="n">
        <v>0.9</v>
      </c>
      <c r="Q9" s="287"/>
      <c r="R9" s="56" t="n">
        <f aca="false">'19'!Z13</f>
        <v>1400</v>
      </c>
      <c r="S9" s="55" t="n">
        <f aca="false">'19'!AB9</f>
        <v>79.6863603209336</v>
      </c>
      <c r="T9" s="56" t="n">
        <f aca="false">'19'!Y9</f>
        <v>3199</v>
      </c>
      <c r="U9" s="51" t="str">
        <f aca="false">IF('19'!AA9=1,'19'!AR6,'19'!AR7)</f>
        <v>S.A.L</v>
      </c>
      <c r="V9" s="481"/>
      <c r="W9" s="481"/>
      <c r="X9" s="32" t="n">
        <v>0.166666666666667</v>
      </c>
      <c r="Y9" s="58" t="n">
        <v>3199</v>
      </c>
      <c r="Z9" s="280" t="n">
        <v>1380</v>
      </c>
      <c r="AA9" s="34" t="n">
        <v>1</v>
      </c>
      <c r="AB9" s="82" t="n">
        <f aca="false">IF('19'!AA9=1,(('19'!Z9*'19'!$AS$6*'19'!$AT$6)/('19'!Y9*0.0036)),IF('9'!AA9=2,(('19'!Z9*'19'!$AS$7*'19'!$AT$7)/('19'!Y9*0.0036))))</f>
        <v>79.6863603209336</v>
      </c>
      <c r="AC9" s="82"/>
      <c r="AD9" s="37" t="n">
        <f aca="false">(('19'!AC9*'19'!$Q$10*1000000))/('19'!Y9*3600)</f>
        <v>0</v>
      </c>
      <c r="AE9" s="281" t="n">
        <v>2500</v>
      </c>
      <c r="AF9" s="282" t="n">
        <f aca="false">('19'!AE9/24)*0.454</f>
        <v>47.2916666666667</v>
      </c>
      <c r="AG9" s="38"/>
      <c r="AH9" s="282" t="n">
        <f aca="false">('19'!AG9/24)*0.454</f>
        <v>0</v>
      </c>
      <c r="AI9" s="281" t="n">
        <v>3000</v>
      </c>
      <c r="AJ9" s="282" t="n">
        <f aca="false">('19'!AI9/24)*0.454</f>
        <v>56.75</v>
      </c>
      <c r="AK9" s="40"/>
      <c r="AL9" s="283" t="n">
        <f aca="false">('19'!AK9/24)*0.454</f>
        <v>0</v>
      </c>
      <c r="AM9" s="40"/>
      <c r="AN9" s="283" t="n">
        <f aca="false">('19'!AM9/24)*0.454</f>
        <v>0</v>
      </c>
      <c r="AO9" s="40"/>
      <c r="AP9" s="283" t="n">
        <f aca="false">('19'!AO9/24)*0.454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197</v>
      </c>
      <c r="C10" s="284" t="n">
        <v>12</v>
      </c>
      <c r="D10" s="284" t="n">
        <v>13</v>
      </c>
      <c r="E10" s="284" t="n">
        <v>6</v>
      </c>
      <c r="F10" s="284" t="n">
        <v>41</v>
      </c>
      <c r="G10" s="284" t="n">
        <v>1</v>
      </c>
      <c r="H10" s="284" t="n">
        <v>0.9</v>
      </c>
      <c r="I10" s="284" t="n">
        <v>0.3</v>
      </c>
      <c r="J10" s="284" t="n">
        <v>0.5</v>
      </c>
      <c r="K10" s="284" t="n">
        <v>6.8</v>
      </c>
      <c r="L10" s="284" t="n">
        <v>5.9</v>
      </c>
      <c r="M10" s="284" t="n">
        <v>6.2</v>
      </c>
      <c r="N10" s="480" t="n">
        <v>5.8</v>
      </c>
      <c r="O10" s="480" t="n">
        <v>3.5</v>
      </c>
      <c r="P10" s="284" t="n">
        <v>0.6</v>
      </c>
      <c r="Q10" s="287"/>
      <c r="R10" s="56" t="n">
        <f aca="false">'19'!Z15</f>
        <v>1260</v>
      </c>
      <c r="S10" s="55" t="n">
        <f aca="false">'19'!AB11</f>
        <v>80.993144726311</v>
      </c>
      <c r="T10" s="56" t="n">
        <f aca="false">'19'!Y11</f>
        <v>3193</v>
      </c>
      <c r="U10" s="51" t="str">
        <f aca="false">IF('19'!AA11=1,'19'!AR6,'19'!AR7)</f>
        <v>S.A.L</v>
      </c>
      <c r="V10" s="481"/>
      <c r="W10" s="481"/>
      <c r="X10" s="32" t="n">
        <v>0.208333333333333</v>
      </c>
      <c r="Y10" s="58" t="n">
        <v>3169</v>
      </c>
      <c r="Z10" s="280" t="n">
        <v>1380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80.4407278847165</v>
      </c>
      <c r="AC10" s="82"/>
      <c r="AD10" s="37" t="n">
        <f aca="false">(('19'!AC10*'19'!$Q$10*1000000))/('19'!Y10*3600)</f>
        <v>0</v>
      </c>
      <c r="AE10" s="281" t="n">
        <v>2500</v>
      </c>
      <c r="AF10" s="282" t="n">
        <f aca="false">('19'!AE10/24)*0.454</f>
        <v>47.2916666666667</v>
      </c>
      <c r="AG10" s="38"/>
      <c r="AH10" s="282" t="n">
        <f aca="false">('19'!AG10/24)*0.454</f>
        <v>0</v>
      </c>
      <c r="AI10" s="281" t="n">
        <v>3000</v>
      </c>
      <c r="AJ10" s="282" t="n">
        <f aca="false">('19'!AI10/24)*0.454</f>
        <v>56.75</v>
      </c>
      <c r="AK10" s="40"/>
      <c r="AL10" s="283" t="n">
        <f aca="false">('19'!AK10/24)*0.454</f>
        <v>0</v>
      </c>
      <c r="AM10" s="40"/>
      <c r="AN10" s="283" t="n">
        <f aca="false">('19'!AM10/24)*0.454</f>
        <v>0</v>
      </c>
      <c r="AO10" s="40"/>
      <c r="AP10" s="283" t="n">
        <f aca="false">('19'!AO10/24)*0.454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193</v>
      </c>
      <c r="C11" s="284" t="n">
        <v>10</v>
      </c>
      <c r="D11" s="284" t="n">
        <v>12</v>
      </c>
      <c r="E11" s="284" t="n">
        <v>6</v>
      </c>
      <c r="F11" s="284" t="n">
        <v>40</v>
      </c>
      <c r="G11" s="284" t="n">
        <v>1.4</v>
      </c>
      <c r="H11" s="284" t="n">
        <v>0.8</v>
      </c>
      <c r="I11" s="284" t="n">
        <v>0.2</v>
      </c>
      <c r="J11" s="284" t="n">
        <v>0.2</v>
      </c>
      <c r="K11" s="284" t="n">
        <v>6.8</v>
      </c>
      <c r="L11" s="284" t="n">
        <v>5.9</v>
      </c>
      <c r="M11" s="284" t="n">
        <v>6.2</v>
      </c>
      <c r="N11" s="480" t="n">
        <v>5.8</v>
      </c>
      <c r="O11" s="482" t="n">
        <v>3.5</v>
      </c>
      <c r="P11" s="284" t="n">
        <v>0.5</v>
      </c>
      <c r="Q11" s="287"/>
      <c r="R11" s="56" t="n">
        <f aca="false">'19'!Z17</f>
        <v>1260</v>
      </c>
      <c r="S11" s="55" t="n">
        <f aca="false">'19'!AB13</f>
        <v>81.1965811965812</v>
      </c>
      <c r="T11" s="56" t="n">
        <f aca="false">'19'!Y13</f>
        <v>3185</v>
      </c>
      <c r="U11" s="51" t="str">
        <f aca="false">IF('19'!AA13=1,'19'!AR6,'19'!AR7)</f>
        <v>S.A.L</v>
      </c>
      <c r="V11" s="481"/>
      <c r="W11" s="481"/>
      <c r="X11" s="32" t="n">
        <v>0.25</v>
      </c>
      <c r="Y11" s="58" t="n">
        <v>3193</v>
      </c>
      <c r="Z11" s="280" t="n">
        <v>1400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80.993144726311</v>
      </c>
      <c r="AC11" s="82"/>
      <c r="AD11" s="37" t="n">
        <f aca="false">(('19'!AC11*'19'!$Q$10*1000000))/('19'!Y11*3600)</f>
        <v>0</v>
      </c>
      <c r="AE11" s="281" t="n">
        <v>2500</v>
      </c>
      <c r="AF11" s="282" t="n">
        <f aca="false">('19'!AE11/24)*0.454</f>
        <v>47.2916666666667</v>
      </c>
      <c r="AG11" s="38"/>
      <c r="AH11" s="282" t="n">
        <f aca="false">('19'!AG11/24)*0.454</f>
        <v>0</v>
      </c>
      <c r="AI11" s="281" t="n">
        <v>3000</v>
      </c>
      <c r="AJ11" s="282" t="n">
        <f aca="false">('19'!AI11/24)*0.454</f>
        <v>56.75</v>
      </c>
      <c r="AK11" s="40"/>
      <c r="AL11" s="283" t="n">
        <f aca="false">('19'!AK11/24)*0.454</f>
        <v>0</v>
      </c>
      <c r="AM11" s="40"/>
      <c r="AN11" s="283" t="n">
        <f aca="false">('19'!AM11/24)*0.454</f>
        <v>0</v>
      </c>
      <c r="AO11" s="40"/>
      <c r="AP11" s="283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178</v>
      </c>
      <c r="C12" s="284" t="n">
        <v>11</v>
      </c>
      <c r="D12" s="284" t="n">
        <v>12</v>
      </c>
      <c r="E12" s="284" t="n">
        <v>7</v>
      </c>
      <c r="F12" s="284" t="n">
        <v>38</v>
      </c>
      <c r="G12" s="284" t="n">
        <v>1.1</v>
      </c>
      <c r="H12" s="284" t="n">
        <v>0.8</v>
      </c>
      <c r="I12" s="284" t="n">
        <v>0.3</v>
      </c>
      <c r="J12" s="284" t="n">
        <v>0.6</v>
      </c>
      <c r="K12" s="284" t="n">
        <v>6.8</v>
      </c>
      <c r="L12" s="284" t="n">
        <v>5.7</v>
      </c>
      <c r="M12" s="284" t="n">
        <v>6.1</v>
      </c>
      <c r="N12" s="480" t="n">
        <v>5.8</v>
      </c>
      <c r="O12" s="482" t="n">
        <v>3.5</v>
      </c>
      <c r="P12" s="284" t="n">
        <v>0.5</v>
      </c>
      <c r="Q12" s="287"/>
      <c r="R12" s="56" t="n">
        <f aca="false">'19'!Z19</f>
        <v>1260</v>
      </c>
      <c r="S12" s="55" t="n">
        <f aca="false">'19'!AB15</f>
        <v>73.3764186633039</v>
      </c>
      <c r="T12" s="56" t="n">
        <f aca="false">'19'!Y15</f>
        <v>3172</v>
      </c>
      <c r="U12" s="51" t="str">
        <f aca="false">IF('19'!AA15=1,'19'!AR6,'19'!AR7)</f>
        <v>S.A.L</v>
      </c>
      <c r="V12" s="66" t="n">
        <f aca="false">ESCALA!$B$21</f>
        <v>0</v>
      </c>
      <c r="W12" s="66"/>
      <c r="X12" s="32" t="n">
        <v>0.291666666666667</v>
      </c>
      <c r="Y12" s="58" t="n">
        <v>3166</v>
      </c>
      <c r="Z12" s="280" t="n">
        <v>1400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81.6838632694602</v>
      </c>
      <c r="AC12" s="82"/>
      <c r="AD12" s="37" t="n">
        <f aca="false">(('19'!AC12*'19'!$Q$10*1000000))/('19'!Y12*3600)</f>
        <v>0</v>
      </c>
      <c r="AE12" s="281" t="n">
        <v>2500</v>
      </c>
      <c r="AF12" s="282" t="n">
        <f aca="false">('19'!AE12/24)*0.454</f>
        <v>47.2916666666667</v>
      </c>
      <c r="AG12" s="38"/>
      <c r="AH12" s="282" t="n">
        <f aca="false">('19'!AG12/24)*0.454</f>
        <v>0</v>
      </c>
      <c r="AI12" s="281" t="n">
        <v>3000</v>
      </c>
      <c r="AJ12" s="282" t="n">
        <f aca="false">('19'!AI12/24)*0.454</f>
        <v>56.75</v>
      </c>
      <c r="AK12" s="40"/>
      <c r="AL12" s="283" t="n">
        <f aca="false">('19'!AK12/24)*0.454</f>
        <v>0</v>
      </c>
      <c r="AM12" s="40"/>
      <c r="AN12" s="283" t="n">
        <f aca="false">('19'!AM12/24)*0.454</f>
        <v>0</v>
      </c>
      <c r="AO12" s="40"/>
      <c r="AP12" s="283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180</v>
      </c>
      <c r="C13" s="284" t="n">
        <v>11</v>
      </c>
      <c r="D13" s="284" t="n">
        <v>12</v>
      </c>
      <c r="E13" s="284" t="n">
        <v>7</v>
      </c>
      <c r="F13" s="284" t="n">
        <v>38</v>
      </c>
      <c r="G13" s="284" t="n">
        <v>1.1</v>
      </c>
      <c r="H13" s="284" t="n">
        <v>1</v>
      </c>
      <c r="I13" s="284" t="n">
        <v>0.3</v>
      </c>
      <c r="J13" s="284" t="n">
        <v>0.5</v>
      </c>
      <c r="K13" s="284" t="n">
        <v>6.8</v>
      </c>
      <c r="L13" s="284" t="n">
        <v>5.7</v>
      </c>
      <c r="M13" s="284" t="n">
        <v>6.1</v>
      </c>
      <c r="N13" s="480" t="n">
        <v>5.8</v>
      </c>
      <c r="O13" s="482" t="n">
        <v>3</v>
      </c>
      <c r="P13" s="284" t="n">
        <v>0.5</v>
      </c>
      <c r="Q13" s="287"/>
      <c r="R13" s="56" t="n">
        <f aca="false">'19'!Z21</f>
        <v>1260</v>
      </c>
      <c r="S13" s="55" t="n">
        <f aca="false">'19'!AB17</f>
        <v>73.2378854625551</v>
      </c>
      <c r="T13" s="56" t="n">
        <f aca="false">'19'!Y17</f>
        <v>3178</v>
      </c>
      <c r="U13" s="51" t="str">
        <f aca="false">IF('19'!AA17=1,'19'!AR6,'19'!AR7)</f>
        <v>S.A.L</v>
      </c>
      <c r="V13" s="66"/>
      <c r="W13" s="66"/>
      <c r="X13" s="32" t="n">
        <v>0.333333333333333</v>
      </c>
      <c r="Y13" s="58" t="n">
        <v>3185</v>
      </c>
      <c r="Z13" s="280" t="n">
        <v>1400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81.1965811965812</v>
      </c>
      <c r="AC13" s="82"/>
      <c r="AD13" s="37" t="n">
        <f aca="false">(('19'!AC13*'19'!$Q$10*1000000))/('19'!Y13*3600)</f>
        <v>0</v>
      </c>
      <c r="AE13" s="281" t="n">
        <v>2500</v>
      </c>
      <c r="AF13" s="282" t="n">
        <f aca="false">('19'!AE13/24)*0.454</f>
        <v>47.2916666666667</v>
      </c>
      <c r="AG13" s="38"/>
      <c r="AH13" s="282" t="n">
        <f aca="false">('19'!AG13/24)*0.454</f>
        <v>0</v>
      </c>
      <c r="AI13" s="281" t="n">
        <v>3000</v>
      </c>
      <c r="AJ13" s="282" t="n">
        <f aca="false">('19'!AI13/24)*0.454</f>
        <v>56.75</v>
      </c>
      <c r="AK13" s="40"/>
      <c r="AL13" s="283" t="n">
        <f aca="false">('19'!AK13/24)*0.454</f>
        <v>0</v>
      </c>
      <c r="AM13" s="40"/>
      <c r="AN13" s="283" t="n">
        <f aca="false">('19'!AM13/24)*0.454</f>
        <v>0</v>
      </c>
      <c r="AO13" s="40"/>
      <c r="AP13" s="283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179</v>
      </c>
      <c r="C14" s="284" t="n">
        <v>11</v>
      </c>
      <c r="D14" s="284" t="n">
        <v>13</v>
      </c>
      <c r="E14" s="284" t="n">
        <v>5</v>
      </c>
      <c r="F14" s="284" t="n">
        <v>37</v>
      </c>
      <c r="G14" s="284" t="n">
        <v>1.1</v>
      </c>
      <c r="H14" s="284" t="n">
        <v>1.1</v>
      </c>
      <c r="I14" s="284" t="n">
        <v>0.2</v>
      </c>
      <c r="J14" s="284" t="n">
        <v>0.5</v>
      </c>
      <c r="K14" s="284" t="n">
        <v>6.8</v>
      </c>
      <c r="L14" s="284" t="n">
        <v>5.7</v>
      </c>
      <c r="M14" s="284" t="n">
        <v>6.1</v>
      </c>
      <c r="N14" s="480" t="n">
        <v>5.8</v>
      </c>
      <c r="O14" s="482" t="n">
        <v>3</v>
      </c>
      <c r="P14" s="284" t="n">
        <v>0.5</v>
      </c>
      <c r="Q14" s="287"/>
      <c r="R14" s="56" t="n">
        <f aca="false">'19'!Z19</f>
        <v>1260</v>
      </c>
      <c r="S14" s="55" t="n">
        <f aca="false">'19'!AB19</f>
        <v>73.4458819816977</v>
      </c>
      <c r="T14" s="56" t="n">
        <f aca="false">'19'!Y19</f>
        <v>3169</v>
      </c>
      <c r="U14" s="51" t="str">
        <f aca="false">IF('19'!AA19=1,'19'!AR6,'19'!AR7)</f>
        <v>S.A.L</v>
      </c>
      <c r="V14" s="66"/>
      <c r="W14" s="66"/>
      <c r="X14" s="32" t="n">
        <v>0.375</v>
      </c>
      <c r="Y14" s="58" t="n">
        <v>3164</v>
      </c>
      <c r="Z14" s="280" t="n">
        <v>1400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73.5619469026549</v>
      </c>
      <c r="AC14" s="82"/>
      <c r="AD14" s="37" t="n">
        <f aca="false">(('19'!AC14*'19'!$Q$10*1000000))/('19'!Y14*3600)</f>
        <v>0</v>
      </c>
      <c r="AE14" s="281" t="n">
        <v>2500</v>
      </c>
      <c r="AF14" s="282" t="n">
        <f aca="false">('19'!AE14/24)*0.454</f>
        <v>47.2916666666667</v>
      </c>
      <c r="AG14" s="38"/>
      <c r="AH14" s="282" t="n">
        <f aca="false">('19'!AG14/24)*0.454</f>
        <v>0</v>
      </c>
      <c r="AI14" s="281" t="n">
        <v>2500</v>
      </c>
      <c r="AJ14" s="282" t="n">
        <f aca="false">('19'!AI14/24)*0.454</f>
        <v>47.2916666666667</v>
      </c>
      <c r="AK14" s="40"/>
      <c r="AL14" s="283" t="n">
        <f aca="false">('19'!AK14/24)*0.454</f>
        <v>0</v>
      </c>
      <c r="AM14" s="40"/>
      <c r="AN14" s="283" t="n">
        <f aca="false">('19'!AM14/24)*0.454</f>
        <v>0</v>
      </c>
      <c r="AO14" s="40"/>
      <c r="AP14" s="283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171</v>
      </c>
      <c r="C15" s="284" t="n">
        <v>9</v>
      </c>
      <c r="D15" s="284" t="n">
        <v>13</v>
      </c>
      <c r="E15" s="284" t="n">
        <v>6</v>
      </c>
      <c r="F15" s="284" t="n">
        <v>37</v>
      </c>
      <c r="G15" s="284" t="n">
        <v>1.5</v>
      </c>
      <c r="H15" s="284" t="n">
        <v>1.2</v>
      </c>
      <c r="I15" s="284" t="n">
        <v>0.2</v>
      </c>
      <c r="J15" s="284" t="n">
        <v>0.5</v>
      </c>
      <c r="K15" s="284" t="n">
        <v>6.7</v>
      </c>
      <c r="L15" s="284" t="n">
        <v>5.8</v>
      </c>
      <c r="M15" s="284" t="n">
        <v>6.2</v>
      </c>
      <c r="N15" s="480" t="n">
        <v>5.8</v>
      </c>
      <c r="O15" s="482" t="n">
        <v>3</v>
      </c>
      <c r="P15" s="284" t="n">
        <v>0.5</v>
      </c>
      <c r="Q15" s="287"/>
      <c r="R15" s="56" t="n">
        <f aca="false">'19'!Z21</f>
        <v>1260</v>
      </c>
      <c r="S15" s="55" t="n">
        <f aca="false">'19'!AB21</f>
        <v>72.734375</v>
      </c>
      <c r="T15" s="56" t="n">
        <f aca="false">'19'!Y21</f>
        <v>3200</v>
      </c>
      <c r="U15" s="51" t="str">
        <f aca="false">IF('19'!AA21=1,'19'!AR6,'19'!AR7)</f>
        <v>S.A.L</v>
      </c>
      <c r="V15" s="66"/>
      <c r="W15" s="66"/>
      <c r="X15" s="32" t="n">
        <v>0.416666666666667</v>
      </c>
      <c r="Y15" s="58" t="n">
        <v>3172</v>
      </c>
      <c r="Z15" s="280" t="n">
        <v>1260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73.3764186633039</v>
      </c>
      <c r="AC15" s="82"/>
      <c r="AD15" s="37" t="n">
        <f aca="false">(('19'!AC15*'19'!$Q$10*1000000))/('19'!Y15*3600)</f>
        <v>0</v>
      </c>
      <c r="AE15" s="281" t="n">
        <v>2500</v>
      </c>
      <c r="AF15" s="282" t="n">
        <f aca="false">('19'!AE15/24)*0.454</f>
        <v>47.2916666666667</v>
      </c>
      <c r="AG15" s="38"/>
      <c r="AH15" s="282" t="n">
        <f aca="false">('19'!AG15/24)*0.454</f>
        <v>0</v>
      </c>
      <c r="AI15" s="281" t="n">
        <v>2500</v>
      </c>
      <c r="AJ15" s="282" t="n">
        <f aca="false">('19'!AI15/24)*0.454</f>
        <v>47.2916666666667</v>
      </c>
      <c r="AK15" s="40"/>
      <c r="AL15" s="283" t="n">
        <f aca="false">('19'!AK15/24)*0.454</f>
        <v>0</v>
      </c>
      <c r="AM15" s="40"/>
      <c r="AN15" s="283" t="n">
        <f aca="false">('19'!AM15/24)*0.454</f>
        <v>0</v>
      </c>
      <c r="AO15" s="40"/>
      <c r="AP15" s="283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183</v>
      </c>
      <c r="C16" s="284" t="n">
        <v>11</v>
      </c>
      <c r="D16" s="284" t="n">
        <v>13</v>
      </c>
      <c r="E16" s="284" t="n">
        <v>5</v>
      </c>
      <c r="F16" s="284" t="n">
        <v>39</v>
      </c>
      <c r="G16" s="284" t="n">
        <v>1.3</v>
      </c>
      <c r="H16" s="284" t="n">
        <v>1.2</v>
      </c>
      <c r="I16" s="284" t="n">
        <v>0.4</v>
      </c>
      <c r="J16" s="284" t="n">
        <v>0.5</v>
      </c>
      <c r="K16" s="284" t="n">
        <v>6.8</v>
      </c>
      <c r="L16" s="284" t="n">
        <v>5.9</v>
      </c>
      <c r="M16" s="284" t="n">
        <v>6.2</v>
      </c>
      <c r="N16" s="480" t="n">
        <v>5.9</v>
      </c>
      <c r="O16" s="482" t="n">
        <v>3</v>
      </c>
      <c r="P16" s="284" t="n">
        <v>0.7</v>
      </c>
      <c r="Q16" s="287"/>
      <c r="R16" s="56" t="n">
        <f aca="false">'19'!Z23</f>
        <v>1260</v>
      </c>
      <c r="S16" s="472" t="n">
        <f aca="false">'19'!AB23</f>
        <v>72.9623824451411</v>
      </c>
      <c r="T16" s="56" t="n">
        <f aca="false">'19'!Y23</f>
        <v>3190</v>
      </c>
      <c r="U16" s="51" t="str">
        <f aca="false">IF('19'!AA23=1,'19'!AR6,'19'!AR7)</f>
        <v>S.A.L</v>
      </c>
      <c r="V16" s="66"/>
      <c r="W16" s="66"/>
      <c r="X16" s="32" t="n">
        <v>0.458333333333333</v>
      </c>
      <c r="Y16" s="58" t="n">
        <v>3191</v>
      </c>
      <c r="Z16" s="280" t="n">
        <v>1260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72.9395173926669</v>
      </c>
      <c r="AC16" s="82"/>
      <c r="AD16" s="37" t="n">
        <f aca="false">(('19'!AC16*'19'!$Q$10*1000000))/('19'!Y16*3600)</f>
        <v>0</v>
      </c>
      <c r="AE16" s="281" t="n">
        <v>2500</v>
      </c>
      <c r="AF16" s="282" t="n">
        <f aca="false">('19'!AE16/24)*0.454</f>
        <v>47.2916666666667</v>
      </c>
      <c r="AG16" s="38"/>
      <c r="AH16" s="282" t="n">
        <f aca="false">('19'!AG16/24)*0.454</f>
        <v>0</v>
      </c>
      <c r="AI16" s="281" t="n">
        <v>2500</v>
      </c>
      <c r="AJ16" s="282" t="n">
        <f aca="false">('19'!AI16/24)*0.454</f>
        <v>47.2916666666667</v>
      </c>
      <c r="AK16" s="40"/>
      <c r="AL16" s="283" t="n">
        <f aca="false">('19'!AK16/24)*0.454</f>
        <v>0</v>
      </c>
      <c r="AM16" s="40"/>
      <c r="AN16" s="283" t="n">
        <f aca="false">('19'!AM16/24)*0.454</f>
        <v>0</v>
      </c>
      <c r="AO16" s="40"/>
      <c r="AP16" s="283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181</v>
      </c>
      <c r="C17" s="284" t="n">
        <v>11</v>
      </c>
      <c r="D17" s="284" t="n">
        <v>12</v>
      </c>
      <c r="E17" s="284" t="n">
        <v>8</v>
      </c>
      <c r="F17" s="284" t="n">
        <v>38</v>
      </c>
      <c r="G17" s="284" t="n">
        <v>1.1</v>
      </c>
      <c r="H17" s="284" t="n">
        <v>1.2</v>
      </c>
      <c r="I17" s="284" t="n">
        <v>0.4</v>
      </c>
      <c r="J17" s="284" t="n">
        <v>0.5</v>
      </c>
      <c r="K17" s="284" t="n">
        <v>6.8</v>
      </c>
      <c r="L17" s="284" t="n">
        <v>5.9</v>
      </c>
      <c r="M17" s="284" t="n">
        <v>6.2</v>
      </c>
      <c r="N17" s="480" t="n">
        <v>5.9</v>
      </c>
      <c r="O17" s="482" t="n">
        <v>3</v>
      </c>
      <c r="P17" s="284" t="n">
        <v>0.7</v>
      </c>
      <c r="Q17" s="287"/>
      <c r="R17" s="56" t="n">
        <f aca="false">'19'!Z25</f>
        <v>1260</v>
      </c>
      <c r="S17" s="55" t="n">
        <f aca="false">'19'!AB25</f>
        <v>73.2840050377834</v>
      </c>
      <c r="T17" s="56" t="n">
        <f aca="false">'19'!Y25</f>
        <v>3176</v>
      </c>
      <c r="U17" s="51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58" t="n">
        <v>3178</v>
      </c>
      <c r="Z17" s="280" t="n">
        <v>1260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73.2378854625551</v>
      </c>
      <c r="AC17" s="82"/>
      <c r="AD17" s="37" t="n">
        <f aca="false">(('19'!AC17*'19'!$Q$10*1000000))/('19'!Y17*3600)</f>
        <v>0</v>
      </c>
      <c r="AE17" s="281" t="n">
        <v>2500</v>
      </c>
      <c r="AF17" s="282" t="n">
        <f aca="false">('19'!AE17/24)*0.454</f>
        <v>47.2916666666667</v>
      </c>
      <c r="AG17" s="38"/>
      <c r="AH17" s="282" t="n">
        <f aca="false">('19'!AG17/24)*0.454</f>
        <v>0</v>
      </c>
      <c r="AI17" s="281" t="n">
        <v>2500</v>
      </c>
      <c r="AJ17" s="282" t="n">
        <f aca="false">('19'!AI17/24)*0.454</f>
        <v>47.2916666666667</v>
      </c>
      <c r="AK17" s="40"/>
      <c r="AL17" s="283" t="n">
        <f aca="false">('19'!AK17/24)*0.454</f>
        <v>0</v>
      </c>
      <c r="AM17" s="40"/>
      <c r="AN17" s="283" t="n">
        <f aca="false">('19'!AM17/24)*0.454</f>
        <v>0</v>
      </c>
      <c r="AO17" s="40"/>
      <c r="AP17" s="283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186</v>
      </c>
      <c r="C18" s="284" t="n">
        <v>11</v>
      </c>
      <c r="D18" s="284" t="n">
        <v>12</v>
      </c>
      <c r="E18" s="284" t="n">
        <v>7</v>
      </c>
      <c r="F18" s="284" t="n">
        <v>39</v>
      </c>
      <c r="G18" s="284" t="n">
        <v>1.1</v>
      </c>
      <c r="H18" s="284" t="n">
        <v>1.2</v>
      </c>
      <c r="I18" s="284" t="n">
        <v>0.4</v>
      </c>
      <c r="J18" s="284" t="n">
        <v>0.5</v>
      </c>
      <c r="K18" s="284" t="n">
        <v>6.8</v>
      </c>
      <c r="L18" s="284" t="n">
        <v>5.9</v>
      </c>
      <c r="M18" s="284" t="n">
        <v>6.2</v>
      </c>
      <c r="N18" s="480" t="n">
        <v>5.9</v>
      </c>
      <c r="O18" s="482" t="n">
        <v>3</v>
      </c>
      <c r="P18" s="284" t="n">
        <v>0.7</v>
      </c>
      <c r="Q18" s="287"/>
      <c r="R18" s="56" t="n">
        <f aca="false">'19'!Z27</f>
        <v>1260</v>
      </c>
      <c r="S18" s="55" t="n">
        <f aca="false">'19'!AB27</f>
        <v>72.6209048361935</v>
      </c>
      <c r="T18" s="56" t="n">
        <f aca="false">'19'!Y27</f>
        <v>3205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58" t="n">
        <v>3167</v>
      </c>
      <c r="Z18" s="280" t="n">
        <v>1260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73.4922639722135</v>
      </c>
      <c r="AC18" s="82"/>
      <c r="AD18" s="37" t="n">
        <f aca="false">(('19'!AC18*'19'!$Q$10*1000000))/('19'!Y18*3600)</f>
        <v>0</v>
      </c>
      <c r="AE18" s="281" t="n">
        <v>2500</v>
      </c>
      <c r="AF18" s="282" t="n">
        <f aca="false">('19'!AE18/24)*0.454</f>
        <v>47.2916666666667</v>
      </c>
      <c r="AG18" s="38"/>
      <c r="AH18" s="282" t="n">
        <f aca="false">('19'!AG18/24)*0.454</f>
        <v>0</v>
      </c>
      <c r="AI18" s="281" t="n">
        <v>2500</v>
      </c>
      <c r="AJ18" s="282" t="n">
        <f aca="false">('19'!AI18/24)*0.454</f>
        <v>47.2916666666667</v>
      </c>
      <c r="AK18" s="40"/>
      <c r="AL18" s="283" t="n">
        <f aca="false">('19'!AK18/24)*0.454</f>
        <v>0</v>
      </c>
      <c r="AM18" s="40"/>
      <c r="AN18" s="283" t="n">
        <f aca="false">('19'!AM18/24)*0.454</f>
        <v>0</v>
      </c>
      <c r="AO18" s="40"/>
      <c r="AP18" s="283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AVERAGE('19'!B7:B18)</f>
        <v>185.333333333333</v>
      </c>
      <c r="C19" s="96" t="n">
        <f aca="false">AVERAGE('19'!C7:C18)</f>
        <v>10.75</v>
      </c>
      <c r="D19" s="96" t="n">
        <f aca="false">AVERAGE('19'!D7:D18)</f>
        <v>12.0833333333333</v>
      </c>
      <c r="E19" s="96" t="n">
        <f aca="false">AVERAGE('19'!E7:E18)</f>
        <v>6.25</v>
      </c>
      <c r="F19" s="96" t="n">
        <f aca="false">AVERAGE('19'!F8:F18)</f>
        <v>39</v>
      </c>
      <c r="G19" s="96" t="n">
        <f aca="false">AVERAGE('19'!G7:G18)</f>
        <v>1.11666666666667</v>
      </c>
      <c r="H19" s="96" t="n">
        <f aca="false">AVERAGE('19'!H7:H18)</f>
        <v>0.991666666666667</v>
      </c>
      <c r="I19" s="96" t="n">
        <f aca="false">AVERAGE('19'!I7:I18)</f>
        <v>0.3</v>
      </c>
      <c r="J19" s="96" t="n">
        <f aca="false">AVERAGE('19'!J7:J18)</f>
        <v>0.458333333333333</v>
      </c>
      <c r="K19" s="96" t="n">
        <f aca="false">AVERAGE('19'!K8:K18)</f>
        <v>6.79090909090909</v>
      </c>
      <c r="L19" s="96" t="n">
        <f aca="false">AVERAGE('19'!L8:L18)</f>
        <v>5.83636363636364</v>
      </c>
      <c r="M19" s="96" t="n">
        <f aca="false">AVERAGE('19'!M8:M18)</f>
        <v>6.17272727272727</v>
      </c>
      <c r="N19" s="96" t="n">
        <f aca="false">AVERAGE('19'!N8:N18)</f>
        <v>5.82727272727273</v>
      </c>
      <c r="O19" s="96" t="n">
        <f aca="false">AVERAGE('19'!O7:O18)</f>
        <v>3.25</v>
      </c>
      <c r="P19" s="289" t="n">
        <f aca="false">AVERAGE('19'!P7:P18)</f>
        <v>0.675</v>
      </c>
      <c r="Q19" s="290" t="e">
        <f aca="false">AVERAGE('19'!Q7:Q18)</f>
        <v>#DIV/0!</v>
      </c>
      <c r="R19" s="290" t="n">
        <f aca="false">AVERAGE('19'!R7:R18)</f>
        <v>1293.33333333333</v>
      </c>
      <c r="S19" s="290" t="n">
        <f aca="false">AVERAGE('19'!S7:S18)</f>
        <v>76.1847165287105</v>
      </c>
      <c r="T19" s="72"/>
      <c r="U19" s="72"/>
      <c r="V19" s="73"/>
      <c r="W19" s="74"/>
      <c r="X19" s="32" t="n">
        <v>0.583333333333333</v>
      </c>
      <c r="Y19" s="58" t="n">
        <v>3169</v>
      </c>
      <c r="Z19" s="280" t="n">
        <v>1260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73.4458819816977</v>
      </c>
      <c r="AC19" s="82"/>
      <c r="AD19" s="37" t="n">
        <f aca="false">(('19'!AC19*'19'!$Q$10*1000000))/('19'!Y19*3600)</f>
        <v>0</v>
      </c>
      <c r="AE19" s="281" t="n">
        <v>2500</v>
      </c>
      <c r="AF19" s="282" t="n">
        <f aca="false">('19'!AE19/24)*0.454</f>
        <v>47.2916666666667</v>
      </c>
      <c r="AG19" s="38"/>
      <c r="AH19" s="282" t="n">
        <f aca="false">('19'!AG19/24)*0.454</f>
        <v>0</v>
      </c>
      <c r="AI19" s="281" t="n">
        <v>2500</v>
      </c>
      <c r="AJ19" s="282" t="n">
        <f aca="false">('19'!AI19/24)*0.454</f>
        <v>47.2916666666667</v>
      </c>
      <c r="AK19" s="40"/>
      <c r="AL19" s="283" t="n">
        <f aca="false">('19'!AK19/24)*0.454</f>
        <v>0</v>
      </c>
      <c r="AM19" s="40"/>
      <c r="AN19" s="283" t="n">
        <f aca="false">('19'!AM19/24)*0.454</f>
        <v>0</v>
      </c>
      <c r="AO19" s="40"/>
      <c r="AP19" s="283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MAX('19'!B7:B18)</f>
        <v>197</v>
      </c>
      <c r="C20" s="288" t="n">
        <f aca="false">MAX('19'!C7:C18)</f>
        <v>12</v>
      </c>
      <c r="D20" s="96" t="n">
        <f aca="false">MAX('19'!D7:D18)</f>
        <v>13</v>
      </c>
      <c r="E20" s="96" t="n">
        <f aca="false">MAX('19'!E7:E18)</f>
        <v>8</v>
      </c>
      <c r="F20" s="96" t="n">
        <f aca="false">MAX('19'!F8:F18)</f>
        <v>42</v>
      </c>
      <c r="G20" s="96" t="n">
        <f aca="false">MAX('19'!G7:G18)</f>
        <v>1.5</v>
      </c>
      <c r="H20" s="96" t="n">
        <f aca="false">MAX('19'!H7:H18)</f>
        <v>1.2</v>
      </c>
      <c r="I20" s="96" t="n">
        <f aca="false">MAX('19'!I7:I18)</f>
        <v>0.4</v>
      </c>
      <c r="J20" s="96" t="n">
        <f aca="false">MAX('19'!J7:J18)</f>
        <v>0.6</v>
      </c>
      <c r="K20" s="96" t="n">
        <f aca="false">MAX('19'!K8:K18)</f>
        <v>6.8</v>
      </c>
      <c r="L20" s="96" t="n">
        <f aca="false">MAX('19'!L8:L18)</f>
        <v>5.9</v>
      </c>
      <c r="M20" s="96" t="n">
        <f aca="false">MAX('19'!M8:M18)</f>
        <v>6.2</v>
      </c>
      <c r="N20" s="96" t="n">
        <f aca="false">MAX('19'!N8:N18)</f>
        <v>5.9</v>
      </c>
      <c r="O20" s="97" t="n">
        <f aca="false">MAX('19'!O7:O18)</f>
        <v>3.5</v>
      </c>
      <c r="P20" s="97" t="n">
        <f aca="false">MAX('19'!P7:P18)</f>
        <v>1</v>
      </c>
      <c r="Q20" s="97" t="n">
        <f aca="false">MAX('19'!Q7:Q18)</f>
        <v>0</v>
      </c>
      <c r="R20" s="97" t="n">
        <f aca="false">MAX('19'!R7:R18)</f>
        <v>1400</v>
      </c>
      <c r="S20" s="97" t="n">
        <f aca="false">MAX('19'!S7:S18)</f>
        <v>81.1965811965812</v>
      </c>
      <c r="T20" s="72"/>
      <c r="U20" s="72"/>
      <c r="X20" s="32" t="n">
        <v>0.625</v>
      </c>
      <c r="Y20" s="58" t="n">
        <v>3185</v>
      </c>
      <c r="Z20" s="280" t="n">
        <v>1260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73.0769230769231</v>
      </c>
      <c r="AC20" s="82"/>
      <c r="AD20" s="37" t="n">
        <f aca="false">(('19'!AC20*'19'!$Q$10*1000000))/('19'!Y20*3600)</f>
        <v>0</v>
      </c>
      <c r="AE20" s="281" t="n">
        <v>2500</v>
      </c>
      <c r="AF20" s="282" t="n">
        <f aca="false">('19'!AE20/24)*0.454</f>
        <v>47.2916666666667</v>
      </c>
      <c r="AG20" s="38"/>
      <c r="AH20" s="282" t="n">
        <f aca="false">('19'!AG20/24)*0.454</f>
        <v>0</v>
      </c>
      <c r="AI20" s="281" t="n">
        <v>2500</v>
      </c>
      <c r="AJ20" s="282" t="n">
        <f aca="false">('19'!AI20/24)*0.454</f>
        <v>47.2916666666667</v>
      </c>
      <c r="AK20" s="40"/>
      <c r="AL20" s="283" t="n">
        <f aca="false">('19'!AK20/24)*0.454</f>
        <v>0</v>
      </c>
      <c r="AM20" s="40"/>
      <c r="AN20" s="283" t="n">
        <f aca="false">('19'!AM20/24)*0.454</f>
        <v>0</v>
      </c>
      <c r="AO20" s="40"/>
      <c r="AP20" s="283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MIN('19'!B7:B18)</f>
        <v>171</v>
      </c>
      <c r="C21" s="96" t="n">
        <f aca="false">MIN('19'!C7:C18)</f>
        <v>9</v>
      </c>
      <c r="D21" s="96" t="n">
        <f aca="false">MIN('19'!D7:D18)</f>
        <v>10</v>
      </c>
      <c r="E21" s="96" t="n">
        <f aca="false">MIN('19'!E7:E18)</f>
        <v>5</v>
      </c>
      <c r="F21" s="96" t="n">
        <f aca="false">MIN('19'!F8:F18)</f>
        <v>37</v>
      </c>
      <c r="G21" s="291" t="n">
        <f aca="false">MIN('19'!G7:G18)</f>
        <v>0.9</v>
      </c>
      <c r="H21" s="291" t="n">
        <f aca="false">MIN('19'!H7:H18)</f>
        <v>0.8</v>
      </c>
      <c r="I21" s="291" t="n">
        <f aca="false">MIN('19'!I7:I18)</f>
        <v>0.2</v>
      </c>
      <c r="J21" s="291" t="n">
        <f aca="false">MIN('19'!J7:J18)</f>
        <v>0.2</v>
      </c>
      <c r="K21" s="291" t="n">
        <f aca="false">MIN('19'!K8:K18)</f>
        <v>6.7</v>
      </c>
      <c r="L21" s="291" t="n">
        <f aca="false">MIN('19'!L8:L18)</f>
        <v>5.7</v>
      </c>
      <c r="M21" s="291" t="n">
        <f aca="false">MIN('19'!M8:M18)</f>
        <v>6.1</v>
      </c>
      <c r="N21" s="291" t="n">
        <f aca="false">MIN('19'!N8:N18)</f>
        <v>5.8</v>
      </c>
      <c r="O21" s="292" t="n">
        <f aca="false">MIN('19'!O7:O18)</f>
        <v>3</v>
      </c>
      <c r="P21" s="292" t="n">
        <f aca="false">MIN('19'!P7:P18)</f>
        <v>0.5</v>
      </c>
      <c r="Q21" s="292" t="n">
        <f aca="false">MIN('19'!Q7:Q18)</f>
        <v>0</v>
      </c>
      <c r="R21" s="292" t="n">
        <f aca="false">MIN('19'!R7:R18)</f>
        <v>1260</v>
      </c>
      <c r="S21" s="292" t="n">
        <f aca="false">MIN('19'!S7:S18)</f>
        <v>72.6209048361935</v>
      </c>
      <c r="T21" s="72"/>
      <c r="U21" s="72"/>
      <c r="X21" s="32" t="n">
        <v>0.666666666666667</v>
      </c>
      <c r="Y21" s="58" t="n">
        <v>3200</v>
      </c>
      <c r="Z21" s="280" t="n">
        <v>1260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72.734375</v>
      </c>
      <c r="AC21" s="82"/>
      <c r="AD21" s="37" t="n">
        <f aca="false">(('19'!AC21*'19'!$Q$10*1000000))/('19'!Y21*3600)</f>
        <v>0</v>
      </c>
      <c r="AE21" s="281" t="n">
        <v>2500</v>
      </c>
      <c r="AF21" s="282" t="n">
        <f aca="false">('19'!AE21/24)*0.454</f>
        <v>47.2916666666667</v>
      </c>
      <c r="AG21" s="38"/>
      <c r="AH21" s="282" t="n">
        <f aca="false">('19'!AG21/24)*0.454</f>
        <v>0</v>
      </c>
      <c r="AI21" s="281" t="n">
        <v>2500</v>
      </c>
      <c r="AJ21" s="282" t="n">
        <f aca="false">('19'!AI21/24)*0.454</f>
        <v>47.2916666666667</v>
      </c>
      <c r="AK21" s="40"/>
      <c r="AL21" s="283" t="n">
        <f aca="false">('19'!AK21/24)*0.454</f>
        <v>0</v>
      </c>
      <c r="AM21" s="40"/>
      <c r="AN21" s="283" t="n">
        <f aca="false">('19'!AM21/24)*0.454</f>
        <v>0</v>
      </c>
      <c r="AO21" s="40"/>
      <c r="AP21" s="283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3191</v>
      </c>
      <c r="Z22" s="280" t="n">
        <v>1260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72.9395173926669</v>
      </c>
      <c r="AC22" s="82"/>
      <c r="AD22" s="37" t="n">
        <f aca="false">(('19'!AC22*'19'!$Q$10*1000000))/('19'!Y22*3600)</f>
        <v>0</v>
      </c>
      <c r="AE22" s="281" t="n">
        <v>2500</v>
      </c>
      <c r="AF22" s="282" t="n">
        <f aca="false">('19'!AE22/24)*0.454</f>
        <v>47.2916666666667</v>
      </c>
      <c r="AG22" s="38"/>
      <c r="AH22" s="282" t="n">
        <f aca="false">('19'!AG22/24)*0.454</f>
        <v>0</v>
      </c>
      <c r="AI22" s="281" t="n">
        <v>2500</v>
      </c>
      <c r="AJ22" s="282" t="n">
        <f aca="false">('19'!AI22/24)*0.454</f>
        <v>47.2916666666667</v>
      </c>
      <c r="AK22" s="40"/>
      <c r="AL22" s="283" t="n">
        <f aca="false">('19'!AK22/24)*0.454</f>
        <v>0</v>
      </c>
      <c r="AM22" s="40"/>
      <c r="AN22" s="283" t="n">
        <f aca="false">('19'!AM22/24)*0.454</f>
        <v>0</v>
      </c>
      <c r="AO22" s="40"/>
      <c r="AP22" s="283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3190</v>
      </c>
      <c r="Z23" s="280" t="n">
        <v>1260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72.9623824451411</v>
      </c>
      <c r="AC23" s="82"/>
      <c r="AD23" s="37" t="n">
        <v>0</v>
      </c>
      <c r="AE23" s="281" t="n">
        <v>2500</v>
      </c>
      <c r="AF23" s="282" t="n">
        <f aca="false">('19'!AE23/24)*0.454</f>
        <v>47.2916666666667</v>
      </c>
      <c r="AG23" s="38"/>
      <c r="AH23" s="282" t="n">
        <f aca="false">('19'!AG23/24)*0.454</f>
        <v>0</v>
      </c>
      <c r="AI23" s="281" t="n">
        <v>2500</v>
      </c>
      <c r="AJ23" s="282" t="n">
        <f aca="false">('19'!AI23/24)*0.454</f>
        <v>47.2916666666667</v>
      </c>
      <c r="AK23" s="40"/>
      <c r="AL23" s="283" t="n">
        <f aca="false">('19'!AK23/24)*0.454</f>
        <v>0</v>
      </c>
      <c r="AM23" s="40"/>
      <c r="AN23" s="283" t="n">
        <f aca="false">('19'!AM23/24)*0.454</f>
        <v>0</v>
      </c>
      <c r="AO23" s="40"/>
      <c r="AP23" s="283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3166</v>
      </c>
      <c r="Z24" s="280" t="n">
        <v>1260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73.5154769425142</v>
      </c>
      <c r="AC24" s="35"/>
      <c r="AD24" s="293" t="n">
        <f aca="false">(('19'!AC24*'19'!$Q$10*1000000))/('19'!Y24*3600)</f>
        <v>0</v>
      </c>
      <c r="AE24" s="281" t="n">
        <v>2500</v>
      </c>
      <c r="AF24" s="294" t="n">
        <f aca="false">('19'!AE24/24)*0.454</f>
        <v>47.2916666666667</v>
      </c>
      <c r="AG24" s="266"/>
      <c r="AH24" s="294" t="n">
        <f aca="false">('19'!AG24/24)*0.454</f>
        <v>0</v>
      </c>
      <c r="AI24" s="281" t="n">
        <v>2500</v>
      </c>
      <c r="AJ24" s="294" t="n">
        <f aca="false">('19'!AI24/24)*0.454</f>
        <v>47.2916666666667</v>
      </c>
      <c r="AK24" s="40"/>
      <c r="AL24" s="295" t="n">
        <f aca="false">('19'!AK24/24)*0.454</f>
        <v>0</v>
      </c>
      <c r="AM24" s="296"/>
      <c r="AN24" s="295" t="n">
        <f aca="false">('19'!AM24/24)*0.454</f>
        <v>0</v>
      </c>
      <c r="AO24" s="40"/>
      <c r="AP24" s="295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0.1</v>
      </c>
      <c r="C25" s="297" t="n">
        <v>0.1</v>
      </c>
      <c r="D25" s="297" t="n">
        <v>0.12</v>
      </c>
      <c r="E25" s="145" t="n">
        <v>0.16</v>
      </c>
      <c r="F25" s="145" t="n">
        <v>0.54</v>
      </c>
      <c r="G25" s="145" t="n">
        <v>0.42</v>
      </c>
      <c r="H25" s="145" t="n">
        <v>0.31</v>
      </c>
      <c r="I25" s="145" t="n">
        <v>0.4</v>
      </c>
      <c r="J25" s="145" t="n">
        <v>0.1</v>
      </c>
      <c r="K25" s="145" t="n">
        <v>0.11</v>
      </c>
      <c r="L25" s="145" t="n">
        <v>0.18</v>
      </c>
      <c r="M25" s="145" t="n">
        <v>0.15</v>
      </c>
      <c r="N25" s="145" t="n">
        <v>0.1</v>
      </c>
      <c r="O25" s="145" t="n">
        <v>0.15</v>
      </c>
      <c r="P25" s="145" t="n">
        <v>0.2</v>
      </c>
      <c r="Q25" s="145" t="s">
        <v>152</v>
      </c>
      <c r="R25" s="89" t="e">
        <f aca="false">#DIV/0!</f>
        <v>#DIV/0!</v>
      </c>
      <c r="S25" s="90"/>
      <c r="T25" s="344" t="s">
        <v>0</v>
      </c>
      <c r="U25" s="358" t="n">
        <f aca="false">ESCALA!$A$21</f>
        <v>43940</v>
      </c>
      <c r="X25" s="32" t="n">
        <v>0.833333333333333</v>
      </c>
      <c r="Y25" s="58" t="n">
        <v>3176</v>
      </c>
      <c r="Z25" s="280" t="n">
        <v>1260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73.2840050377834</v>
      </c>
      <c r="AC25" s="82"/>
      <c r="AD25" s="37" t="n">
        <f aca="false">(('19'!AC25*'19'!$Q$10*1000000))/('19'!Y25*3600)</f>
        <v>0</v>
      </c>
      <c r="AE25" s="281" t="n">
        <v>2500</v>
      </c>
      <c r="AF25" s="282" t="n">
        <f aca="false">('19'!AE25/24)*0.454</f>
        <v>47.2916666666667</v>
      </c>
      <c r="AG25" s="38"/>
      <c r="AH25" s="282" t="n">
        <f aca="false">('19'!AG25/24)*0.454</f>
        <v>0</v>
      </c>
      <c r="AI25" s="281" t="n">
        <v>2500</v>
      </c>
      <c r="AJ25" s="282" t="n">
        <f aca="false">('19'!AI25/24)*0.454</f>
        <v>47.2916666666667</v>
      </c>
      <c r="AK25" s="40"/>
      <c r="AL25" s="283" t="n">
        <f aca="false">('19'!AK25/24)*0.454</f>
        <v>0</v>
      </c>
      <c r="AM25" s="40"/>
      <c r="AN25" s="283" t="n">
        <f aca="false">('19'!AM25/24)*0.454</f>
        <v>0</v>
      </c>
      <c r="AO25" s="40"/>
      <c r="AP25" s="283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344"/>
      <c r="U26" s="358"/>
      <c r="X26" s="32" t="n">
        <v>0.875</v>
      </c>
      <c r="Y26" s="58" t="n">
        <v>3199</v>
      </c>
      <c r="Z26" s="280" t="n">
        <v>1260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72.7571115973742</v>
      </c>
      <c r="AC26" s="82"/>
      <c r="AD26" s="37" t="n">
        <f aca="false">(('19'!AC26*'19'!$Q$10*1000000))/('19'!Y26*3600)</f>
        <v>0</v>
      </c>
      <c r="AE26" s="281" t="n">
        <v>2500</v>
      </c>
      <c r="AF26" s="282" t="n">
        <f aca="false">('19'!AE26/24)*0.454</f>
        <v>47.2916666666667</v>
      </c>
      <c r="AG26" s="38"/>
      <c r="AH26" s="282" t="n">
        <f aca="false">('19'!AG26/24)*0.454</f>
        <v>0</v>
      </c>
      <c r="AI26" s="281" t="n">
        <v>2500</v>
      </c>
      <c r="AJ26" s="282" t="n">
        <f aca="false">('19'!AI26/24)*0.454</f>
        <v>47.2916666666667</v>
      </c>
      <c r="AK26" s="40"/>
      <c r="AL26" s="283" t="n">
        <f aca="false">('19'!AK26/24)*0.454</f>
        <v>0</v>
      </c>
      <c r="AM26" s="40"/>
      <c r="AN26" s="283" t="n">
        <f aca="false">('19'!AM26/24)*0.454</f>
        <v>0</v>
      </c>
      <c r="AO26" s="40"/>
      <c r="AP26" s="283" t="n">
        <f aca="false">('19'!AO26/24)*0.454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3205</v>
      </c>
      <c r="Z27" s="280" t="n">
        <v>1260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72.6209048361935</v>
      </c>
      <c r="AC27" s="82"/>
      <c r="AD27" s="37" t="n">
        <f aca="false">(('19'!AC27*'19'!$Q$10*1000000))/('19'!Y27*3600)</f>
        <v>0</v>
      </c>
      <c r="AE27" s="281" t="n">
        <v>2500</v>
      </c>
      <c r="AF27" s="282" t="n">
        <f aca="false">('19'!AE27/24)*0.454</f>
        <v>47.2916666666667</v>
      </c>
      <c r="AG27" s="38"/>
      <c r="AH27" s="282" t="n">
        <f aca="false">('19'!AG27/24)*0.454</f>
        <v>0</v>
      </c>
      <c r="AI27" s="281" t="n">
        <v>2500</v>
      </c>
      <c r="AJ27" s="282" t="n">
        <f aca="false">('19'!AI27/24)*0.454</f>
        <v>47.2916666666667</v>
      </c>
      <c r="AK27" s="40"/>
      <c r="AL27" s="283" t="n">
        <f aca="false">('19'!AK27/24)*0.454</f>
        <v>0</v>
      </c>
      <c r="AM27" s="40"/>
      <c r="AN27" s="283" t="n">
        <f aca="false">('19'!AM27/24)*0.454</f>
        <v>0</v>
      </c>
      <c r="AO27" s="40"/>
      <c r="AP27" s="283" t="n">
        <f aca="false">('19'!AO27/24)*0.454</f>
        <v>0</v>
      </c>
    </row>
    <row r="28" customFormat="false" ht="19.5" hidden="false" customHeight="true" outlineLevel="0" collapsed="false">
      <c r="A28" s="102" t="n">
        <v>51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3183</v>
      </c>
      <c r="Z28" s="280" t="n">
        <v>1260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73.1228400879673</v>
      </c>
      <c r="AC28" s="82"/>
      <c r="AD28" s="37" t="n">
        <f aca="false">(('19'!AC28*'19'!$Q$10*1000000))/('19'!Y28*3600)</f>
        <v>0</v>
      </c>
      <c r="AE28" s="281" t="n">
        <v>2500</v>
      </c>
      <c r="AF28" s="282" t="n">
        <f aca="false">('19'!AE28/24)*0.454</f>
        <v>47.2916666666667</v>
      </c>
      <c r="AG28" s="38"/>
      <c r="AH28" s="282" t="n">
        <f aca="false">('19'!AG28/24)*0.454</f>
        <v>0</v>
      </c>
      <c r="AI28" s="281" t="n">
        <v>2500</v>
      </c>
      <c r="AJ28" s="282" t="n">
        <f aca="false">('19'!AI28/24)*0.454</f>
        <v>47.2916666666667</v>
      </c>
      <c r="AK28" s="40"/>
      <c r="AL28" s="283" t="n">
        <f aca="false">('19'!AK28/24)*0.454</f>
        <v>0</v>
      </c>
      <c r="AM28" s="40"/>
      <c r="AN28" s="283" t="n">
        <f aca="false">('19'!AM28/24)*0.454</f>
        <v>0</v>
      </c>
      <c r="AO28" s="40"/>
      <c r="AP28" s="283" t="n">
        <f aca="false">('19'!AO28/24)*0.454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3184</v>
      </c>
      <c r="Z29" s="280" t="n">
        <v>1260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73.0998743718593</v>
      </c>
      <c r="AC29" s="82"/>
      <c r="AD29" s="37" t="n">
        <f aca="false">(('19'!AC29*'19'!$Q$10*1000000))/('19'!Y29*3600)</f>
        <v>0</v>
      </c>
      <c r="AE29" s="281" t="n">
        <v>2500</v>
      </c>
      <c r="AF29" s="282" t="n">
        <f aca="false">('19'!AE29/24)*0.454</f>
        <v>47.2916666666667</v>
      </c>
      <c r="AG29" s="38"/>
      <c r="AH29" s="282" t="n">
        <f aca="false">('19'!AG29/24)*0.454</f>
        <v>0</v>
      </c>
      <c r="AI29" s="281" t="n">
        <v>2500</v>
      </c>
      <c r="AJ29" s="282" t="n">
        <f aca="false">('19'!AI29/24)*0.454</f>
        <v>47.2916666666667</v>
      </c>
      <c r="AK29" s="40"/>
      <c r="AL29" s="283" t="n">
        <f aca="false">('19'!AK29/24)*0.454</f>
        <v>0</v>
      </c>
      <c r="AM29" s="40"/>
      <c r="AN29" s="283" t="n">
        <f aca="false">('19'!AM29/24)*0.454</f>
        <v>0</v>
      </c>
      <c r="AO29" s="40"/>
      <c r="AP29" s="283" t="n">
        <f aca="false">('19'!AO29/24)*0.454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SUM('19'!Y6:Y29)*3.6</f>
        <v>274885.2</v>
      </c>
      <c r="Z30" s="113" t="n">
        <f aca="false">SUM('19'!Z6:Z29)</f>
        <v>31400</v>
      </c>
      <c r="AA30" s="107"/>
      <c r="AB30" s="108"/>
      <c r="AC30" s="107"/>
      <c r="AD30" s="108"/>
      <c r="AE30" s="53"/>
      <c r="AF30" s="282" t="n">
        <f aca="false">SUM('19'!AF6:AF29)</f>
        <v>1135</v>
      </c>
      <c r="AG30" s="53"/>
      <c r="AH30" s="282" t="n">
        <f aca="false">SUM('19'!AH6:AH29)</f>
        <v>0</v>
      </c>
      <c r="AI30" s="53"/>
      <c r="AJ30" s="282" t="n">
        <f aca="false">SUM('19'!AJ6:AJ29)</f>
        <v>1210.66666666667</v>
      </c>
      <c r="AK30" s="109"/>
      <c r="AL30" s="283" t="n">
        <f aca="false">SUM('19'!AL6:AL29)</f>
        <v>0</v>
      </c>
      <c r="AM30" s="109"/>
      <c r="AN30" s="283" t="n">
        <f aca="false">SUM('19'!AN6:AN29)</f>
        <v>0</v>
      </c>
      <c r="AO30" s="109"/>
      <c r="AP30" s="283" t="n">
        <f aca="false">SUM('19'!AP6:AP29)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SUMIF('19'!AA6:AA29,"=1",'19'!Z6:Z29)</f>
        <v>31400</v>
      </c>
      <c r="AA32" s="113" t="n">
        <f aca="false">'19'!Z32*'19'!AS6</f>
        <v>41762</v>
      </c>
      <c r="AB32" s="114" t="n">
        <f aca="false">SUMIF('19'!$AA$6:$AA$29,"=1",'19'!$AB$6:$AB$29)/COUNTIF('19'!$AA$6:$AA$29,"=1")</f>
        <v>75.6264963182976</v>
      </c>
      <c r="AC32" s="115" t="n">
        <f aca="false">SUMIF('19'!AA6:AA29,"=1",'19'!AC6:AC29)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SUMIF('19'!AA6:AA29,"=2",'19'!Z6:Z29)</f>
        <v>0</v>
      </c>
      <c r="AA33" s="113" t="n">
        <f aca="false">'19'!Z33*'19'!AS7</f>
        <v>0</v>
      </c>
      <c r="AB33" s="114" t="e">
        <f aca="false">SUMIF('19'!$AA$6:$AA$29,"=2",'19'!$AB$6:$AB$29)/COUNTIF('19'!$AA$6:$AA$29,"=2")</f>
        <v>#DIV/0!</v>
      </c>
      <c r="AC33" s="120" t="n">
        <f aca="false">SUMIF('19'!AA6:AA29,"=2",'19'!AC6:AC29)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AVERAGE('19'!Y6:Y29)</f>
        <v>3181.54166666667</v>
      </c>
      <c r="Z34" s="127" t="n">
        <f aca="false">AVERAGE('19'!Z6:Z29)</f>
        <v>1308.33333333333</v>
      </c>
      <c r="AA34" s="128"/>
      <c r="AB34" s="128"/>
      <c r="AC34" s="129" t="n">
        <f aca="false">SUM('19'!AC6:AC29)/COUNTIF('19'!AC6:AC29,"&lt;&gt;0")</f>
        <v>0</v>
      </c>
      <c r="AD34" s="130" t="e">
        <f aca="false">SUM('19'!AD6:AD29)/COUNTIF('19'!AD6:AD29,"&lt;&gt;0")</f>
        <v>#DIV/0!</v>
      </c>
      <c r="AE34" s="107"/>
      <c r="AF34" s="129" t="n">
        <f aca="false">AVERAGE('19'!AF6:AF29)</f>
        <v>47.2916666666667</v>
      </c>
      <c r="AG34" s="129"/>
      <c r="AH34" s="129" t="n">
        <f aca="false">AVERAGE('19'!AH6:AH29)</f>
        <v>0</v>
      </c>
      <c r="AI34" s="129"/>
      <c r="AJ34" s="129" t="n">
        <f aca="false">'19'!AJ30/24</f>
        <v>50.4444444444445</v>
      </c>
      <c r="AK34" s="129"/>
      <c r="AL34" s="129" t="n">
        <f aca="false">AVERAGE('19'!AL6:AL29)</f>
        <v>0</v>
      </c>
      <c r="AM34" s="129"/>
      <c r="AN34" s="129" t="n">
        <f aca="false">AVERAGE('19'!AN6:AN29)</f>
        <v>0</v>
      </c>
      <c r="AO34" s="129"/>
      <c r="AP34" s="129" t="n">
        <f aca="false">AVERAGE('19'!AP6:AP29)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/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42.5</v>
      </c>
      <c r="D37" s="284" t="n">
        <v>22.5</v>
      </c>
      <c r="E37" s="284" t="n">
        <v>17.5</v>
      </c>
      <c r="F37" s="284" t="n">
        <v>1.6</v>
      </c>
      <c r="G37" s="284" t="n">
        <v>0</v>
      </c>
      <c r="H37" s="284" t="n">
        <v>0</v>
      </c>
      <c r="I37" s="281" t="n">
        <v>0.15</v>
      </c>
      <c r="J37" s="281" t="n">
        <v>0.1</v>
      </c>
      <c r="K37" s="281" t="n">
        <v>0.03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483" t="n">
        <f aca="false">'19'!V12</f>
        <v>0</v>
      </c>
      <c r="X37" s="147" t="s">
        <v>77</v>
      </c>
      <c r="Y37" s="147"/>
      <c r="Z37" s="148" t="n">
        <f aca="false">COUNTA('19'!Z6:Z29)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SUM('19'!AF30+'19'!AH30)</f>
        <v>1135</v>
      </c>
      <c r="AL38" s="311" t="s">
        <v>82</v>
      </c>
      <c r="AM38" s="313" t="n">
        <f aca="false">SUM('19'!AL30+'19'!AN30)</f>
        <v>0</v>
      </c>
      <c r="AO38" s="311" t="s">
        <v>82</v>
      </c>
      <c r="AP38" s="312" t="n">
        <f aca="false">'19'!AJ30</f>
        <v>1210.66666666667</v>
      </c>
      <c r="AQ38" s="311" t="s">
        <v>82</v>
      </c>
      <c r="AR38" s="313" t="n">
        <f aca="false">'19'!AP30</f>
        <v>0</v>
      </c>
    </row>
    <row r="39" customFormat="false" ht="16.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('19'!AK38/'19'!Y30)*1000</f>
        <v>4.12899639558623</v>
      </c>
      <c r="AL39" s="316" t="s">
        <v>90</v>
      </c>
      <c r="AM39" s="317" t="n">
        <f aca="false">('19'!AM38/'19'!Y30)*1000</f>
        <v>0</v>
      </c>
      <c r="AO39" s="314" t="s">
        <v>90</v>
      </c>
      <c r="AP39" s="315" t="n">
        <f aca="false">('19'!AP38/'19'!Y30)*1000</f>
        <v>4.40426282195865</v>
      </c>
      <c r="AQ39" s="316" t="s">
        <v>90</v>
      </c>
      <c r="AR39" s="317" t="n">
        <f aca="false">('19'!AR38/'19'!Y30)*1000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SUM('19'!AK38,'19'!AM38)</f>
        <v>1135</v>
      </c>
      <c r="AM40" s="185"/>
      <c r="AO40" s="186" t="s">
        <v>94</v>
      </c>
      <c r="AP40" s="186"/>
      <c r="AQ40" s="187" t="n">
        <f aca="false">SUM('19'!AP38,'19'!AR38)</f>
        <v>1210.66666666667</v>
      </c>
      <c r="AR40" s="187"/>
    </row>
    <row r="41" customFormat="false" ht="16.5" hidden="false" customHeight="true" outlineLevel="0" collapsed="false">
      <c r="A41" s="188" t="n">
        <f aca="false">COUNTA('19'!E7:E18)</f>
        <v>12</v>
      </c>
      <c r="B41" s="189" t="n">
        <f aca="false">COUNTA('19'!I7:I18)</f>
        <v>12</v>
      </c>
      <c r="C41" s="189" t="n">
        <f aca="false">COUNTA('19'!J7:J18)</f>
        <v>12</v>
      </c>
      <c r="D41" s="189" t="n">
        <f aca="false">COUNTA('19'!K8:K18)</f>
        <v>11</v>
      </c>
      <c r="E41" s="189" t="n">
        <f aca="false">COUNTIF('19'!E7:E18,"&gt;15")</f>
        <v>0</v>
      </c>
      <c r="F41" s="189"/>
      <c r="G41" s="189" t="n">
        <f aca="false">COUNTIF('19'!J7:J18,"&gt;1")</f>
        <v>0</v>
      </c>
      <c r="H41" s="189"/>
      <c r="I41" s="190"/>
      <c r="J41" s="189" t="n">
        <f aca="false">'19'!A41-'19'!E41</f>
        <v>12</v>
      </c>
      <c r="K41" s="189"/>
      <c r="L41" s="189" t="n">
        <f aca="false">'19'!C41-'19'!G41</f>
        <v>12</v>
      </c>
      <c r="M41" s="189"/>
      <c r="N41" s="190"/>
      <c r="O41" s="191" t="n">
        <f aca="false">COUNTIF('19'!J7:J18,"&lt;=0,5")</f>
        <v>11</v>
      </c>
      <c r="P41" s="191"/>
      <c r="Q41" s="191"/>
      <c r="R41" s="167"/>
      <c r="S41" s="192" t="n">
        <f aca="false">COUNTIF('19'!J7:J18,"&lt;=1,0")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SUM(('19'!AK38+'19'!AM38)/'19'!Y30)*1000</f>
        <v>4.12899639558623</v>
      </c>
      <c r="AM41" s="194"/>
      <c r="AO41" s="186" t="s">
        <v>95</v>
      </c>
      <c r="AP41" s="186"/>
      <c r="AQ41" s="194" t="n">
        <f aca="false">SUM(('19'!AP38+'19'!AR38)/'19'!Y30)*1000</f>
        <v>4.40426282195865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154</v>
      </c>
      <c r="Z44" s="208" t="s">
        <v>105</v>
      </c>
      <c r="AA44" s="209" t="n">
        <v>60</v>
      </c>
      <c r="AB44" s="208" t="s">
        <v>105</v>
      </c>
      <c r="AC44" s="209"/>
      <c r="AD44" s="210"/>
      <c r="AE44" s="210"/>
      <c r="AF44" s="211" t="s">
        <v>106</v>
      </c>
      <c r="AG44" s="243" t="n">
        <f aca="false">SUM('19'!Y45,'19'!AA45,'19'!AC45,'19'!AE45)</f>
        <v>213380.2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COUNTIF('19'!I7:I18,"&lt;=5,0")</f>
        <v>12</v>
      </c>
      <c r="I45" s="214"/>
      <c r="J45" s="214"/>
      <c r="K45" s="190"/>
      <c r="L45" s="184" t="n">
        <f aca="false">COUNTA('19'!L37)</f>
        <v>1</v>
      </c>
      <c r="M45" s="184"/>
      <c r="O45" s="215"/>
      <c r="P45" s="216"/>
      <c r="Q45" s="217" t="n">
        <f aca="false">'19'!S41-'19'!O41</f>
        <v>1</v>
      </c>
      <c r="R45" s="217"/>
      <c r="S45" s="217"/>
      <c r="T45" s="218"/>
      <c r="X45" s="219" t="s">
        <v>108</v>
      </c>
      <c r="Y45" s="220" t="n">
        <f aca="false">'19'!Y44*275.3</f>
        <v>42396.2</v>
      </c>
      <c r="Z45" s="219" t="s">
        <v>108</v>
      </c>
      <c r="AA45" s="220" t="n">
        <f aca="false">262.4*'19'!AA44</f>
        <v>15744</v>
      </c>
      <c r="AB45" s="219" t="s">
        <v>108</v>
      </c>
      <c r="AC45" s="220" t="n">
        <f aca="false">'19'!AC44*277.7</f>
        <v>0</v>
      </c>
      <c r="AD45" s="219" t="s">
        <v>108</v>
      </c>
      <c r="AE45" s="221" t="n">
        <v>155240</v>
      </c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" hidden="false" customHeight="true" outlineLevel="0" collapsed="false">
      <c r="F46" s="223"/>
      <c r="X46" s="224" t="s">
        <v>109</v>
      </c>
      <c r="Y46" s="225" t="n">
        <f aca="false">'19'!AS6</f>
        <v>1.33</v>
      </c>
      <c r="Z46" s="224" t="s">
        <v>109</v>
      </c>
      <c r="AA46" s="225" t="n">
        <f aca="false">'19'!Y46</f>
        <v>1.33</v>
      </c>
      <c r="AB46" s="224" t="s">
        <v>109</v>
      </c>
      <c r="AC46" s="225" t="n">
        <f aca="false">'19'!Y46</f>
        <v>1.33</v>
      </c>
      <c r="AD46" s="224" t="s">
        <v>109</v>
      </c>
      <c r="AE46" s="390" t="n">
        <f aca="false">'19'!Y46</f>
        <v>1.33</v>
      </c>
      <c r="AF46" s="228" t="s">
        <v>110</v>
      </c>
      <c r="AG46" s="229" t="n">
        <f aca="false">SUM('19'!Y47,'19'!AA47,'19'!AC47,'19'!AE47)</f>
        <v>283795.666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'19'!Y45*'19'!Y46</f>
        <v>56386.946</v>
      </c>
      <c r="Z47" s="219" t="s">
        <v>112</v>
      </c>
      <c r="AA47" s="220" t="n">
        <f aca="false">'19'!AA45*'19'!AA46</f>
        <v>20939.52</v>
      </c>
      <c r="AB47" s="219" t="s">
        <v>112</v>
      </c>
      <c r="AC47" s="220" t="n">
        <f aca="false">'19'!AC45*'19'!AC46</f>
        <v>0</v>
      </c>
      <c r="AD47" s="219" t="s">
        <v>112</v>
      </c>
      <c r="AE47" s="220" t="n">
        <f aca="false">'19'!AE45*'19'!AE46</f>
        <v>206469.2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COUNTA('19'!O7:O18)</f>
        <v>12</v>
      </c>
      <c r="P51" s="184" t="n">
        <f aca="false">COUNTA('19'!W17:W28)</f>
        <v>0</v>
      </c>
      <c r="R51" s="214" t="n">
        <f aca="false">COUNTIF('19'!O7:O18,"&gt;=0,5")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SUM('19'!Y53,'19'!AA53,'19'!AC53,'19'!AE53)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'19'!Y52*275.3</f>
        <v>0</v>
      </c>
      <c r="Z53" s="219" t="s">
        <v>108</v>
      </c>
      <c r="AA53" s="220" t="n">
        <f aca="false">262.4*'19'!AA52</f>
        <v>0</v>
      </c>
      <c r="AB53" s="219" t="s">
        <v>108</v>
      </c>
      <c r="AC53" s="246" t="n">
        <f aca="false">'19'!AC52*277.7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'19'!AS7</f>
        <v>1.377</v>
      </c>
      <c r="Z54" s="224" t="s">
        <v>109</v>
      </c>
      <c r="AA54" s="225" t="n">
        <f aca="false">'19'!Y54</f>
        <v>1.377</v>
      </c>
      <c r="AB54" s="224" t="s">
        <v>109</v>
      </c>
      <c r="AC54" s="225" t="n">
        <f aca="false">'19'!Y54</f>
        <v>1.377</v>
      </c>
      <c r="AD54" s="224" t="s">
        <v>109</v>
      </c>
      <c r="AE54" s="390" t="n">
        <f aca="false">'19'!Y54</f>
        <v>1.377</v>
      </c>
      <c r="AF54" s="228" t="s">
        <v>110</v>
      </c>
      <c r="AG54" s="229" t="n">
        <f aca="false">SUM('19'!Y55,'19'!AA55,'19'!AC55,'19'!AE55)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262.4*'10'!AL53</f>
        <v>0</v>
      </c>
      <c r="AM54" s="219" t="s">
        <v>108</v>
      </c>
      <c r="AN54" s="246" t="n">
        <f aca="false">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'19'!Y53*'19'!Y54</f>
        <v>0</v>
      </c>
      <c r="Z55" s="219" t="s">
        <v>112</v>
      </c>
      <c r="AA55" s="220" t="n">
        <f aca="false">'19'!AA53*'19'!AA54</f>
        <v>0</v>
      </c>
      <c r="AB55" s="219" t="s">
        <v>112</v>
      </c>
      <c r="AC55" s="220" t="n">
        <f aca="false">'19'!AC53*'19'!AC54</f>
        <v>0</v>
      </c>
      <c r="AD55" s="219" t="s">
        <v>112</v>
      </c>
      <c r="AE55" s="220" t="n">
        <f aca="false">'19'!AE53*'19'!AE54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'10'!AJ55</f>
        <v>0</v>
      </c>
      <c r="AM55" s="224" t="s">
        <v>109</v>
      </c>
      <c r="AN55" s="225" t="n">
        <f aca="false">AJ55</f>
        <v>1.377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AJ54*'10'!AJ55</f>
        <v>0</v>
      </c>
      <c r="AK56" s="219" t="s">
        <v>112</v>
      </c>
      <c r="AL56" s="220" t="n">
        <f aca="false">'10'!AL54*'10'!AL55</f>
        <v>0</v>
      </c>
      <c r="AM56" s="219" t="s">
        <v>112</v>
      </c>
      <c r="AN56" s="220" t="n">
        <f aca="false">AN54*AN55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COUNTA('19'!N7:N18)</f>
        <v>12</v>
      </c>
      <c r="P57" s="247"/>
      <c r="R57" s="248" t="n">
        <f aca="false">COUNTIF('19'!N7:N18,"&gt;=6")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41762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-41762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'18'!$Y$68</f>
        <v>-23312.3135833333</v>
      </c>
      <c r="Z65" s="259"/>
      <c r="AA65" s="259"/>
      <c r="AB65" s="269" t="s">
        <v>130</v>
      </c>
      <c r="AC65" s="367" t="n">
        <f aca="false">'18'!$AC$68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SUM('19'!AK38,'19'!AP38)</f>
        <v>2345.66666666667</v>
      </c>
      <c r="Z67" s="259"/>
      <c r="AA67" s="259"/>
      <c r="AB67" s="265" t="s">
        <v>128</v>
      </c>
      <c r="AC67" s="257" t="n">
        <f aca="false">SUM('19'!AM38,'19'!AR38)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SUM('19'!Y63,'19'!Y65)-'19'!Y67</f>
        <v>-25657.98025</v>
      </c>
      <c r="Z68" s="259"/>
      <c r="AA68" s="259"/>
      <c r="AB68" s="265" t="s">
        <v>132</v>
      </c>
      <c r="AC68" s="275" t="n">
        <f aca="false">SUM('19'!AC63,'19'!AC65)-'19'!AC67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22" colorId="64" zoomScale="120" zoomScaleNormal="120" zoomScalePageLayoutView="100" workbookViewId="0">
      <selection pane="topLeft" activeCell="AD37" activeCellId="0" sqref="AD37"/>
    </sheetView>
  </sheetViews>
  <sheetFormatPr defaultColWidth="8.542968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  <col collapsed="false" customWidth="true" hidden="false" outlineLevel="0" max="29" min="29" style="0" width="10.41"/>
    <col collapsed="false" customWidth="true" hidden="false" outlineLevel="0" max="30" min="30" style="0" width="10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84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8"/>
      <c r="V6" s="18"/>
      <c r="W6" s="18"/>
      <c r="X6" s="32" t="n">
        <v>0.0416666666666667</v>
      </c>
      <c r="Y6" s="266" t="n">
        <v>3200</v>
      </c>
      <c r="Z6" s="392" t="n">
        <v>1260</v>
      </c>
      <c r="AA6" s="34" t="n">
        <v>1</v>
      </c>
      <c r="AB6" s="82" t="n">
        <f aca="false">IF('20'!AA6=1,(('20'!Z6*'20'!$AS$6*'20'!$AT$6)/('20'!Y6*0.0036)),IF('20'!AA6=2,(('20'!Z6*'20'!$AS$7*'20'!$AT$7)/('20'!Y6*0.0036))))</f>
        <v>72.734375</v>
      </c>
      <c r="AC6" s="82"/>
      <c r="AD6" s="37" t="n">
        <f aca="false">(('20'!AC6*'20'!$Q$10*1000000))/('20'!Y6*3600)</f>
        <v>0</v>
      </c>
      <c r="AE6" s="281" t="n">
        <v>2500</v>
      </c>
      <c r="AF6" s="282" t="n">
        <f aca="false">('20'!AE6/24)*0.454</f>
        <v>47.2916666666667</v>
      </c>
      <c r="AG6" s="38"/>
      <c r="AH6" s="282" t="n">
        <f aca="false">('20'!AG6/24)*0.454</f>
        <v>0</v>
      </c>
      <c r="AI6" s="280" t="n">
        <v>2500</v>
      </c>
      <c r="AJ6" s="282" t="n">
        <f aca="false">('20'!AI6/24)*0.454</f>
        <v>47.2916666666667</v>
      </c>
      <c r="AK6" s="40"/>
      <c r="AL6" s="283" t="n">
        <f aca="false">('20'!AK6/24)*0.454</f>
        <v>0</v>
      </c>
      <c r="AM6" s="40"/>
      <c r="AN6" s="283" t="n">
        <f aca="false">('20'!AM6/24)*0.454</f>
        <v>0</v>
      </c>
      <c r="AO6" s="40"/>
      <c r="AP6" s="283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195</v>
      </c>
      <c r="C7" s="284" t="n">
        <v>10</v>
      </c>
      <c r="D7" s="284" t="n">
        <v>14</v>
      </c>
      <c r="E7" s="284" t="n">
        <v>5</v>
      </c>
      <c r="F7" s="284" t="n">
        <v>44</v>
      </c>
      <c r="G7" s="284" t="n">
        <v>1.2</v>
      </c>
      <c r="H7" s="284" t="n">
        <v>1</v>
      </c>
      <c r="I7" s="284" t="n">
        <v>0.4</v>
      </c>
      <c r="J7" s="284" t="n">
        <v>0.5</v>
      </c>
      <c r="K7" s="284" t="n">
        <v>6.6</v>
      </c>
      <c r="L7" s="480" t="n">
        <v>5.9</v>
      </c>
      <c r="M7" s="480" t="n">
        <v>6.3</v>
      </c>
      <c r="N7" s="480" t="n">
        <v>5.9</v>
      </c>
      <c r="O7" s="482" t="n">
        <v>3</v>
      </c>
      <c r="P7" s="284" t="n">
        <v>0.7</v>
      </c>
      <c r="Q7" s="287"/>
      <c r="R7" s="56" t="n">
        <f aca="false">'19'!$Z$29</f>
        <v>1260</v>
      </c>
      <c r="S7" s="285" t="n">
        <f aca="false">'19'!$AB$29</f>
        <v>73.0998743718593</v>
      </c>
      <c r="T7" s="56" t="n">
        <f aca="false">'19'!$Y$29</f>
        <v>3184</v>
      </c>
      <c r="U7" s="51" t="str">
        <f aca="false">IF('20'!AA6=1,'20'!AR6,'20'!AR7)</f>
        <v>S.A.L</v>
      </c>
      <c r="V7" s="286" t="n">
        <f aca="false">ESCALA!$C$21</f>
        <v>0</v>
      </c>
      <c r="W7" s="286"/>
      <c r="X7" s="32" t="n">
        <v>0.0833333333333333</v>
      </c>
      <c r="Y7" s="266" t="n">
        <v>3208</v>
      </c>
      <c r="Z7" s="392" t="n">
        <v>1260</v>
      </c>
      <c r="AA7" s="34" t="n">
        <v>1</v>
      </c>
      <c r="AB7" s="82" t="n">
        <f aca="false">IF('20'!AA7=1,(('20'!Z7*'20'!$AS$6*'20'!$AT$6)/('20'!Y7*0.0036)),IF('20'!AA7=2,(('20'!Z7*'20'!$AS$7*'20'!$AT$7)/('20'!Y7*0.0036))))</f>
        <v>72.5529925187032</v>
      </c>
      <c r="AC7" s="82"/>
      <c r="AD7" s="37" t="n">
        <f aca="false">(('20'!AC7*'20'!$Q$10*1000000))/('20'!Y7*3600)</f>
        <v>0</v>
      </c>
      <c r="AE7" s="281" t="n">
        <v>2500</v>
      </c>
      <c r="AF7" s="282" t="n">
        <f aca="false">('20'!AE7/24)*0.454</f>
        <v>47.2916666666667</v>
      </c>
      <c r="AG7" s="38"/>
      <c r="AH7" s="282" t="n">
        <f aca="false">('20'!AG7/24)*0.454</f>
        <v>0</v>
      </c>
      <c r="AI7" s="280" t="n">
        <v>2500</v>
      </c>
      <c r="AJ7" s="282" t="n">
        <f aca="false">('20'!AI7/24)*0.454</f>
        <v>47.2916666666667</v>
      </c>
      <c r="AK7" s="40"/>
      <c r="AL7" s="283" t="n">
        <f aca="false">('20'!AK7/24)*0.454</f>
        <v>0</v>
      </c>
      <c r="AM7" s="40"/>
      <c r="AN7" s="283" t="n">
        <f aca="false">('20'!AM7/24)*0.454</f>
        <v>0</v>
      </c>
      <c r="AO7" s="40"/>
      <c r="AP7" s="283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195</v>
      </c>
      <c r="C8" s="284" t="n">
        <v>10</v>
      </c>
      <c r="D8" s="284" t="n">
        <v>14</v>
      </c>
      <c r="E8" s="284" t="n">
        <v>6</v>
      </c>
      <c r="F8" s="284" t="n">
        <v>45</v>
      </c>
      <c r="G8" s="284" t="n">
        <v>1.2</v>
      </c>
      <c r="H8" s="284" t="n">
        <v>1.1</v>
      </c>
      <c r="I8" s="284" t="n">
        <v>0.4</v>
      </c>
      <c r="J8" s="284" t="n">
        <v>0.5</v>
      </c>
      <c r="K8" s="284" t="n">
        <v>6.8</v>
      </c>
      <c r="L8" s="480" t="n">
        <v>5.9</v>
      </c>
      <c r="M8" s="480" t="n">
        <v>6.3</v>
      </c>
      <c r="N8" s="480" t="n">
        <v>5.9</v>
      </c>
      <c r="O8" s="482" t="n">
        <v>3</v>
      </c>
      <c r="P8" s="284" t="n">
        <v>1</v>
      </c>
      <c r="Q8" s="287"/>
      <c r="R8" s="54" t="n">
        <f aca="false">'20'!Z7</f>
        <v>1260</v>
      </c>
      <c r="S8" s="55" t="n">
        <f aca="false">'20'!AB7</f>
        <v>72.5529925187032</v>
      </c>
      <c r="T8" s="56" t="n">
        <f aca="false">'20'!Y7</f>
        <v>3208</v>
      </c>
      <c r="U8" s="51" t="str">
        <f aca="false">IF('20'!AA7=1,'20'!AR6,'20'!AR7)</f>
        <v>S.A.L</v>
      </c>
      <c r="V8" s="286"/>
      <c r="W8" s="286"/>
      <c r="X8" s="32" t="n">
        <v>0.125</v>
      </c>
      <c r="Y8" s="266" t="n">
        <v>3153</v>
      </c>
      <c r="Z8" s="392" t="n">
        <v>1260</v>
      </c>
      <c r="AA8" s="34" t="n">
        <v>1</v>
      </c>
      <c r="AB8" s="82" t="n">
        <f aca="false">IF('20'!AA8=1,(('20'!Z8*'20'!$AS$6*'20'!$AT$6)/('20'!Y8*0.0036)),IF('20'!AA8=2,(('20'!Z8*'20'!$AS$7*'20'!$AT$7)/('20'!Y8*0.0036))))</f>
        <v>73.8185854741516</v>
      </c>
      <c r="AC8" s="82"/>
      <c r="AD8" s="37" t="n">
        <f aca="false">(('20'!AC8*'20'!$Q$10*1000000))/('20'!Y8*3600)</f>
        <v>0</v>
      </c>
      <c r="AE8" s="281" t="n">
        <v>2500</v>
      </c>
      <c r="AF8" s="282" t="n">
        <f aca="false">('20'!AE8/24)*0.454</f>
        <v>47.2916666666667</v>
      </c>
      <c r="AG8" s="38"/>
      <c r="AH8" s="282" t="n">
        <f aca="false">('20'!AG8/24)*0.454</f>
        <v>0</v>
      </c>
      <c r="AI8" s="280" t="n">
        <v>2500</v>
      </c>
      <c r="AJ8" s="282" t="n">
        <f aca="false">('20'!AI8/24)*0.454</f>
        <v>47.2916666666667</v>
      </c>
      <c r="AK8" s="40"/>
      <c r="AL8" s="283" t="n">
        <f aca="false">('20'!AK8/24)*0.454</f>
        <v>0</v>
      </c>
      <c r="AM8" s="40"/>
      <c r="AN8" s="283" t="n">
        <f aca="false">('20'!AM8/24)*0.454</f>
        <v>0</v>
      </c>
      <c r="AO8" s="40"/>
      <c r="AP8" s="283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195</v>
      </c>
      <c r="C9" s="284" t="n">
        <v>11</v>
      </c>
      <c r="D9" s="284" t="n">
        <v>13</v>
      </c>
      <c r="E9" s="284" t="n">
        <v>6</v>
      </c>
      <c r="F9" s="284" t="n">
        <v>45</v>
      </c>
      <c r="G9" s="284" t="n">
        <v>1.1</v>
      </c>
      <c r="H9" s="284" t="n">
        <v>1.1</v>
      </c>
      <c r="I9" s="284" t="n">
        <v>0.4</v>
      </c>
      <c r="J9" s="284" t="n">
        <v>0.5</v>
      </c>
      <c r="K9" s="284" t="n">
        <v>6.8</v>
      </c>
      <c r="L9" s="480" t="n">
        <v>6</v>
      </c>
      <c r="M9" s="480" t="n">
        <v>6.3</v>
      </c>
      <c r="N9" s="480" t="n">
        <v>5.9</v>
      </c>
      <c r="O9" s="482" t="n">
        <v>3</v>
      </c>
      <c r="P9" s="284" t="n">
        <v>1</v>
      </c>
      <c r="Q9" s="287"/>
      <c r="R9" s="56" t="n">
        <f aca="false">'20'!Z9</f>
        <v>1260</v>
      </c>
      <c r="S9" s="55" t="n">
        <f aca="false">'20'!AB9</f>
        <v>73.5619469026549</v>
      </c>
      <c r="T9" s="56" t="n">
        <f aca="false">'20'!Y9</f>
        <v>3164</v>
      </c>
      <c r="U9" s="51" t="str">
        <f aca="false">IF('20'!AA9=1,'20'!AR6,'20'!AR7)</f>
        <v>S.A.L</v>
      </c>
      <c r="V9" s="286"/>
      <c r="W9" s="286"/>
      <c r="X9" s="32" t="n">
        <v>0.166666666666667</v>
      </c>
      <c r="Y9" s="266" t="n">
        <v>3164</v>
      </c>
      <c r="Z9" s="392" t="n">
        <v>1260</v>
      </c>
      <c r="AA9" s="34" t="n">
        <v>1</v>
      </c>
      <c r="AB9" s="82" t="n">
        <f aca="false">IF('20'!AA9=1,(('20'!Z9*'20'!$AS$6*'20'!$AT$6)/('20'!Y9*0.0036)),IF('20'!AA9=2,(('20'!Z9*'20'!$AS$7*'20'!$AT$7)/('20'!Y9*0.0036))))</f>
        <v>73.5619469026549</v>
      </c>
      <c r="AC9" s="82"/>
      <c r="AD9" s="37" t="n">
        <f aca="false">(('20'!AC9*'20'!$Q$10*1000000))/('20'!Y9*3600)</f>
        <v>0</v>
      </c>
      <c r="AE9" s="281" t="n">
        <v>2500</v>
      </c>
      <c r="AF9" s="282" t="n">
        <f aca="false">('20'!AE9/24)*0.454</f>
        <v>47.2916666666667</v>
      </c>
      <c r="AG9" s="38"/>
      <c r="AH9" s="282" t="n">
        <f aca="false">('20'!AG9/24)*0.454</f>
        <v>0</v>
      </c>
      <c r="AI9" s="280" t="n">
        <v>2500</v>
      </c>
      <c r="AJ9" s="282" t="n">
        <f aca="false">('20'!AI9/24)*0.454</f>
        <v>47.2916666666667</v>
      </c>
      <c r="AK9" s="40"/>
      <c r="AL9" s="283" t="n">
        <f aca="false">('20'!AK9/24)*0.454</f>
        <v>0</v>
      </c>
      <c r="AM9" s="40"/>
      <c r="AN9" s="283" t="n">
        <f aca="false">('20'!AM9/24)*0.454</f>
        <v>0</v>
      </c>
      <c r="AO9" s="40"/>
      <c r="AP9" s="283" t="n">
        <f aca="false">('20'!AO9/24)*0.454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195</v>
      </c>
      <c r="C10" s="284" t="n">
        <v>11</v>
      </c>
      <c r="D10" s="284" t="n">
        <v>14</v>
      </c>
      <c r="E10" s="284" t="n">
        <v>6</v>
      </c>
      <c r="F10" s="284" t="n">
        <v>46</v>
      </c>
      <c r="G10" s="284" t="n">
        <v>1.1</v>
      </c>
      <c r="H10" s="284" t="n">
        <v>1.2</v>
      </c>
      <c r="I10" s="284" t="n">
        <v>0.3</v>
      </c>
      <c r="J10" s="284" t="n">
        <v>0.5</v>
      </c>
      <c r="K10" s="284" t="n">
        <v>6.8</v>
      </c>
      <c r="L10" s="480" t="n">
        <v>6</v>
      </c>
      <c r="M10" s="480" t="n">
        <v>6.3</v>
      </c>
      <c r="N10" s="480" t="n">
        <v>5.9</v>
      </c>
      <c r="O10" s="482" t="n">
        <v>3</v>
      </c>
      <c r="P10" s="284" t="n">
        <v>1</v>
      </c>
      <c r="Q10" s="287"/>
      <c r="R10" s="56" t="n">
        <f aca="false">'20'!Z11</f>
        <v>1260</v>
      </c>
      <c r="S10" s="55" t="n">
        <f aca="false">'20'!AB11</f>
        <v>73.2609379918162</v>
      </c>
      <c r="T10" s="56" t="n">
        <f aca="false">'20'!Y11</f>
        <v>3177</v>
      </c>
      <c r="U10" s="51" t="str">
        <f aca="false">IF('20'!AA11=1,'20'!AR6,'20'!AR7)</f>
        <v>S.A.L</v>
      </c>
      <c r="V10" s="286"/>
      <c r="W10" s="286"/>
      <c r="X10" s="32" t="n">
        <v>0.208333333333333</v>
      </c>
      <c r="Y10" s="266" t="n">
        <v>3191</v>
      </c>
      <c r="Z10" s="392" t="n">
        <v>1260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72.9395173926669</v>
      </c>
      <c r="AC10" s="82"/>
      <c r="AD10" s="37" t="n">
        <f aca="false">(('20'!AC10*'20'!$Q$10*1000000))/('20'!Y10*3600)</f>
        <v>0</v>
      </c>
      <c r="AE10" s="281" t="n">
        <v>2500</v>
      </c>
      <c r="AF10" s="282" t="n">
        <f aca="false">('20'!AE10/24)*0.454</f>
        <v>47.2916666666667</v>
      </c>
      <c r="AG10" s="38"/>
      <c r="AH10" s="282" t="n">
        <f aca="false">('20'!AG10/24)*0.454</f>
        <v>0</v>
      </c>
      <c r="AI10" s="280" t="n">
        <v>2500</v>
      </c>
      <c r="AJ10" s="282" t="n">
        <f aca="false">('20'!AI10/24)*0.454</f>
        <v>47.2916666666667</v>
      </c>
      <c r="AK10" s="40"/>
      <c r="AL10" s="283" t="n">
        <f aca="false">('20'!AK10/24)*0.454</f>
        <v>0</v>
      </c>
      <c r="AM10" s="40"/>
      <c r="AN10" s="283" t="n">
        <f aca="false">('20'!AM10/24)*0.454</f>
        <v>0</v>
      </c>
      <c r="AO10" s="40"/>
      <c r="AP10" s="283" t="n">
        <f aca="false">('20'!AO10/24)*0.454</f>
        <v>0</v>
      </c>
      <c r="AQ10" s="62" t="n">
        <v>4400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208</v>
      </c>
      <c r="C11" s="284" t="n">
        <v>12</v>
      </c>
      <c r="D11" s="284" t="n">
        <v>15</v>
      </c>
      <c r="E11" s="284" t="n">
        <v>7</v>
      </c>
      <c r="F11" s="284" t="n">
        <v>50</v>
      </c>
      <c r="G11" s="284" t="n">
        <v>1.2</v>
      </c>
      <c r="H11" s="284" t="n">
        <v>1.3</v>
      </c>
      <c r="I11" s="284" t="n">
        <v>0.3</v>
      </c>
      <c r="J11" s="284" t="n">
        <v>0.5</v>
      </c>
      <c r="K11" s="284" t="n">
        <v>6.8</v>
      </c>
      <c r="L11" s="480" t="n">
        <v>6</v>
      </c>
      <c r="M11" s="480" t="n">
        <v>6.3</v>
      </c>
      <c r="N11" s="480" t="n">
        <v>5.9</v>
      </c>
      <c r="O11" s="482"/>
      <c r="P11" s="284"/>
      <c r="Q11" s="287"/>
      <c r="R11" s="56" t="n">
        <f aca="false">'20'!Z13</f>
        <v>1260</v>
      </c>
      <c r="S11" s="55" t="n">
        <f aca="false">'20'!AB13</f>
        <v>73.4458819816977</v>
      </c>
      <c r="T11" s="56" t="n">
        <f aca="false">'20'!Y13</f>
        <v>3169</v>
      </c>
      <c r="U11" s="51" t="str">
        <f aca="false">IF('20'!AA13=1,'20'!AR6,'20'!AR7)</f>
        <v>S.A.L</v>
      </c>
      <c r="V11" s="286"/>
      <c r="W11" s="286"/>
      <c r="X11" s="32" t="n">
        <v>0.25</v>
      </c>
      <c r="Y11" s="266" t="n">
        <v>3177</v>
      </c>
      <c r="Z11" s="392" t="n">
        <v>1260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73.2609379918162</v>
      </c>
      <c r="AC11" s="82"/>
      <c r="AD11" s="37" t="n">
        <f aca="false">(('20'!AC11*'20'!$Q$10*1000000))/('20'!Y11*3600)</f>
        <v>0</v>
      </c>
      <c r="AE11" s="281" t="n">
        <v>2500</v>
      </c>
      <c r="AF11" s="282" t="n">
        <f aca="false">('20'!AE11/24)*0.454</f>
        <v>47.2916666666667</v>
      </c>
      <c r="AG11" s="38"/>
      <c r="AH11" s="282" t="n">
        <f aca="false">('20'!AG11/24)*0.454</f>
        <v>0</v>
      </c>
      <c r="AI11" s="280" t="n">
        <v>2500</v>
      </c>
      <c r="AJ11" s="282" t="n">
        <f aca="false">('20'!AI11/24)*0.454</f>
        <v>47.2916666666667</v>
      </c>
      <c r="AK11" s="40"/>
      <c r="AL11" s="283" t="n">
        <f aca="false">('20'!AK11/24)*0.454</f>
        <v>0</v>
      </c>
      <c r="AM11" s="40"/>
      <c r="AN11" s="283" t="n">
        <f aca="false">('20'!AM11/24)*0.454</f>
        <v>0</v>
      </c>
      <c r="AO11" s="40"/>
      <c r="AP11" s="283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239</v>
      </c>
      <c r="C12" s="284" t="n">
        <v>13</v>
      </c>
      <c r="D12" s="284" t="n">
        <v>16</v>
      </c>
      <c r="E12" s="284" t="n">
        <v>7</v>
      </c>
      <c r="F12" s="284" t="n">
        <v>66</v>
      </c>
      <c r="G12" s="284" t="n">
        <v>1.4</v>
      </c>
      <c r="H12" s="284" t="n">
        <v>1.4</v>
      </c>
      <c r="I12" s="284" t="n">
        <v>0.3</v>
      </c>
      <c r="J12" s="284" t="n">
        <v>0.5</v>
      </c>
      <c r="K12" s="284" t="n">
        <v>6.8</v>
      </c>
      <c r="L12" s="480" t="n">
        <v>6</v>
      </c>
      <c r="M12" s="480" t="n">
        <v>6.3</v>
      </c>
      <c r="N12" s="480" t="n">
        <v>5.9</v>
      </c>
      <c r="O12" s="482"/>
      <c r="P12" s="284"/>
      <c r="Q12" s="287"/>
      <c r="R12" s="56" t="n">
        <f aca="false">'20'!Z15</f>
        <v>1260</v>
      </c>
      <c r="S12" s="55" t="n">
        <f aca="false">'20'!AB15</f>
        <v>73.1918238993711</v>
      </c>
      <c r="T12" s="56" t="n">
        <f aca="false">'20'!Y15</f>
        <v>3180</v>
      </c>
      <c r="U12" s="51" t="str">
        <f aca="false">IF('20'!AA15=1,'20'!AR6,'20'!AR7)</f>
        <v>S.A.L</v>
      </c>
      <c r="V12" s="66" t="n">
        <f aca="false">ESCALA!$B$22</f>
        <v>0</v>
      </c>
      <c r="W12" s="66"/>
      <c r="X12" s="32" t="n">
        <v>0.291666666666667</v>
      </c>
      <c r="Y12" s="266" t="n">
        <v>3183</v>
      </c>
      <c r="Z12" s="392" t="n">
        <v>1260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73.1228400879673</v>
      </c>
      <c r="AC12" s="82"/>
      <c r="AD12" s="37" t="n">
        <f aca="false">(('20'!AC12*'20'!$Q$10*1000000))/('20'!Y12*3600)</f>
        <v>0</v>
      </c>
      <c r="AE12" s="281" t="n">
        <v>2500</v>
      </c>
      <c r="AF12" s="282" t="n">
        <f aca="false">('20'!AE12/24)*0.454</f>
        <v>47.2916666666667</v>
      </c>
      <c r="AG12" s="38"/>
      <c r="AH12" s="282" t="n">
        <f aca="false">('20'!AG12/24)*0.454</f>
        <v>0</v>
      </c>
      <c r="AI12" s="280" t="n">
        <v>2500</v>
      </c>
      <c r="AJ12" s="282" t="n">
        <f aca="false">('20'!AI13/24)*0.454</f>
        <v>47.2916666666667</v>
      </c>
      <c r="AK12" s="40"/>
      <c r="AL12" s="283" t="n">
        <f aca="false">('20'!AK12/24)*0.454</f>
        <v>0</v>
      </c>
      <c r="AM12" s="40"/>
      <c r="AN12" s="283" t="n">
        <f aca="false">('20'!AM12/24)*0.454</f>
        <v>0</v>
      </c>
      <c r="AO12" s="40"/>
      <c r="AP12" s="283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242</v>
      </c>
      <c r="C13" s="284" t="n">
        <v>14</v>
      </c>
      <c r="D13" s="284" t="n">
        <v>16</v>
      </c>
      <c r="E13" s="284" t="n">
        <v>7</v>
      </c>
      <c r="F13" s="284" t="n">
        <v>68</v>
      </c>
      <c r="G13" s="284" t="n">
        <v>1.4</v>
      </c>
      <c r="H13" s="284" t="n">
        <v>1.4</v>
      </c>
      <c r="I13" s="284" t="n">
        <v>0.4</v>
      </c>
      <c r="J13" s="284" t="n">
        <v>0.5</v>
      </c>
      <c r="K13" s="284" t="n">
        <v>6.8</v>
      </c>
      <c r="L13" s="480" t="n">
        <v>6</v>
      </c>
      <c r="M13" s="480" t="n">
        <v>6.3</v>
      </c>
      <c r="N13" s="480" t="n">
        <v>5.9</v>
      </c>
      <c r="O13" s="482"/>
      <c r="P13" s="284"/>
      <c r="Q13" s="287"/>
      <c r="R13" s="56" t="n">
        <f aca="false">'20'!Z17</f>
        <v>1260</v>
      </c>
      <c r="S13" s="55" t="n">
        <f aca="false">'20'!AB17</f>
        <v>72.8254067584481</v>
      </c>
      <c r="T13" s="56" t="n">
        <f aca="false">'20'!Y17</f>
        <v>3196</v>
      </c>
      <c r="U13" s="51" t="str">
        <f aca="false">IF('20'!AA17=1,'20'!AR6,'20'!AR7)</f>
        <v>S.A.L</v>
      </c>
      <c r="V13" s="66"/>
      <c r="W13" s="66"/>
      <c r="X13" s="32" t="n">
        <v>0.333333333333333</v>
      </c>
      <c r="Y13" s="266" t="n">
        <v>3169</v>
      </c>
      <c r="Z13" s="392" t="n">
        <v>1260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73.4458819816977</v>
      </c>
      <c r="AC13" s="82"/>
      <c r="AD13" s="37" t="n">
        <f aca="false">(('20'!AC13*'20'!$Q$10*1000000))/('20'!Y13*3600)</f>
        <v>0</v>
      </c>
      <c r="AE13" s="281" t="n">
        <v>2500</v>
      </c>
      <c r="AF13" s="282" t="n">
        <f aca="false">('20'!AE13/24)*0.454</f>
        <v>47.2916666666667</v>
      </c>
      <c r="AG13" s="38"/>
      <c r="AH13" s="282" t="n">
        <f aca="false">('20'!AG13/24)*0.454</f>
        <v>0</v>
      </c>
      <c r="AI13" s="280" t="n">
        <v>2500</v>
      </c>
      <c r="AJ13" s="282" t="n">
        <f aca="false">('20'!AI14/24)*0.454</f>
        <v>47.2916666666667</v>
      </c>
      <c r="AK13" s="40"/>
      <c r="AL13" s="283" t="n">
        <f aca="false">('20'!AK13/24)*0.454</f>
        <v>0</v>
      </c>
      <c r="AM13" s="40"/>
      <c r="AN13" s="283" t="n">
        <f aca="false">('20'!AM13/24)*0.454</f>
        <v>0</v>
      </c>
      <c r="AO13" s="40"/>
      <c r="AP13" s="283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248</v>
      </c>
      <c r="C14" s="284" t="n">
        <v>15</v>
      </c>
      <c r="D14" s="284" t="n">
        <v>16</v>
      </c>
      <c r="E14" s="284" t="n">
        <v>8</v>
      </c>
      <c r="F14" s="284" t="n">
        <v>68</v>
      </c>
      <c r="G14" s="284" t="n">
        <v>1.5</v>
      </c>
      <c r="H14" s="284" t="n">
        <v>1.3</v>
      </c>
      <c r="I14" s="284" t="n">
        <v>0.4</v>
      </c>
      <c r="J14" s="284" t="n">
        <v>0.5</v>
      </c>
      <c r="K14" s="284" t="n">
        <v>6.8</v>
      </c>
      <c r="L14" s="480" t="n">
        <v>6</v>
      </c>
      <c r="M14" s="480" t="n">
        <v>6.1</v>
      </c>
      <c r="N14" s="480" t="n">
        <v>5.8</v>
      </c>
      <c r="O14" s="482"/>
      <c r="P14" s="284"/>
      <c r="Q14" s="287"/>
      <c r="R14" s="56" t="n">
        <f aca="false">'20'!Z19</f>
        <v>1325</v>
      </c>
      <c r="S14" s="55" t="n">
        <f aca="false">'20'!AB19</f>
        <v>77.0645291071928</v>
      </c>
      <c r="T14" s="56" t="n">
        <f aca="false">'20'!Y19</f>
        <v>3176</v>
      </c>
      <c r="U14" s="51" t="str">
        <f aca="false">IF('20'!AA19=1,'20'!AR6,'20'!AR7)</f>
        <v>S.A.L</v>
      </c>
      <c r="V14" s="66"/>
      <c r="W14" s="66"/>
      <c r="X14" s="32" t="n">
        <v>0.375</v>
      </c>
      <c r="Y14" s="266" t="n">
        <v>3197</v>
      </c>
      <c r="Z14" s="392" t="n">
        <v>1260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72.8026274632468</v>
      </c>
      <c r="AC14" s="82"/>
      <c r="AD14" s="37" t="n">
        <f aca="false">(('20'!AC14*'20'!$Q$10*1000000))/('20'!Y14*3600)</f>
        <v>0</v>
      </c>
      <c r="AE14" s="281" t="n">
        <v>2500</v>
      </c>
      <c r="AF14" s="282" t="n">
        <f aca="false">('20'!AE14/24)*0.454</f>
        <v>47.2916666666667</v>
      </c>
      <c r="AG14" s="38"/>
      <c r="AH14" s="282" t="n">
        <f aca="false">('20'!AG14/24)*0.454</f>
        <v>0</v>
      </c>
      <c r="AI14" s="280" t="n">
        <v>2500</v>
      </c>
      <c r="AJ14" s="282" t="n">
        <f aca="false">('20'!AI15/24)*0.454</f>
        <v>47.2916666666667</v>
      </c>
      <c r="AK14" s="40"/>
      <c r="AL14" s="283" t="n">
        <f aca="false">('20'!AK14/24)*0.454</f>
        <v>0</v>
      </c>
      <c r="AM14" s="40"/>
      <c r="AN14" s="283" t="n">
        <f aca="false">('20'!AM14/24)*0.454</f>
        <v>0</v>
      </c>
      <c r="AO14" s="40"/>
      <c r="AP14" s="283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252</v>
      </c>
      <c r="C15" s="284" t="n">
        <v>15</v>
      </c>
      <c r="D15" s="284" t="n">
        <v>16</v>
      </c>
      <c r="E15" s="284" t="n">
        <v>9</v>
      </c>
      <c r="F15" s="284" t="n">
        <v>69</v>
      </c>
      <c r="G15" s="284" t="n">
        <v>1.4</v>
      </c>
      <c r="H15" s="284" t="n">
        <v>1.4</v>
      </c>
      <c r="I15" s="284" t="n">
        <v>0.4</v>
      </c>
      <c r="J15" s="284" t="n">
        <v>0.5</v>
      </c>
      <c r="K15" s="284" t="n">
        <v>6.8</v>
      </c>
      <c r="L15" s="480" t="n">
        <v>6</v>
      </c>
      <c r="M15" s="480" t="n">
        <v>6.1</v>
      </c>
      <c r="N15" s="480" t="n">
        <v>5.8</v>
      </c>
      <c r="O15" s="482"/>
      <c r="P15" s="284"/>
      <c r="Q15" s="287"/>
      <c r="R15" s="56" t="n">
        <f aca="false">'20'!Z21</f>
        <v>1325</v>
      </c>
      <c r="S15" s="55" t="n">
        <f aca="false">'20'!AB21</f>
        <v>77.7252919798172</v>
      </c>
      <c r="T15" s="56" t="n">
        <f aca="false">'20'!Y21</f>
        <v>3149</v>
      </c>
      <c r="U15" s="51" t="str">
        <f aca="false">IF('20'!AA21=1,'20'!AR6,'20'!AR7)</f>
        <v>S.A.L</v>
      </c>
      <c r="V15" s="66"/>
      <c r="W15" s="66"/>
      <c r="X15" s="32" t="n">
        <v>0.416666666666667</v>
      </c>
      <c r="Y15" s="266" t="n">
        <v>3180</v>
      </c>
      <c r="Z15" s="392" t="n">
        <v>1260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73.1918238993711</v>
      </c>
      <c r="AC15" s="82"/>
      <c r="AD15" s="37" t="n">
        <f aca="false">(('20'!AC15*'20'!$Q$10*1000000))/('20'!Y15*3600)</f>
        <v>0</v>
      </c>
      <c r="AE15" s="281" t="n">
        <v>2500</v>
      </c>
      <c r="AF15" s="282" t="n">
        <f aca="false">('20'!AE15/24)*0.454</f>
        <v>47.2916666666667</v>
      </c>
      <c r="AG15" s="38"/>
      <c r="AH15" s="282" t="n">
        <f aca="false">('20'!AG15/24)*0.454</f>
        <v>0</v>
      </c>
      <c r="AI15" s="280" t="n">
        <v>2500</v>
      </c>
      <c r="AJ15" s="282" t="n">
        <f aca="false">('20'!AI16/24)*0.454</f>
        <v>56.75</v>
      </c>
      <c r="AK15" s="40"/>
      <c r="AL15" s="283" t="n">
        <f aca="false">('20'!AK15/24)*0.454</f>
        <v>0</v>
      </c>
      <c r="AM15" s="40"/>
      <c r="AN15" s="283" t="n">
        <f aca="false">('20'!AM15/24)*0.454</f>
        <v>0</v>
      </c>
      <c r="AO15" s="40"/>
      <c r="AP15" s="283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250</v>
      </c>
      <c r="C16" s="284" t="n">
        <v>15</v>
      </c>
      <c r="D16" s="284" t="n">
        <v>17</v>
      </c>
      <c r="E16" s="284" t="n">
        <v>9</v>
      </c>
      <c r="F16" s="284" t="n">
        <v>68</v>
      </c>
      <c r="G16" s="284" t="n">
        <v>1.4</v>
      </c>
      <c r="H16" s="284" t="n">
        <v>1.5</v>
      </c>
      <c r="I16" s="284" t="n">
        <v>0.5</v>
      </c>
      <c r="J16" s="284" t="n">
        <v>0.6</v>
      </c>
      <c r="K16" s="284" t="n">
        <v>6.8</v>
      </c>
      <c r="L16" s="480" t="n">
        <v>6</v>
      </c>
      <c r="M16" s="480" t="n">
        <v>6</v>
      </c>
      <c r="N16" s="480" t="n">
        <v>5.8</v>
      </c>
      <c r="O16" s="482"/>
      <c r="P16" s="284"/>
      <c r="Q16" s="287"/>
      <c r="R16" s="56" t="n">
        <f aca="false">'20'!Z23</f>
        <v>1325</v>
      </c>
      <c r="S16" s="55" t="n">
        <f aca="false">'20'!AB23</f>
        <v>76.5343791258425</v>
      </c>
      <c r="T16" s="56" t="n">
        <f aca="false">'20'!Y23</f>
        <v>3198</v>
      </c>
      <c r="U16" s="51" t="str">
        <f aca="false">IF('20'!AA23=1,'20'!AR6,'20'!AR7)</f>
        <v>S.A.L</v>
      </c>
      <c r="V16" s="66"/>
      <c r="W16" s="66"/>
      <c r="X16" s="32" t="n">
        <v>0.458333333333333</v>
      </c>
      <c r="Y16" s="266" t="n">
        <v>3181</v>
      </c>
      <c r="Z16" s="392" t="n">
        <v>1260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73.1688148381012</v>
      </c>
      <c r="AC16" s="82"/>
      <c r="AD16" s="37" t="n">
        <f aca="false">(('20'!AC16*'20'!$Q$10*1000000))/('20'!Y16*3600)</f>
        <v>0</v>
      </c>
      <c r="AE16" s="281" t="n">
        <v>2500</v>
      </c>
      <c r="AF16" s="282" t="n">
        <f aca="false">('20'!AE16/24)*0.454</f>
        <v>47.2916666666667</v>
      </c>
      <c r="AG16" s="38"/>
      <c r="AH16" s="282" t="n">
        <f aca="false">('20'!AG16/24)*0.454</f>
        <v>0</v>
      </c>
      <c r="AI16" s="280" t="n">
        <v>3000</v>
      </c>
      <c r="AJ16" s="282" t="n">
        <f aca="false">('20'!AI17/24)*0.454</f>
        <v>56.75</v>
      </c>
      <c r="AK16" s="40"/>
      <c r="AL16" s="283" t="n">
        <f aca="false">('20'!AK16/24)*0.454</f>
        <v>0</v>
      </c>
      <c r="AM16" s="40"/>
      <c r="AN16" s="283" t="n">
        <f aca="false">('20'!AM16/24)*0.454</f>
        <v>0</v>
      </c>
      <c r="AO16" s="40"/>
      <c r="AP16" s="283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244</v>
      </c>
      <c r="C17" s="284" t="n">
        <v>15</v>
      </c>
      <c r="D17" s="284" t="n">
        <v>17</v>
      </c>
      <c r="E17" s="284" t="n">
        <v>9</v>
      </c>
      <c r="F17" s="284" t="n">
        <v>66</v>
      </c>
      <c r="G17" s="284" t="n">
        <v>1.5</v>
      </c>
      <c r="H17" s="284" t="n">
        <v>1.5</v>
      </c>
      <c r="I17" s="284" t="n">
        <v>0.6</v>
      </c>
      <c r="J17" s="284" t="n">
        <v>0.6</v>
      </c>
      <c r="K17" s="284" t="n">
        <v>6.8</v>
      </c>
      <c r="L17" s="480" t="n">
        <v>6</v>
      </c>
      <c r="M17" s="480" t="n">
        <v>6</v>
      </c>
      <c r="N17" s="480" t="n">
        <v>5.8</v>
      </c>
      <c r="O17" s="482"/>
      <c r="P17" s="284"/>
      <c r="Q17" s="287"/>
      <c r="R17" s="56" t="n">
        <f aca="false">'20'!Z25</f>
        <v>1325</v>
      </c>
      <c r="S17" s="55" t="n">
        <f aca="false">'20'!AB25</f>
        <v>76.8950500925053</v>
      </c>
      <c r="T17" s="56" t="n">
        <f aca="false">'20'!Y25</f>
        <v>3183</v>
      </c>
      <c r="U17" s="51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6" t="n">
        <v>3196</v>
      </c>
      <c r="Z17" s="392" t="n">
        <v>1260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72.8254067584481</v>
      </c>
      <c r="AC17" s="82"/>
      <c r="AD17" s="37" t="n">
        <f aca="false">(('20'!AC17*'20'!$Q$10*1000000))/('20'!Y17*3600)</f>
        <v>0</v>
      </c>
      <c r="AE17" s="281" t="n">
        <v>2500</v>
      </c>
      <c r="AF17" s="282" t="n">
        <f aca="false">('20'!AE17/24)*0.454</f>
        <v>47.2916666666667</v>
      </c>
      <c r="AG17" s="38"/>
      <c r="AH17" s="282" t="n">
        <f aca="false">('20'!AG17/24)*0.454</f>
        <v>0</v>
      </c>
      <c r="AI17" s="280" t="n">
        <v>3000</v>
      </c>
      <c r="AJ17" s="282" t="n">
        <f aca="false">('20'!AI18/24)*0.454</f>
        <v>56.75</v>
      </c>
      <c r="AK17" s="40"/>
      <c r="AL17" s="283" t="n">
        <f aca="false">('20'!AK17/24)*0.454</f>
        <v>0</v>
      </c>
      <c r="AM17" s="40"/>
      <c r="AN17" s="283" t="n">
        <f aca="false">('20'!AM17/24)*0.454</f>
        <v>0</v>
      </c>
      <c r="AO17" s="40"/>
      <c r="AP17" s="283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239</v>
      </c>
      <c r="C18" s="284" t="n">
        <v>14</v>
      </c>
      <c r="D18" s="284" t="n">
        <v>18</v>
      </c>
      <c r="E18" s="284" t="n">
        <v>8</v>
      </c>
      <c r="F18" s="284" t="n">
        <v>66</v>
      </c>
      <c r="G18" s="284" t="n">
        <v>1.5</v>
      </c>
      <c r="H18" s="284" t="n">
        <v>1.6</v>
      </c>
      <c r="I18" s="284" t="n">
        <v>0.6</v>
      </c>
      <c r="J18" s="284" t="n">
        <v>0.6</v>
      </c>
      <c r="K18" s="284" t="n">
        <v>6.8</v>
      </c>
      <c r="L18" s="480" t="n">
        <v>6</v>
      </c>
      <c r="M18" s="480" t="n">
        <v>6</v>
      </c>
      <c r="N18" s="480" t="n">
        <v>5.8</v>
      </c>
      <c r="O18" s="482"/>
      <c r="P18" s="284"/>
      <c r="Q18" s="287"/>
      <c r="R18" s="56" t="n">
        <f aca="false">'20'!Z27</f>
        <v>1325</v>
      </c>
      <c r="S18" s="55" t="n">
        <f aca="false">'20'!AB27</f>
        <v>77.0160303475281</v>
      </c>
      <c r="T18" s="56" t="n">
        <f aca="false">'20'!Y27</f>
        <v>3178</v>
      </c>
      <c r="U18" s="51" t="str">
        <f aca="false">IF('20'!AA27=1,'20'!AR6,'20'!AR7)</f>
        <v>S.A.L</v>
      </c>
      <c r="V18" s="67"/>
      <c r="W18" s="67"/>
      <c r="X18" s="32" t="n">
        <v>0.541666666666667</v>
      </c>
      <c r="Y18" s="266" t="n">
        <v>3205</v>
      </c>
      <c r="Z18" s="392" t="n">
        <v>1325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76.3672213555209</v>
      </c>
      <c r="AC18" s="82"/>
      <c r="AD18" s="37" t="n">
        <f aca="false">(('20'!AC18*'20'!$Q$10*1000000))/('20'!Y18*3600)</f>
        <v>0</v>
      </c>
      <c r="AE18" s="281" t="n">
        <v>2500</v>
      </c>
      <c r="AF18" s="282" t="n">
        <f aca="false">('20'!AE18/24)*0.454</f>
        <v>47.2916666666667</v>
      </c>
      <c r="AG18" s="38"/>
      <c r="AH18" s="282" t="n">
        <f aca="false">('20'!AG18/24)*0.454</f>
        <v>0</v>
      </c>
      <c r="AI18" s="280" t="n">
        <v>3000</v>
      </c>
      <c r="AJ18" s="282" t="n">
        <f aca="false">('20'!AI19/24)*0.454</f>
        <v>56.75</v>
      </c>
      <c r="AK18" s="40"/>
      <c r="AL18" s="283" t="n">
        <f aca="false">('20'!AK18/24)*0.454</f>
        <v>0</v>
      </c>
      <c r="AM18" s="40"/>
      <c r="AN18" s="283" t="n">
        <f aca="false">('20'!AM18/24)*0.454</f>
        <v>0</v>
      </c>
      <c r="AO18" s="40"/>
      <c r="AP18" s="283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>AVERAGE('20'!B7:B18)</f>
        <v>225.166666666667</v>
      </c>
      <c r="C19" s="96" t="n">
        <f aca="false">AVERAGE('20'!C7:C18)</f>
        <v>12.9166666666667</v>
      </c>
      <c r="D19" s="96" t="n">
        <f aca="false">AVERAGE('20'!D7:D18)</f>
        <v>15.5</v>
      </c>
      <c r="E19" s="96" t="n">
        <f aca="false">AVERAGE('20'!E7:E18)</f>
        <v>7.25</v>
      </c>
      <c r="F19" s="96" t="n">
        <f aca="false">AVERAGE('20'!F7:F18)</f>
        <v>58.4166666666667</v>
      </c>
      <c r="G19" s="96" t="n">
        <f aca="false">AVERAGE('20'!G7:G18)</f>
        <v>1.325</v>
      </c>
      <c r="H19" s="96" t="n">
        <f aca="false">AVERAGE('20'!H7:H18)</f>
        <v>1.31666666666667</v>
      </c>
      <c r="I19" s="96" t="n">
        <f aca="false">AVERAGE('20'!I7:I18)</f>
        <v>0.416666666666667</v>
      </c>
      <c r="J19" s="96" t="n">
        <f aca="false">AVERAGE('20'!J7:J18)</f>
        <v>0.525</v>
      </c>
      <c r="K19" s="96" t="n">
        <f aca="false">AVERAGE('20'!K7:K18)</f>
        <v>6.78333333333333</v>
      </c>
      <c r="L19" s="96" t="n">
        <f aca="false">AVERAGE('20'!L7:L18)</f>
        <v>5.98333333333333</v>
      </c>
      <c r="M19" s="96" t="n">
        <f aca="false">AVERAGE('20'!M7:M18)</f>
        <v>6.19166666666667</v>
      </c>
      <c r="N19" s="485" t="n">
        <f aca="false">AVERAGE('20'!N8:N18)</f>
        <v>5.85454545454546</v>
      </c>
      <c r="O19" s="96" t="n">
        <f aca="false">AVERAGE('20'!O7:O18)</f>
        <v>3</v>
      </c>
      <c r="P19" s="289" t="n">
        <f aca="false">AVERAGE('20'!P7:P18)</f>
        <v>0.925</v>
      </c>
      <c r="Q19" s="290" t="e">
        <f aca="false">AVERAGE('20'!Q7:Q18)</f>
        <v>#DIV/0!</v>
      </c>
      <c r="R19" s="290" t="n">
        <f aca="false">AVERAGE('20'!R7:R18)</f>
        <v>1287.08333333333</v>
      </c>
      <c r="S19" s="290" t="n">
        <f aca="false">AVERAGE('20'!S7:S18)</f>
        <v>74.7645120897864</v>
      </c>
      <c r="T19" s="72"/>
      <c r="U19" s="72"/>
      <c r="V19" s="73"/>
      <c r="W19" s="74"/>
      <c r="X19" s="32" t="n">
        <v>0.583333333333333</v>
      </c>
      <c r="Y19" s="266" t="n">
        <v>3176</v>
      </c>
      <c r="Z19" s="392" t="n">
        <v>1325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77.0645291071928</v>
      </c>
      <c r="AC19" s="82"/>
      <c r="AD19" s="37" t="n">
        <f aca="false">(('20'!AC19*'20'!$Q$10*1000000))/('20'!Y19*3600)</f>
        <v>0</v>
      </c>
      <c r="AE19" s="281" t="n">
        <v>2500</v>
      </c>
      <c r="AF19" s="282" t="n">
        <f aca="false">('20'!AE19/24)*0.454</f>
        <v>47.2916666666667</v>
      </c>
      <c r="AG19" s="38"/>
      <c r="AH19" s="282" t="n">
        <f aca="false">('20'!AG19/24)*0.454</f>
        <v>0</v>
      </c>
      <c r="AI19" s="280" t="n">
        <v>3000</v>
      </c>
      <c r="AJ19" s="282" t="n">
        <f aca="false">('20'!AI20/24)*0.454</f>
        <v>56.75</v>
      </c>
      <c r="AK19" s="40"/>
      <c r="AL19" s="283" t="n">
        <f aca="false">('20'!AK19/24)*0.454</f>
        <v>0</v>
      </c>
      <c r="AM19" s="40"/>
      <c r="AN19" s="283" t="n">
        <f aca="false">('20'!AM19/24)*0.454</f>
        <v>0</v>
      </c>
      <c r="AO19" s="40"/>
      <c r="AP19" s="283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MAX('20'!B7:B18)</f>
        <v>252</v>
      </c>
      <c r="C20" s="96" t="n">
        <f aca="false">MAX('20'!C7:C18)</f>
        <v>15</v>
      </c>
      <c r="D20" s="96" t="n">
        <f aca="false">MAX('20'!D7:D18)</f>
        <v>18</v>
      </c>
      <c r="E20" s="96" t="n">
        <f aca="false">MAX('20'!E7:E18)</f>
        <v>9</v>
      </c>
      <c r="F20" s="96" t="n">
        <f aca="false">MAX('20'!F7:F18)</f>
        <v>69</v>
      </c>
      <c r="G20" s="96" t="n">
        <f aca="false">MAX('20'!G7:G18)</f>
        <v>1.5</v>
      </c>
      <c r="H20" s="96" t="n">
        <f aca="false">MAX('20'!H7:H18)</f>
        <v>1.6</v>
      </c>
      <c r="I20" s="96" t="n">
        <f aca="false">MAX('20'!I7:I18)</f>
        <v>0.6</v>
      </c>
      <c r="J20" s="96" t="n">
        <f aca="false">MAX('20'!J7:J18)</f>
        <v>0.6</v>
      </c>
      <c r="K20" s="96" t="n">
        <f aca="false">MAX('20'!K7:K18)</f>
        <v>6.8</v>
      </c>
      <c r="L20" s="96" t="n">
        <f aca="false">MAX('20'!L7:L18)</f>
        <v>6</v>
      </c>
      <c r="M20" s="96" t="n">
        <f aca="false">MAX('20'!M7:M18)</f>
        <v>6.3</v>
      </c>
      <c r="N20" s="96" t="n">
        <f aca="false">MAX('20'!N8:N18)</f>
        <v>5.9</v>
      </c>
      <c r="O20" s="97" t="n">
        <f aca="false">MAX('20'!O7:O18)</f>
        <v>3</v>
      </c>
      <c r="P20" s="97" t="n">
        <f aca="false">MAX('20'!P7:P18)</f>
        <v>1</v>
      </c>
      <c r="Q20" s="97" t="n">
        <f aca="false">MAX('20'!Q7:Q18)</f>
        <v>0</v>
      </c>
      <c r="R20" s="97" t="n">
        <f aca="false">MAX('20'!R7:R18)</f>
        <v>1325</v>
      </c>
      <c r="S20" s="97" t="n">
        <f aca="false">MAX('20'!S7:S18)</f>
        <v>77.7252919798172</v>
      </c>
      <c r="T20" s="72"/>
      <c r="U20" s="72"/>
      <c r="X20" s="32" t="n">
        <v>0.625</v>
      </c>
      <c r="Y20" s="266" t="n">
        <v>3175</v>
      </c>
      <c r="Z20" s="392" t="n">
        <v>1325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77.088801399825</v>
      </c>
      <c r="AC20" s="82"/>
      <c r="AD20" s="37" t="n">
        <f aca="false">(('20'!AC20*'20'!$Q$10*1000000))/('20'!Y20*3600)</f>
        <v>0</v>
      </c>
      <c r="AE20" s="281" t="n">
        <v>2500</v>
      </c>
      <c r="AF20" s="282" t="n">
        <f aca="false">('20'!AE20/24)*0.454</f>
        <v>47.2916666666667</v>
      </c>
      <c r="AG20" s="38"/>
      <c r="AH20" s="282" t="n">
        <f aca="false">('20'!AG20/24)*0.454</f>
        <v>0</v>
      </c>
      <c r="AI20" s="280" t="n">
        <v>3000</v>
      </c>
      <c r="AJ20" s="282" t="n">
        <f aca="false">('20'!AI21/24)*0.454</f>
        <v>56.75</v>
      </c>
      <c r="AK20" s="40"/>
      <c r="AL20" s="283" t="n">
        <f aca="false">('20'!AK20/24)*0.454</f>
        <v>0</v>
      </c>
      <c r="AM20" s="40"/>
      <c r="AN20" s="283" t="n">
        <f aca="false">('20'!AM20/24)*0.454</f>
        <v>0</v>
      </c>
      <c r="AO20" s="40"/>
      <c r="AP20" s="283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MIN('20'!B7:B18)</f>
        <v>195</v>
      </c>
      <c r="C21" s="291" t="n">
        <f aca="false">MIN('20'!C7:C18)</f>
        <v>10</v>
      </c>
      <c r="D21" s="291" t="n">
        <f aca="false">MIN('20'!D7:D18)</f>
        <v>13</v>
      </c>
      <c r="E21" s="291" t="n">
        <f aca="false">MIN('20'!E7:E18)</f>
        <v>5</v>
      </c>
      <c r="F21" s="96" t="n">
        <f aca="false">MIN('20'!F7:F18)</f>
        <v>44</v>
      </c>
      <c r="G21" s="291" t="n">
        <f aca="false">MIN('20'!G7:G18)</f>
        <v>1.1</v>
      </c>
      <c r="H21" s="291" t="n">
        <f aca="false">MIN('20'!H7:H18)</f>
        <v>1</v>
      </c>
      <c r="I21" s="291" t="n">
        <f aca="false">MIN('20'!I7:I18)</f>
        <v>0.3</v>
      </c>
      <c r="J21" s="291" t="n">
        <f aca="false">MIN('20'!J7:J18)</f>
        <v>0.5</v>
      </c>
      <c r="K21" s="291" t="n">
        <f aca="false">MIN('20'!K7:K18)</f>
        <v>6.6</v>
      </c>
      <c r="L21" s="291" t="n">
        <f aca="false">MIN('20'!L7:L18)</f>
        <v>5.9</v>
      </c>
      <c r="M21" s="291" t="n">
        <f aca="false">MIN('20'!M7:M18)</f>
        <v>6</v>
      </c>
      <c r="N21" s="291" t="n">
        <f aca="false">MIN('20'!N8:N18)</f>
        <v>5.8</v>
      </c>
      <c r="O21" s="292" t="n">
        <f aca="false">MIN('20'!O7:O18)</f>
        <v>3</v>
      </c>
      <c r="P21" s="292" t="n">
        <f aca="false">MIN('20'!P7:P18)</f>
        <v>0.7</v>
      </c>
      <c r="Q21" s="292" t="n">
        <f aca="false">MIN('20'!Q7:Q18)</f>
        <v>0</v>
      </c>
      <c r="R21" s="292" t="n">
        <f aca="false">MIN('20'!R7:R18)</f>
        <v>1260</v>
      </c>
      <c r="S21" s="292" t="n">
        <f aca="false">MIN('20'!S7:S18)</f>
        <v>72.5529925187032</v>
      </c>
      <c r="T21" s="72"/>
      <c r="U21" s="72"/>
      <c r="X21" s="32" t="n">
        <v>0.666666666666667</v>
      </c>
      <c r="Y21" s="266" t="n">
        <v>3149</v>
      </c>
      <c r="Z21" s="392" t="n">
        <v>1325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77.7252919798172</v>
      </c>
      <c r="AC21" s="82"/>
      <c r="AD21" s="37" t="n">
        <f aca="false">(('20'!AC21*'20'!$Q$10*1000000))/('20'!Y21*3600)</f>
        <v>0</v>
      </c>
      <c r="AE21" s="281" t="n">
        <v>2500</v>
      </c>
      <c r="AF21" s="282" t="n">
        <f aca="false">('20'!AE21/24)*0.454</f>
        <v>47.2916666666667</v>
      </c>
      <c r="AG21" s="38"/>
      <c r="AH21" s="282" t="n">
        <f aca="false">('20'!AG21/24)*0.454</f>
        <v>0</v>
      </c>
      <c r="AI21" s="280" t="n">
        <v>3000</v>
      </c>
      <c r="AJ21" s="282" t="n">
        <f aca="false">('20'!AI22/24)*0.454</f>
        <v>56.75</v>
      </c>
      <c r="AK21" s="40"/>
      <c r="AL21" s="283" t="n">
        <f aca="false">('20'!AK21/24)*0.454</f>
        <v>0</v>
      </c>
      <c r="AM21" s="40"/>
      <c r="AN21" s="283" t="n">
        <f aca="false">('20'!AM21/24)*0.454</f>
        <v>0</v>
      </c>
      <c r="AO21" s="40"/>
      <c r="AP21" s="283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3196</v>
      </c>
      <c r="Z22" s="392" t="n">
        <v>1325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76.582272980114</v>
      </c>
      <c r="AC22" s="82"/>
      <c r="AD22" s="37" t="n">
        <f aca="false">(('20'!AC22*'20'!$Q$10*1000000))/('20'!Y22*3600)</f>
        <v>0</v>
      </c>
      <c r="AE22" s="281" t="n">
        <v>2500</v>
      </c>
      <c r="AF22" s="282" t="n">
        <f aca="false">('20'!AE22/24)*0.454</f>
        <v>47.2916666666667</v>
      </c>
      <c r="AG22" s="38"/>
      <c r="AH22" s="282" t="n">
        <f aca="false">('20'!AG22/24)*0.454</f>
        <v>0</v>
      </c>
      <c r="AI22" s="280" t="n">
        <v>3000</v>
      </c>
      <c r="AJ22" s="282" t="n">
        <f aca="false">('20'!AI23/24)*0.454</f>
        <v>56.75</v>
      </c>
      <c r="AK22" s="40"/>
      <c r="AL22" s="283" t="n">
        <f aca="false">('20'!AK22/24)*0.454</f>
        <v>0</v>
      </c>
      <c r="AM22" s="40"/>
      <c r="AN22" s="283" t="n">
        <f aca="false">('20'!AM22/24)*0.454</f>
        <v>0</v>
      </c>
      <c r="AO22" s="40"/>
      <c r="AP22" s="283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3198</v>
      </c>
      <c r="Z23" s="392" t="n">
        <v>1325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76.5343791258425</v>
      </c>
      <c r="AC23" s="82"/>
      <c r="AD23" s="37" t="n">
        <f aca="false">(('20'!AC23*'20'!$Q$10*1000000))/('20'!Y23*3600)</f>
        <v>0</v>
      </c>
      <c r="AE23" s="281" t="n">
        <v>2500</v>
      </c>
      <c r="AF23" s="282" t="n">
        <f aca="false">('20'!AE23/24)*0.454</f>
        <v>47.2916666666667</v>
      </c>
      <c r="AG23" s="38"/>
      <c r="AH23" s="282" t="n">
        <f aca="false">('20'!AG23/24)*0.454</f>
        <v>0</v>
      </c>
      <c r="AI23" s="280" t="n">
        <v>3000</v>
      </c>
      <c r="AJ23" s="282" t="n">
        <f aca="false">('20'!AI24/24)*0.454</f>
        <v>56.75</v>
      </c>
      <c r="AK23" s="40"/>
      <c r="AL23" s="283" t="n">
        <f aca="false">('20'!AK23/24)*0.454</f>
        <v>0</v>
      </c>
      <c r="AM23" s="40"/>
      <c r="AN23" s="283" t="n">
        <f aca="false">('20'!AM23/24)*0.454</f>
        <v>0</v>
      </c>
      <c r="AO23" s="40"/>
      <c r="AP23" s="283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3168</v>
      </c>
      <c r="Z24" s="392" t="n">
        <v>1325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77.2591365039282</v>
      </c>
      <c r="AC24" s="35"/>
      <c r="AD24" s="293" t="n">
        <f aca="false">(('20'!AC24*'20'!$Q$10*1000000))/('20'!Y24*3600)</f>
        <v>0</v>
      </c>
      <c r="AE24" s="281" t="n">
        <v>2500</v>
      </c>
      <c r="AF24" s="294" t="n">
        <f aca="false">('20'!AE24/24)*0.454</f>
        <v>47.2916666666667</v>
      </c>
      <c r="AG24" s="266"/>
      <c r="AH24" s="294" t="n">
        <f aca="false">('20'!AG24/24)*0.454</f>
        <v>0</v>
      </c>
      <c r="AI24" s="280" t="n">
        <v>3000</v>
      </c>
      <c r="AJ24" s="294" t="n">
        <f aca="false">('20'!AI25/24)*0.454</f>
        <v>56.75</v>
      </c>
      <c r="AK24" s="40"/>
      <c r="AL24" s="295" t="n">
        <f aca="false">('20'!AK24/24)*0.454</f>
        <v>0</v>
      </c>
      <c r="AM24" s="296"/>
      <c r="AN24" s="295" t="n">
        <f aca="false">('20'!AM24/24)*0.454</f>
        <v>0</v>
      </c>
      <c r="AO24" s="40"/>
      <c r="AP24" s="295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0.43</v>
      </c>
      <c r="C25" s="297" t="n">
        <v>0.48</v>
      </c>
      <c r="D25" s="297" t="n">
        <v>0.52</v>
      </c>
      <c r="E25" s="145" t="n">
        <v>0.55</v>
      </c>
      <c r="F25" s="145" t="n">
        <v>0.51</v>
      </c>
      <c r="G25" s="145" t="n">
        <v>0.65</v>
      </c>
      <c r="H25" s="145" t="n">
        <v>0.49</v>
      </c>
      <c r="I25" s="145" t="n">
        <v>0.5</v>
      </c>
      <c r="J25" s="145" t="n">
        <v>0.52</v>
      </c>
      <c r="K25" s="145" t="n">
        <v>0.47</v>
      </c>
      <c r="L25" s="145" t="n">
        <v>0.45</v>
      </c>
      <c r="M25" s="145" t="n">
        <v>0.42</v>
      </c>
      <c r="N25" s="145" t="n">
        <v>0.54</v>
      </c>
      <c r="O25" s="145" t="n">
        <v>0.51</v>
      </c>
      <c r="P25" s="145" t="n">
        <v>0.5</v>
      </c>
      <c r="Q25" s="145" t="s">
        <v>138</v>
      </c>
      <c r="R25" s="89" t="e">
        <f aca="false">#DIV/0!</f>
        <v>#DIV/0!</v>
      </c>
      <c r="S25" s="90"/>
      <c r="T25" s="486" t="s">
        <v>0</v>
      </c>
      <c r="U25" s="358" t="n">
        <f aca="false">ESCALA!$A$22</f>
        <v>43941</v>
      </c>
      <c r="X25" s="32" t="n">
        <v>0.833333333333333</v>
      </c>
      <c r="Y25" s="266" t="n">
        <v>3183</v>
      </c>
      <c r="Z25" s="392" t="n">
        <v>1325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76.8950500925053</v>
      </c>
      <c r="AC25" s="82"/>
      <c r="AD25" s="37" t="n">
        <f aca="false">(('20'!AC25*'20'!$Q$10*1000000))/('20'!Y25*3600)</f>
        <v>0</v>
      </c>
      <c r="AE25" s="281" t="n">
        <v>2500</v>
      </c>
      <c r="AF25" s="282" t="n">
        <f aca="false">('20'!AE25/24)*0.454</f>
        <v>47.2916666666667</v>
      </c>
      <c r="AG25" s="38"/>
      <c r="AH25" s="282" t="n">
        <f aca="false">('20'!AG25/24)*0.454</f>
        <v>0</v>
      </c>
      <c r="AI25" s="280" t="n">
        <v>3000</v>
      </c>
      <c r="AJ25" s="282" t="n">
        <f aca="false">('20'!AI26/24)*0.454</f>
        <v>56.75</v>
      </c>
      <c r="AK25" s="40"/>
      <c r="AL25" s="283" t="n">
        <f aca="false">('20'!AK25/24)*0.454</f>
        <v>0</v>
      </c>
      <c r="AM25" s="40"/>
      <c r="AN25" s="283" t="n">
        <f aca="false">('20'!AM25/24)*0.454</f>
        <v>0</v>
      </c>
      <c r="AO25" s="40"/>
      <c r="AP25" s="283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486"/>
      <c r="U26" s="358"/>
      <c r="X26" s="32" t="n">
        <v>0.875</v>
      </c>
      <c r="Y26" s="266" t="n">
        <v>3220</v>
      </c>
      <c r="Z26" s="392" t="n">
        <v>1325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76.0114734299517</v>
      </c>
      <c r="AC26" s="82"/>
      <c r="AD26" s="37" t="n">
        <f aca="false">(('20'!AC26*'20'!$Q$10*1000000))/('20'!Y26*3600)</f>
        <v>0</v>
      </c>
      <c r="AE26" s="281" t="n">
        <v>2500</v>
      </c>
      <c r="AF26" s="282" t="n">
        <f aca="false">('20'!AE26/24)*0.454</f>
        <v>47.2916666666667</v>
      </c>
      <c r="AG26" s="38"/>
      <c r="AH26" s="282" t="n">
        <f aca="false">('20'!AG26/24)*0.454</f>
        <v>0</v>
      </c>
      <c r="AI26" s="280" t="n">
        <v>3000</v>
      </c>
      <c r="AJ26" s="282" t="n">
        <f aca="false">('20'!AI27/24)*0.454</f>
        <v>56.75</v>
      </c>
      <c r="AK26" s="40"/>
      <c r="AL26" s="283" t="n">
        <f aca="false">('20'!AK26/24)*0.454</f>
        <v>0</v>
      </c>
      <c r="AM26" s="40"/>
      <c r="AN26" s="283" t="n">
        <f aca="false">('20'!AM26/24)*0.454</f>
        <v>0</v>
      </c>
      <c r="AO26" s="40"/>
      <c r="AP26" s="283" t="n">
        <f aca="false">('20'!AO26/24)*0.454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3178</v>
      </c>
      <c r="Z27" s="392" t="n">
        <v>1325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77.0160303475281</v>
      </c>
      <c r="AC27" s="82"/>
      <c r="AD27" s="37" t="n">
        <f aca="false">(('20'!AC27*'20'!$Q$10*1000000))/('20'!Y27*3600)</f>
        <v>0</v>
      </c>
      <c r="AE27" s="281" t="n">
        <v>2500</v>
      </c>
      <c r="AF27" s="282" t="n">
        <f aca="false">('20'!AE27/24)*0.454</f>
        <v>47.2916666666667</v>
      </c>
      <c r="AG27" s="38"/>
      <c r="AH27" s="282" t="n">
        <f aca="false">('20'!AG27/24)*0.454</f>
        <v>0</v>
      </c>
      <c r="AI27" s="280" t="n">
        <v>3000</v>
      </c>
      <c r="AJ27" s="282" t="n">
        <f aca="false">('20'!AI28/24)*0.454</f>
        <v>56.75</v>
      </c>
      <c r="AK27" s="40"/>
      <c r="AL27" s="283" t="n">
        <f aca="false">('20'!AK27/24)*0.454</f>
        <v>0</v>
      </c>
      <c r="AM27" s="40"/>
      <c r="AN27" s="283" t="n">
        <f aca="false">('20'!AM27/24)*0.454</f>
        <v>0</v>
      </c>
      <c r="AO27" s="40"/>
      <c r="AP27" s="283" t="n">
        <f aca="false">('20'!AO27/24)*0.454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3233</v>
      </c>
      <c r="Z28" s="392" t="n">
        <v>1325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75.7058287795993</v>
      </c>
      <c r="AC28" s="82"/>
      <c r="AD28" s="37" t="n">
        <f aca="false">(('20'!AC28*'20'!$Q$10*1000000))/('20'!Y28*3600)</f>
        <v>0</v>
      </c>
      <c r="AE28" s="281" t="n">
        <v>2500</v>
      </c>
      <c r="AF28" s="282" t="n">
        <f aca="false">('20'!AE28/24)*0.454</f>
        <v>47.2916666666667</v>
      </c>
      <c r="AG28" s="38"/>
      <c r="AH28" s="282" t="n">
        <f aca="false">('20'!AG28/24)*0.454</f>
        <v>0</v>
      </c>
      <c r="AI28" s="280" t="n">
        <v>3000</v>
      </c>
      <c r="AJ28" s="282" t="n">
        <f aca="false">('20'!AI29/24)*0.454</f>
        <v>56.75</v>
      </c>
      <c r="AK28" s="40"/>
      <c r="AL28" s="283" t="n">
        <f aca="false">('20'!AK28/24)*0.454</f>
        <v>0</v>
      </c>
      <c r="AM28" s="40"/>
      <c r="AN28" s="283" t="n">
        <f aca="false">('20'!AM28/24)*0.454</f>
        <v>0</v>
      </c>
      <c r="AO28" s="40"/>
      <c r="AP28" s="283" t="n">
        <f aca="false">('20'!AO28/24)*0.454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3199</v>
      </c>
      <c r="Z29" s="392" t="n">
        <v>1325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76.5104546559689</v>
      </c>
      <c r="AC29" s="82"/>
      <c r="AD29" s="37" t="n">
        <f aca="false">(('20'!AC29*'20'!$Q$10*1000000))/('20'!Y29*3600)</f>
        <v>0</v>
      </c>
      <c r="AE29" s="281" t="n">
        <v>2500</v>
      </c>
      <c r="AF29" s="282" t="n">
        <f aca="false">('20'!AE29/24)*0.454</f>
        <v>47.2916666666667</v>
      </c>
      <c r="AG29" s="38"/>
      <c r="AH29" s="282" t="n">
        <f aca="false">('20'!AG29/24)*0.454</f>
        <v>0</v>
      </c>
      <c r="AI29" s="280" t="n">
        <v>3000</v>
      </c>
      <c r="AJ29" s="282" t="n">
        <f aca="false">('20'!AI29/24)*0.454</f>
        <v>56.75</v>
      </c>
      <c r="AK29" s="40"/>
      <c r="AL29" s="283" t="n">
        <f aca="false">('20'!AK29/24)*0.454</f>
        <v>0</v>
      </c>
      <c r="AM29" s="40"/>
      <c r="AN29" s="283" t="n">
        <f aca="false">('20'!AM29/24)*0.454</f>
        <v>0</v>
      </c>
      <c r="AO29" s="40"/>
      <c r="AP29" s="283" t="n">
        <f aca="false">('20'!AO29/24)*0.454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SUM('20'!Y6:Y29)*3.6</f>
        <v>275324.4</v>
      </c>
      <c r="Z30" s="113" t="n">
        <f aca="false">SUM('20'!Z6:Z29)</f>
        <v>31020</v>
      </c>
      <c r="AA30" s="107"/>
      <c r="AB30" s="108"/>
      <c r="AC30" s="107"/>
      <c r="AD30" s="108"/>
      <c r="AE30" s="53"/>
      <c r="AF30" s="282" t="n">
        <f aca="false">SUM('20'!AF6:AF29)</f>
        <v>1135</v>
      </c>
      <c r="AG30" s="53"/>
      <c r="AH30" s="282" t="n">
        <f aca="false">SUM('20'!AH6:AH29)</f>
        <v>0</v>
      </c>
      <c r="AI30" s="53"/>
      <c r="AJ30" s="282" t="n">
        <f aca="false">SUM('20'!AJ6:AJ29)</f>
        <v>1276.875</v>
      </c>
      <c r="AK30" s="109"/>
      <c r="AL30" s="283" t="n">
        <f aca="false">SUM('20'!AL6:AL29)</f>
        <v>0</v>
      </c>
      <c r="AM30" s="109"/>
      <c r="AN30" s="283" t="n">
        <f aca="false">SUM('20'!AN6:AN29)</f>
        <v>0</v>
      </c>
      <c r="AO30" s="109"/>
      <c r="AP30" s="283" t="n">
        <f aca="false">SUM('20'!AP6:AP29)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SUMIF('20'!AA6:AA29,"=1",'20'!Z6:Z29)</f>
        <v>31020</v>
      </c>
      <c r="AA32" s="113" t="n">
        <f aca="false">'20'!Z32*'20'!AS6</f>
        <v>41256.6</v>
      </c>
      <c r="AB32" s="114" t="n">
        <f aca="false">SUMIF('20'!$AA$6:$AA$29,"=1",'20'!$AB$6:$AB$29)/COUNTIF('20'!$AA$6:$AA$29,"=1")</f>
        <v>74.9244258361091</v>
      </c>
      <c r="AC32" s="115" t="n">
        <f aca="false">SUMIF('20'!AA6:AA29,"=1",'20'!AC6:AC29)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SUMIF('20'!AA6:AA29,"=2",'20'!Z6:Z29)</f>
        <v>0</v>
      </c>
      <c r="AA33" s="113" t="n">
        <f aca="false">'20'!Z33*'20'!AS7</f>
        <v>0</v>
      </c>
      <c r="AB33" s="114" t="e">
        <f aca="false">SUMIF('20'!$AA$6:$AA$29,"=2",'20'!$AB$6:$AB$29)/COUNTIF('20'!$AA$6:$AA$29,"=2")</f>
        <v>#DIV/0!</v>
      </c>
      <c r="AC33" s="120" t="n">
        <f aca="false">SUMIF('20'!AA6:AA29,"=2",'20'!AC6:AC29)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AVERAGE('20'!Y6:Y29)</f>
        <v>3186.625</v>
      </c>
      <c r="Z34" s="127" t="n">
        <f aca="false">AVERAGE('20'!Z6:Z29)</f>
        <v>1292.5</v>
      </c>
      <c r="AA34" s="128"/>
      <c r="AB34" s="128"/>
      <c r="AC34" s="129" t="n">
        <f aca="false">SUM('20'!AC6:AC29)/COUNTIF('20'!AC6:AC29,"&lt;&gt;0")</f>
        <v>0</v>
      </c>
      <c r="AD34" s="130" t="e">
        <f aca="false">SUM('20'!AD6:AD29)/COUNTIF('20'!AD6:AD29,"&lt;&gt;0")</f>
        <v>#DIV/0!</v>
      </c>
      <c r="AE34" s="107"/>
      <c r="AF34" s="129" t="n">
        <f aca="false">AVERAGE('20'!AF6:AF29)</f>
        <v>47.2916666666667</v>
      </c>
      <c r="AG34" s="129"/>
      <c r="AH34" s="129" t="n">
        <f aca="false">AVERAGE('20'!AH6:AH29)</f>
        <v>0</v>
      </c>
      <c r="AI34" s="129"/>
      <c r="AJ34" s="129" t="n">
        <f aca="false">'20'!AJ30/24</f>
        <v>53.203125</v>
      </c>
      <c r="AK34" s="129"/>
      <c r="AL34" s="129" t="n">
        <f aca="false">AVERAGE('20'!AL6:AL29)</f>
        <v>0</v>
      </c>
      <c r="AM34" s="129"/>
      <c r="AN34" s="129" t="n">
        <f aca="false">AVERAGE('20'!AN6:AN29)</f>
        <v>0</v>
      </c>
      <c r="AO34" s="129"/>
      <c r="AP34" s="129" t="n">
        <f aca="false">AVERAGE('20'!AP6:AP29)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/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45.8</v>
      </c>
      <c r="D37" s="284" t="n">
        <v>18.9</v>
      </c>
      <c r="E37" s="284" t="n">
        <v>12.9</v>
      </c>
      <c r="F37" s="284" t="n">
        <v>1.6</v>
      </c>
      <c r="G37" s="284" t="n">
        <v>0.1</v>
      </c>
      <c r="H37" s="284" t="n">
        <v>0.1</v>
      </c>
      <c r="I37" s="281" t="n">
        <v>0.2</v>
      </c>
      <c r="J37" s="281" t="n">
        <v>0.1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'20'!V12</f>
        <v>0</v>
      </c>
      <c r="X37" s="147" t="s">
        <v>77</v>
      </c>
      <c r="Y37" s="147"/>
      <c r="Z37" s="148" t="n">
        <f aca="false">COUNTA('20'!Z6:Z29)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SUM('20'!AF30+'20'!AH30)</f>
        <v>1135</v>
      </c>
      <c r="AL38" s="311" t="s">
        <v>82</v>
      </c>
      <c r="AM38" s="313" t="n">
        <f aca="false">SUM('20'!AL30+'20'!AN30)</f>
        <v>0</v>
      </c>
      <c r="AO38" s="311" t="s">
        <v>82</v>
      </c>
      <c r="AP38" s="312" t="n">
        <f aca="false">'20'!AJ30</f>
        <v>1276.875</v>
      </c>
      <c r="AQ38" s="311" t="s">
        <v>82</v>
      </c>
      <c r="AR38" s="313" t="n">
        <f aca="false">'20'!AP30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('20'!AK38/'20'!Y30)*1000</f>
        <v>4.12240978278714</v>
      </c>
      <c r="AL39" s="316" t="s">
        <v>90</v>
      </c>
      <c r="AM39" s="317" t="n">
        <f aca="false">('20'!AM38/'20'!Y30)*1000</f>
        <v>0</v>
      </c>
      <c r="AO39" s="314" t="s">
        <v>90</v>
      </c>
      <c r="AP39" s="315" t="n">
        <f aca="false">('20'!AP38/'20'!Y30)*1000</f>
        <v>4.63771100563553</v>
      </c>
      <c r="AQ39" s="316" t="s">
        <v>90</v>
      </c>
      <c r="AR39" s="317" t="n">
        <f aca="false">('20'!AR38/'20'!Y30)*1000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SUM('20'!AK38,'20'!AM38)</f>
        <v>1135</v>
      </c>
      <c r="AM40" s="185"/>
      <c r="AO40" s="186" t="s">
        <v>94</v>
      </c>
      <c r="AP40" s="186"/>
      <c r="AQ40" s="187" t="n">
        <f aca="false">SUM('20'!AP38,'20'!AR38)</f>
        <v>1276.875</v>
      </c>
      <c r="AR40" s="187"/>
    </row>
    <row r="41" customFormat="false" ht="16.5" hidden="false" customHeight="true" outlineLevel="0" collapsed="false">
      <c r="A41" s="188" t="n">
        <f aca="false">COUNTA('20'!E7:E18)</f>
        <v>12</v>
      </c>
      <c r="B41" s="189" t="n">
        <f aca="false">COUNTA('20'!I7:I18)</f>
        <v>12</v>
      </c>
      <c r="C41" s="189" t="n">
        <f aca="false">COUNTA('20'!J7:J18)</f>
        <v>12</v>
      </c>
      <c r="D41" s="189" t="n">
        <f aca="false">COUNTA('20'!K7:K18)</f>
        <v>12</v>
      </c>
      <c r="E41" s="189" t="n">
        <f aca="false">COUNTIF('20'!E7:E18,"&gt;15")</f>
        <v>0</v>
      </c>
      <c r="F41" s="189"/>
      <c r="G41" s="189" t="n">
        <f aca="false">COUNTIF('20'!J7:J18,"&gt;1")</f>
        <v>0</v>
      </c>
      <c r="H41" s="189"/>
      <c r="I41" s="190"/>
      <c r="J41" s="189" t="n">
        <f aca="false">'20'!A41-'20'!E41</f>
        <v>12</v>
      </c>
      <c r="K41" s="189"/>
      <c r="L41" s="189" t="n">
        <f aca="false">'20'!C41-'20'!G41</f>
        <v>12</v>
      </c>
      <c r="M41" s="189"/>
      <c r="N41" s="190"/>
      <c r="O41" s="191" t="n">
        <f aca="false">COUNTIF('20'!J7:J18,"&lt;=0,5")</f>
        <v>9</v>
      </c>
      <c r="P41" s="191"/>
      <c r="Q41" s="191"/>
      <c r="R41" s="167"/>
      <c r="S41" s="192" t="n">
        <f aca="false">COUNTIF('20'!J7:J18,"&lt;=1,0")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SUM(('20'!AK38+'20'!AM38)/'20'!Y30)*1000</f>
        <v>4.12240978278714</v>
      </c>
      <c r="AM41" s="194"/>
      <c r="AO41" s="186" t="s">
        <v>95</v>
      </c>
      <c r="AP41" s="186"/>
      <c r="AQ41" s="194" t="n">
        <f aca="false">SUM(('20'!AP38+'20'!AR38)/'20'!Y30)*1000</f>
        <v>4.63771100563553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SUM('20'!Y45,'20'!AA45,'20'!AC45,'20'!AE45)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COUNTIF('20'!I7:I18,"&lt;=5,0")</f>
        <v>12</v>
      </c>
      <c r="I45" s="214"/>
      <c r="J45" s="214"/>
      <c r="K45" s="190"/>
      <c r="L45" s="184" t="n">
        <f aca="false">COUNTA('20'!L37)</f>
        <v>1</v>
      </c>
      <c r="M45" s="184"/>
      <c r="O45" s="215"/>
      <c r="P45" s="216"/>
      <c r="Q45" s="217" t="n">
        <f aca="false">'20'!S41-'20'!O41</f>
        <v>3</v>
      </c>
      <c r="R45" s="217"/>
      <c r="S45" s="217"/>
      <c r="T45" s="218"/>
      <c r="X45" s="219" t="s">
        <v>108</v>
      </c>
      <c r="Y45" s="220" t="n">
        <f aca="false">'20'!Y44*275.3</f>
        <v>0</v>
      </c>
      <c r="Z45" s="219" t="s">
        <v>108</v>
      </c>
      <c r="AA45" s="220" t="n">
        <f aca="false">262.4*'20'!AA44</f>
        <v>0</v>
      </c>
      <c r="AB45" s="219" t="s">
        <v>108</v>
      </c>
      <c r="AC45" s="220" t="n">
        <f aca="false">'20'!AC44*277.7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'20'!AS6</f>
        <v>1.33</v>
      </c>
      <c r="Z46" s="224" t="s">
        <v>109</v>
      </c>
      <c r="AA46" s="226" t="n">
        <f aca="false">'20'!Y46</f>
        <v>1.33</v>
      </c>
      <c r="AB46" s="224" t="s">
        <v>109</v>
      </c>
      <c r="AC46" s="226" t="n">
        <f aca="false">'20'!Y46</f>
        <v>1.33</v>
      </c>
      <c r="AD46" s="224" t="s">
        <v>109</v>
      </c>
      <c r="AE46" s="227" t="n">
        <f aca="false">'20'!Y46</f>
        <v>1.33</v>
      </c>
      <c r="AF46" s="228" t="s">
        <v>110</v>
      </c>
      <c r="AG46" s="229" t="n">
        <f aca="false">SUM('20'!Y47,'20'!AA47,'20'!AC47,'20'!AE47)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'20'!Y45*'20'!Y46</f>
        <v>0</v>
      </c>
      <c r="Z47" s="219" t="s">
        <v>112</v>
      </c>
      <c r="AA47" s="220" t="n">
        <f aca="false">'20'!AA45*'20'!AA46</f>
        <v>0</v>
      </c>
      <c r="AB47" s="219" t="s">
        <v>112</v>
      </c>
      <c r="AC47" s="220" t="n">
        <f aca="false">'20'!AC45*'20'!AC46</f>
        <v>0</v>
      </c>
      <c r="AD47" s="219" t="s">
        <v>112</v>
      </c>
      <c r="AE47" s="220" t="n">
        <f aca="false">'20'!AE45*'20'!AE46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COUNTA('20'!O7:O18)</f>
        <v>4</v>
      </c>
      <c r="P51" s="184" t="n">
        <f aca="false">COUNTA('20'!W17:W28)</f>
        <v>0</v>
      </c>
      <c r="R51" s="214" t="n">
        <f aca="false">COUNTIF('20'!O7:O18,"&gt;=0,5")</f>
        <v>4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SUM(Y53,AA53,AC53,AE53)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'20'!Y52*275.3</f>
        <v>0</v>
      </c>
      <c r="Z53" s="219" t="s">
        <v>108</v>
      </c>
      <c r="AA53" s="220" t="n">
        <f aca="false">262.4*'20'!AA52</f>
        <v>0</v>
      </c>
      <c r="AB53" s="219" t="s">
        <v>108</v>
      </c>
      <c r="AC53" s="246" t="n">
        <f aca="false">'20'!AC52*277.7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'20'!AS7</f>
        <v>1.377</v>
      </c>
      <c r="Z54" s="224" t="s">
        <v>109</v>
      </c>
      <c r="AA54" s="226" t="n">
        <f aca="false">'20'!Y54</f>
        <v>1.377</v>
      </c>
      <c r="AB54" s="224" t="s">
        <v>109</v>
      </c>
      <c r="AC54" s="226" t="n">
        <f aca="false">'20'!Y54</f>
        <v>1.377</v>
      </c>
      <c r="AD54" s="224" t="s">
        <v>109</v>
      </c>
      <c r="AE54" s="227" t="n">
        <f aca="false">'20'!Y54</f>
        <v>1.377</v>
      </c>
      <c r="AF54" s="228" t="s">
        <v>110</v>
      </c>
      <c r="AG54" s="229" t="n">
        <f aca="false">SUM('20'!Y55,'20'!AA55,'20'!AC55,'20'!AE55)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262.4*'10'!AL53</f>
        <v>0</v>
      </c>
      <c r="AM54" s="219" t="s">
        <v>108</v>
      </c>
      <c r="AN54" s="246" t="n">
        <f aca="false">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'20'!Y53*'20'!Y54</f>
        <v>0</v>
      </c>
      <c r="Z55" s="219" t="s">
        <v>112</v>
      </c>
      <c r="AA55" s="220" t="n">
        <f aca="false">'20'!AA53*'20'!AA54</f>
        <v>0</v>
      </c>
      <c r="AB55" s="219" t="s">
        <v>112</v>
      </c>
      <c r="AC55" s="220" t="n">
        <f aca="false">'20'!AC53*'20'!AC54</f>
        <v>0</v>
      </c>
      <c r="AD55" s="219" t="s">
        <v>112</v>
      </c>
      <c r="AE55" s="220" t="n">
        <f aca="false">'20'!AE53*'20'!AE54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'10'!AJ55</f>
        <v>0</v>
      </c>
      <c r="AM55" s="224" t="s">
        <v>109</v>
      </c>
      <c r="AN55" s="225" t="n">
        <f aca="false">AJ55</f>
        <v>1.377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'10'!AL54*'10'!AL55</f>
        <v>0</v>
      </c>
      <c r="AM56" s="219" t="s">
        <v>112</v>
      </c>
      <c r="AN56" s="220" t="n">
        <f aca="false">AN54*AN55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COUNTA('20'!N7:N18)</f>
        <v>12</v>
      </c>
      <c r="P57" s="247"/>
      <c r="R57" s="248" t="n">
        <f aca="false">COUNTIF('20'!N7:N18,"&gt;=6")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41256.6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-41256.6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'19'!$Y$1048576</f>
        <v>0</v>
      </c>
      <c r="Z65" s="259"/>
      <c r="AA65" s="259"/>
      <c r="AB65" s="269" t="s">
        <v>130</v>
      </c>
      <c r="AC65" s="367" t="n">
        <f aca="false">'19'!$AC$1048576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SUM('20'!AK38,'20'!AP38)</f>
        <v>2411.875</v>
      </c>
      <c r="Z67" s="259"/>
      <c r="AA67" s="259"/>
      <c r="AB67" s="265" t="s">
        <v>128</v>
      </c>
      <c r="AC67" s="257" t="n">
        <f aca="false">SUM('20'!AM38,'20'!AR38)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SUM('20'!Y63,'20'!Y65)-'20'!Y67</f>
        <v>-2411.875</v>
      </c>
      <c r="Z68" s="259"/>
      <c r="AA68" s="259"/>
      <c r="AB68" s="265" t="s">
        <v>132</v>
      </c>
      <c r="AC68" s="275" t="n">
        <f aca="false">SUM('20'!AC63,'20'!AC65)-'20'!AC67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8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  <col collapsed="false" customWidth="true" hidden="false" outlineLevel="0" max="29" min="29" style="0" width="10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142</v>
      </c>
      <c r="AF4" s="23" t="s">
        <v>143</v>
      </c>
      <c r="AG4" s="23" t="s">
        <v>144</v>
      </c>
      <c r="AH4" s="23" t="s">
        <v>145</v>
      </c>
      <c r="AI4" s="23" t="s">
        <v>146</v>
      </c>
      <c r="AJ4" s="23" t="s">
        <v>147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7" t="s">
        <v>34</v>
      </c>
      <c r="AR4" s="487"/>
      <c r="AS4" s="487"/>
      <c r="AT4" s="487"/>
      <c r="AU4" s="488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8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3191</v>
      </c>
      <c r="Z6" s="392" t="n">
        <v>1325</v>
      </c>
      <c r="AA6" s="58" t="n">
        <v>1</v>
      </c>
      <c r="AB6" s="82" t="n">
        <f aca="false">IF('21'!AA6=1,(('21'!Z6*'21'!$AS$6*'21'!$AT$6)/('21'!Y6*0.0036)),IF('21'!AA6=2,(('21'!Z6*'21'!$AS$7*'21'!$AT$7)/('21'!Y6*0.0036))))</f>
        <v>76.7022702740346</v>
      </c>
      <c r="AC6" s="82"/>
      <c r="AD6" s="37" t="n">
        <f aca="false">(('21'!AC6*'21'!$Q$10*1000000))/('21'!Y6*3600)</f>
        <v>0</v>
      </c>
      <c r="AE6" s="281" t="n">
        <v>2500</v>
      </c>
      <c r="AF6" s="282" t="n">
        <f aca="false">('21'!AE6/24)*0.454</f>
        <v>47.2916666666667</v>
      </c>
      <c r="AG6" s="38"/>
      <c r="AH6" s="282" t="n">
        <f aca="false">('21'!AG6/24)*0.454</f>
        <v>0</v>
      </c>
      <c r="AI6" s="280" t="n">
        <v>3000</v>
      </c>
      <c r="AJ6" s="282" t="n">
        <f aca="false">('21'!AI6/24)*0.454</f>
        <v>56.75</v>
      </c>
      <c r="AK6" s="40"/>
      <c r="AL6" s="283" t="n">
        <f aca="false">('21'!AK6/24)*0.454</f>
        <v>0</v>
      </c>
      <c r="AM6" s="40"/>
      <c r="AN6" s="283" t="n">
        <f aca="false">('21'!AM6/24)*0.454</f>
        <v>0</v>
      </c>
      <c r="AO6" s="40"/>
      <c r="AP6" s="283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9" t="n">
        <v>236</v>
      </c>
      <c r="C7" s="284" t="n">
        <v>13</v>
      </c>
      <c r="D7" s="284" t="n">
        <v>14</v>
      </c>
      <c r="E7" s="284" t="n">
        <v>7</v>
      </c>
      <c r="F7" s="284" t="n">
        <v>62</v>
      </c>
      <c r="G7" s="284" t="n">
        <v>1.5</v>
      </c>
      <c r="H7" s="284" t="n">
        <v>1.4</v>
      </c>
      <c r="I7" s="284" t="n">
        <v>0.5</v>
      </c>
      <c r="J7" s="284" t="n">
        <v>0.5</v>
      </c>
      <c r="K7" s="284" t="n">
        <v>6.7</v>
      </c>
      <c r="L7" s="284" t="n">
        <v>6</v>
      </c>
      <c r="M7" s="284" t="n">
        <v>6</v>
      </c>
      <c r="N7" s="284" t="n">
        <v>5.7</v>
      </c>
      <c r="O7" s="284" t="n">
        <v>3</v>
      </c>
      <c r="P7" s="284" t="n">
        <v>0.4</v>
      </c>
      <c r="Q7" s="287"/>
      <c r="R7" s="56" t="n">
        <f aca="false">'20'!$Z$29</f>
        <v>1325</v>
      </c>
      <c r="S7" s="285" t="n">
        <f aca="false">'20'!$AB$29</f>
        <v>76.5104546559689</v>
      </c>
      <c r="T7" s="56" t="n">
        <f aca="false">'20'!$Y$29</f>
        <v>3199</v>
      </c>
      <c r="U7" s="51" t="str">
        <f aca="false">IF('21'!AA6=1,'21'!AR6,'21'!AR7)</f>
        <v>S.A.L</v>
      </c>
      <c r="V7" s="286" t="n">
        <f aca="false">ESCALA!$C$22</f>
        <v>0</v>
      </c>
      <c r="W7" s="286"/>
      <c r="X7" s="32" t="n">
        <v>0.0833333333333333</v>
      </c>
      <c r="Y7" s="58" t="n">
        <v>3217</v>
      </c>
      <c r="Z7" s="392" t="n">
        <v>1325</v>
      </c>
      <c r="AA7" s="58" t="n">
        <v>1</v>
      </c>
      <c r="AB7" s="82" t="n">
        <f aca="false">IF('21'!AA7=1,(('21'!Z7*'21'!$AS$6*'21'!$AT$6)/('21'!Y7*0.0036)),IF('21'!AA7=2,(('21'!Z7*'21'!$AS$7*'21'!$AT$7)/('21'!Y7*0.0036))))</f>
        <v>76.0823576140642</v>
      </c>
      <c r="AC7" s="82"/>
      <c r="AD7" s="37" t="n">
        <f aca="false">(('21'!AC7*'21'!$Q$10*1000000))/('21'!Y7*3600)</f>
        <v>0</v>
      </c>
      <c r="AE7" s="281" t="n">
        <v>2500</v>
      </c>
      <c r="AF7" s="282" t="n">
        <f aca="false">('21'!AE7/24)*0.454</f>
        <v>47.2916666666667</v>
      </c>
      <c r="AG7" s="38"/>
      <c r="AH7" s="282" t="n">
        <f aca="false">('21'!AG7/24)*0.454</f>
        <v>0</v>
      </c>
      <c r="AI7" s="280" t="n">
        <v>3000</v>
      </c>
      <c r="AJ7" s="282" t="n">
        <f aca="false">('21'!AI7/24)*0.454</f>
        <v>56.75</v>
      </c>
      <c r="AK7" s="40"/>
      <c r="AL7" s="283" t="n">
        <f aca="false">('21'!AK7/24)*0.454</f>
        <v>0</v>
      </c>
      <c r="AM7" s="40"/>
      <c r="AN7" s="283" t="n">
        <f aca="false">('21'!AM7/24)*0.454</f>
        <v>0</v>
      </c>
      <c r="AO7" s="40"/>
      <c r="AP7" s="283" t="n">
        <f aca="false">('21'!AO7/24)*0.454</f>
        <v>0</v>
      </c>
      <c r="AQ7" s="43" t="n">
        <v>2</v>
      </c>
      <c r="AR7" s="44" t="s">
        <v>153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9" t="n">
        <v>231</v>
      </c>
      <c r="C8" s="284" t="n">
        <v>12</v>
      </c>
      <c r="D8" s="284" t="n">
        <v>14</v>
      </c>
      <c r="E8" s="284" t="n">
        <v>6</v>
      </c>
      <c r="F8" s="284" t="n">
        <v>58</v>
      </c>
      <c r="G8" s="284" t="n">
        <v>1.3</v>
      </c>
      <c r="H8" s="284" t="n">
        <v>1.2</v>
      </c>
      <c r="I8" s="284" t="n">
        <v>0.5</v>
      </c>
      <c r="J8" s="284" t="n">
        <v>0.5</v>
      </c>
      <c r="K8" s="284" t="n">
        <v>6.7</v>
      </c>
      <c r="L8" s="284" t="n">
        <v>5.9</v>
      </c>
      <c r="M8" s="284" t="n">
        <v>6</v>
      </c>
      <c r="N8" s="284" t="n">
        <v>5.7</v>
      </c>
      <c r="O8" s="284" t="n">
        <v>3</v>
      </c>
      <c r="P8" s="284" t="n">
        <v>0.5</v>
      </c>
      <c r="Q8" s="287"/>
      <c r="R8" s="54" t="n">
        <f aca="false">'21'!Z7</f>
        <v>1325</v>
      </c>
      <c r="S8" s="55" t="n">
        <f aca="false">'21'!AB7</f>
        <v>76.0823576140642</v>
      </c>
      <c r="T8" s="56" t="n">
        <f aca="false">'21'!Y7</f>
        <v>3217</v>
      </c>
      <c r="U8" s="51" t="str">
        <f aca="false">IF('21'!AA7=1,'21'!AR6,'21'!AR7)</f>
        <v>S.A.L</v>
      </c>
      <c r="V8" s="286"/>
      <c r="W8" s="286"/>
      <c r="X8" s="32" t="n">
        <v>0.125</v>
      </c>
      <c r="Y8" s="58" t="n">
        <v>3188</v>
      </c>
      <c r="Z8" s="392" t="n">
        <v>1325</v>
      </c>
      <c r="AA8" s="58" t="n">
        <v>1</v>
      </c>
      <c r="AB8" s="82" t="n">
        <f aca="false">IF('21'!AA8=1,(('21'!Z8*'21'!$AS$6*'21'!$AT$6)/('21'!Y8*0.0036)),IF('21'!AA8=2,(('21'!Z8*'21'!$AS$7*'21'!$AT$7)/('21'!Y8*0.0036))))</f>
        <v>76.7744493238533</v>
      </c>
      <c r="AC8" s="82"/>
      <c r="AD8" s="37" t="n">
        <f aca="false">(('21'!AC8*'21'!$Q$10*1000000))/('21'!Y8*3600)</f>
        <v>0</v>
      </c>
      <c r="AE8" s="281" t="n">
        <v>2500</v>
      </c>
      <c r="AF8" s="282" t="n">
        <f aca="false">('21'!AE8/24)*0.454</f>
        <v>47.2916666666667</v>
      </c>
      <c r="AG8" s="38"/>
      <c r="AH8" s="282" t="n">
        <f aca="false">('21'!AG8/24)*0.454</f>
        <v>0</v>
      </c>
      <c r="AI8" s="280" t="n">
        <v>3000</v>
      </c>
      <c r="AJ8" s="282" t="n">
        <f aca="false">('21'!AI8/24)*0.454</f>
        <v>56.75</v>
      </c>
      <c r="AK8" s="40"/>
      <c r="AL8" s="283" t="n">
        <f aca="false">('21'!AK8/24)*0.454</f>
        <v>0</v>
      </c>
      <c r="AM8" s="40"/>
      <c r="AN8" s="283" t="n">
        <f aca="false">('21'!AM8/24)*0.454</f>
        <v>0</v>
      </c>
      <c r="AO8" s="40"/>
      <c r="AP8" s="283" t="n">
        <f aca="false">('21'!AO8/24)*0.454</f>
        <v>0</v>
      </c>
      <c r="AQ8" s="490" t="s">
        <v>50</v>
      </c>
      <c r="AR8" s="490"/>
      <c r="AS8" s="490"/>
      <c r="AT8" s="490"/>
    </row>
    <row r="9" customFormat="false" ht="18.75" hidden="false" customHeight="true" outlineLevel="0" collapsed="false">
      <c r="A9" s="47" t="n">
        <v>0.166666666666667</v>
      </c>
      <c r="B9" s="489" t="n">
        <v>226</v>
      </c>
      <c r="C9" s="284" t="n">
        <v>11</v>
      </c>
      <c r="D9" s="284" t="n">
        <v>12</v>
      </c>
      <c r="E9" s="284" t="n">
        <v>4</v>
      </c>
      <c r="F9" s="284" t="n">
        <v>55</v>
      </c>
      <c r="G9" s="284" t="n">
        <v>1.3</v>
      </c>
      <c r="H9" s="284" t="n">
        <v>1.2</v>
      </c>
      <c r="I9" s="284" t="n">
        <v>0.4</v>
      </c>
      <c r="J9" s="284" t="n">
        <v>0.5</v>
      </c>
      <c r="K9" s="284" t="n">
        <v>6.7</v>
      </c>
      <c r="L9" s="284" t="n">
        <v>5.8</v>
      </c>
      <c r="M9" s="284" t="n">
        <v>6</v>
      </c>
      <c r="N9" s="284" t="n">
        <v>5.7</v>
      </c>
      <c r="O9" s="284" t="n">
        <v>3</v>
      </c>
      <c r="P9" s="284" t="n">
        <v>0.5</v>
      </c>
      <c r="Q9" s="287"/>
      <c r="R9" s="56" t="n">
        <f aca="false">'21'!Z9</f>
        <v>1325</v>
      </c>
      <c r="S9" s="55" t="n">
        <f aca="false">'21'!AB9</f>
        <v>77.2591365039282</v>
      </c>
      <c r="T9" s="56" t="n">
        <f aca="false">'21'!Y9</f>
        <v>3168</v>
      </c>
      <c r="U9" s="51" t="str">
        <f aca="false">IF('21'!AA9=1,'21'!AR6,'21'!AR7)</f>
        <v>S.A.L</v>
      </c>
      <c r="V9" s="286"/>
      <c r="W9" s="286"/>
      <c r="X9" s="32" t="n">
        <v>0.166666666666667</v>
      </c>
      <c r="Y9" s="58" t="n">
        <v>3168</v>
      </c>
      <c r="Z9" s="392" t="n">
        <v>1325</v>
      </c>
      <c r="AA9" s="58" t="n">
        <v>1</v>
      </c>
      <c r="AB9" s="82" t="n">
        <f aca="false">IF('21'!AA9=1,(('21'!Z9*'21'!$AS$6*'21'!$AT$6)/('21'!Y9*0.0036)),IF('21'!AA9=2,(('21'!Z9*'21'!$AS$7*'21'!$AT$7)/('21'!Y9*0.0036))))</f>
        <v>77.2591365039282</v>
      </c>
      <c r="AC9" s="82"/>
      <c r="AD9" s="37" t="n">
        <f aca="false">(('21'!AC9*'21'!$Q$10*1000000))/('21'!Y9*3600)</f>
        <v>0</v>
      </c>
      <c r="AE9" s="281" t="n">
        <v>2500</v>
      </c>
      <c r="AF9" s="282" t="n">
        <f aca="false">('21'!AE9/24)*0.454</f>
        <v>47.2916666666667</v>
      </c>
      <c r="AG9" s="38"/>
      <c r="AH9" s="282" t="n">
        <f aca="false">('21'!AG9/24)*0.454</f>
        <v>0</v>
      </c>
      <c r="AI9" s="280" t="n">
        <v>3000</v>
      </c>
      <c r="AJ9" s="282" t="n">
        <f aca="false">('21'!AI9/24)*0.454</f>
        <v>56.75</v>
      </c>
      <c r="AK9" s="40"/>
      <c r="AL9" s="283" t="n">
        <f aca="false">('21'!AK9/24)*0.454</f>
        <v>0</v>
      </c>
      <c r="AM9" s="40"/>
      <c r="AN9" s="283" t="n">
        <f aca="false">('21'!AM9/24)*0.454</f>
        <v>0</v>
      </c>
      <c r="AO9" s="40"/>
      <c r="AP9" s="283" t="n">
        <f aca="false">('21'!AO9/24)*0.454</f>
        <v>0</v>
      </c>
      <c r="AQ9" s="491" t="s">
        <v>37</v>
      </c>
      <c r="AR9" s="491"/>
      <c r="AS9" s="491"/>
      <c r="AT9" s="60" t="s">
        <v>39</v>
      </c>
    </row>
    <row r="10" customFormat="false" ht="18.75" hidden="false" customHeight="true" outlineLevel="0" collapsed="false">
      <c r="A10" s="47" t="n">
        <v>0.25</v>
      </c>
      <c r="B10" s="489" t="n">
        <v>217</v>
      </c>
      <c r="C10" s="284" t="n">
        <v>11</v>
      </c>
      <c r="D10" s="284" t="n">
        <v>12</v>
      </c>
      <c r="E10" s="284" t="n">
        <v>4</v>
      </c>
      <c r="F10" s="284" t="n">
        <v>51</v>
      </c>
      <c r="G10" s="284" t="n">
        <v>1.3</v>
      </c>
      <c r="H10" s="284" t="n">
        <v>1.2</v>
      </c>
      <c r="I10" s="284" t="n">
        <v>0.4</v>
      </c>
      <c r="J10" s="284" t="n">
        <v>0.5</v>
      </c>
      <c r="K10" s="284" t="n">
        <v>6.7</v>
      </c>
      <c r="L10" s="284" t="n">
        <v>5.8</v>
      </c>
      <c r="M10" s="284" t="n">
        <v>5.9</v>
      </c>
      <c r="N10" s="284" t="n">
        <v>5.7</v>
      </c>
      <c r="O10" s="284" t="n">
        <v>3</v>
      </c>
      <c r="P10" s="284" t="n">
        <v>0.6</v>
      </c>
      <c r="Q10" s="287"/>
      <c r="R10" s="56" t="n">
        <f aca="false">'21'!Z11</f>
        <v>1325</v>
      </c>
      <c r="S10" s="55" t="n">
        <f aca="false">'21'!AB11</f>
        <v>76.2482692973347</v>
      </c>
      <c r="T10" s="56" t="n">
        <f aca="false">'21'!Y11</f>
        <v>3210</v>
      </c>
      <c r="U10" s="51" t="str">
        <f aca="false">IF('21'!AA11=1,'21'!AR6,'21'!AR7)</f>
        <v>S.A.L</v>
      </c>
      <c r="V10" s="286"/>
      <c r="W10" s="286"/>
      <c r="X10" s="32" t="n">
        <v>0.208333333333333</v>
      </c>
      <c r="Y10" s="58" t="n">
        <v>3160</v>
      </c>
      <c r="Z10" s="392" t="n">
        <v>1325</v>
      </c>
      <c r="AA10" s="58" t="n">
        <v>1</v>
      </c>
      <c r="AB10" s="82" t="n">
        <f aca="false">IF('21'!AA10=1,(('21'!Z10*'21'!$AS$6*'21'!$AT$6)/('21'!Y10*0.0036)),IF('21'!AA10=2,(('21'!Z10*'21'!$AS$7*'21'!$AT$7)/('21'!Y10*0.0036))))</f>
        <v>77.454729254571</v>
      </c>
      <c r="AC10" s="82"/>
      <c r="AD10" s="37" t="n">
        <f aca="false">(('21'!AC10*'21'!$Q$10*1000000))/('21'!Y10*3600)</f>
        <v>0</v>
      </c>
      <c r="AE10" s="281" t="n">
        <v>2500</v>
      </c>
      <c r="AF10" s="282" t="n">
        <f aca="false">('21'!AE10/24)*0.454</f>
        <v>47.2916666666667</v>
      </c>
      <c r="AG10" s="38"/>
      <c r="AH10" s="282" t="n">
        <f aca="false">('21'!AG10/24)*0.454</f>
        <v>0</v>
      </c>
      <c r="AI10" s="280" t="n">
        <v>3000</v>
      </c>
      <c r="AJ10" s="282" t="n">
        <f aca="false">('21'!AI10/24)*0.454</f>
        <v>56.75</v>
      </c>
      <c r="AK10" s="40"/>
      <c r="AL10" s="283" t="n">
        <f aca="false">('21'!AK10/24)*0.454</f>
        <v>0</v>
      </c>
      <c r="AM10" s="40"/>
      <c r="AN10" s="283" t="n">
        <f aca="false">('21'!AM10/24)*0.454</f>
        <v>0</v>
      </c>
      <c r="AO10" s="40"/>
      <c r="AP10" s="283" t="n">
        <f aca="false">('21'!AO10/24)*0.454</f>
        <v>0</v>
      </c>
      <c r="AQ10" s="492" t="s">
        <v>51</v>
      </c>
      <c r="AR10" s="492"/>
      <c r="AS10" s="49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89" t="n">
        <v>207</v>
      </c>
      <c r="C11" s="284" t="n">
        <v>11</v>
      </c>
      <c r="D11" s="284" t="n">
        <v>11</v>
      </c>
      <c r="E11" s="284" t="n">
        <v>4</v>
      </c>
      <c r="F11" s="284" t="n">
        <v>49</v>
      </c>
      <c r="G11" s="284" t="n">
        <v>1.3</v>
      </c>
      <c r="H11" s="284" t="n">
        <v>1.2</v>
      </c>
      <c r="I11" s="284" t="n">
        <v>0.4</v>
      </c>
      <c r="J11" s="284" t="n">
        <v>0.5</v>
      </c>
      <c r="K11" s="284" t="n">
        <v>6.8</v>
      </c>
      <c r="L11" s="284" t="n">
        <v>5.9</v>
      </c>
      <c r="M11" s="284" t="n">
        <v>6</v>
      </c>
      <c r="N11" s="284" t="n">
        <v>5.7</v>
      </c>
      <c r="O11" s="284" t="n">
        <v>3</v>
      </c>
      <c r="P11" s="284" t="n">
        <v>0.5</v>
      </c>
      <c r="Q11" s="287"/>
      <c r="R11" s="56" t="n">
        <f aca="false">'21'!Z13</f>
        <v>1325</v>
      </c>
      <c r="S11" s="55" t="n">
        <f aca="false">'21'!AB13</f>
        <v>76.3195960225895</v>
      </c>
      <c r="T11" s="56" t="n">
        <f aca="false">'21'!Y13</f>
        <v>3207</v>
      </c>
      <c r="U11" s="51" t="str">
        <f aca="false">IF('21'!AA13=1,'21'!AR6,'21'!AR7)</f>
        <v>S.A.L</v>
      </c>
      <c r="V11" s="286"/>
      <c r="W11" s="286"/>
      <c r="X11" s="32" t="n">
        <v>0.25</v>
      </c>
      <c r="Y11" s="58" t="n">
        <v>3210</v>
      </c>
      <c r="Z11" s="392" t="n">
        <v>1325</v>
      </c>
      <c r="AA11" s="58" t="n">
        <v>1</v>
      </c>
      <c r="AB11" s="82" t="n">
        <f aca="false">IF('21'!AA11=1,(('21'!Z11*'21'!$AS$6*'21'!$AT$6)/('21'!Y11*0.0036)),IF('21'!AA11=2,(('21'!Z11*'21'!$AS$7*'21'!$AT$7)/('21'!Y11*0.0036))))</f>
        <v>76.2482692973347</v>
      </c>
      <c r="AC11" s="82"/>
      <c r="AD11" s="37" t="n">
        <f aca="false">(('21'!AC11*'21'!$Q$10*1000000))/('21'!Y11*3600)</f>
        <v>0</v>
      </c>
      <c r="AE11" s="281" t="n">
        <v>2500</v>
      </c>
      <c r="AF11" s="282" t="n">
        <f aca="false">('21'!AE11/24)*0.454</f>
        <v>47.2916666666667</v>
      </c>
      <c r="AG11" s="38"/>
      <c r="AH11" s="282" t="n">
        <f aca="false">('21'!AG11/24)*0.454</f>
        <v>0</v>
      </c>
      <c r="AI11" s="280" t="n">
        <v>3000</v>
      </c>
      <c r="AJ11" s="282" t="n">
        <f aca="false">('21'!AI11/24)*0.454</f>
        <v>56.75</v>
      </c>
      <c r="AK11" s="40"/>
      <c r="AL11" s="283" t="n">
        <f aca="false">('21'!AK11/24)*0.454</f>
        <v>0</v>
      </c>
      <c r="AM11" s="40"/>
      <c r="AN11" s="283" t="n">
        <f aca="false">('21'!AM11/24)*0.454</f>
        <v>0</v>
      </c>
      <c r="AO11" s="40"/>
      <c r="AP11" s="283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9" t="n">
        <v>203</v>
      </c>
      <c r="C12" s="284" t="n">
        <v>11</v>
      </c>
      <c r="D12" s="284" t="n">
        <v>13</v>
      </c>
      <c r="E12" s="284" t="n">
        <v>4</v>
      </c>
      <c r="F12" s="284" t="n">
        <v>47</v>
      </c>
      <c r="G12" s="284" t="n">
        <v>1.3</v>
      </c>
      <c r="H12" s="284" t="n">
        <v>1.2</v>
      </c>
      <c r="I12" s="284" t="n">
        <v>0.4</v>
      </c>
      <c r="J12" s="284" t="n">
        <v>0.4</v>
      </c>
      <c r="K12" s="284" t="n">
        <v>6.8</v>
      </c>
      <c r="L12" s="284" t="n">
        <v>5.9</v>
      </c>
      <c r="M12" s="284" t="n">
        <v>6</v>
      </c>
      <c r="N12" s="284" t="n">
        <v>5.7</v>
      </c>
      <c r="O12" s="284" t="n">
        <v>3</v>
      </c>
      <c r="P12" s="284" t="n">
        <v>0.4</v>
      </c>
      <c r="Q12" s="287"/>
      <c r="R12" s="56" t="n">
        <f aca="false">'21'!Z15</f>
        <v>1325</v>
      </c>
      <c r="S12" s="55" t="n">
        <f aca="false">'21'!AB15</f>
        <v>79.0303340149966</v>
      </c>
      <c r="T12" s="56" t="n">
        <f aca="false">'21'!Y15</f>
        <v>3097</v>
      </c>
      <c r="U12" s="51" t="str">
        <f aca="false">IF('21'!AA15=1,'21'!AR6,'21'!AR7)</f>
        <v>S.A.L</v>
      </c>
      <c r="V12" s="66" t="n">
        <f aca="false">ESCALA!$B$23</f>
        <v>0</v>
      </c>
      <c r="W12" s="66"/>
      <c r="X12" s="32" t="n">
        <v>0.291666666666667</v>
      </c>
      <c r="Y12" s="58" t="n">
        <v>3177</v>
      </c>
      <c r="Z12" s="392" t="n">
        <v>1325</v>
      </c>
      <c r="AA12" s="58" t="n">
        <v>1</v>
      </c>
      <c r="AB12" s="82" t="n">
        <f aca="false">IF('21'!AA12=1,(('21'!Z12*'21'!$AS$6*'21'!$AT$6)/('21'!Y12*0.0036)),IF('21'!AA12=2,(('21'!Z12*'21'!$AS$7*'21'!$AT$7)/('21'!Y12*0.0036))))</f>
        <v>77.0402720945686</v>
      </c>
      <c r="AC12" s="82"/>
      <c r="AD12" s="37" t="n">
        <f aca="false">(('21'!AC12*'21'!$Q$10*1000000))/('21'!Y12*3600)</f>
        <v>0</v>
      </c>
      <c r="AE12" s="281" t="n">
        <v>2500</v>
      </c>
      <c r="AF12" s="282" t="n">
        <f aca="false">('21'!AE12/24)*0.454</f>
        <v>47.2916666666667</v>
      </c>
      <c r="AG12" s="38"/>
      <c r="AH12" s="282" t="n">
        <f aca="false">('21'!AG12/24)*0.454</f>
        <v>0</v>
      </c>
      <c r="AI12" s="280" t="n">
        <v>3000</v>
      </c>
      <c r="AJ12" s="282" t="n">
        <f aca="false">('21'!AI12/24)*0.454</f>
        <v>56.75</v>
      </c>
      <c r="AK12" s="40"/>
      <c r="AL12" s="283" t="n">
        <f aca="false">('21'!AK12/24)*0.454</f>
        <v>0</v>
      </c>
      <c r="AM12" s="40"/>
      <c r="AN12" s="283" t="n">
        <f aca="false">('21'!AM12/24)*0.454</f>
        <v>0</v>
      </c>
      <c r="AO12" s="40"/>
      <c r="AP12" s="283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9" t="n">
        <v>208</v>
      </c>
      <c r="C13" s="284" t="n">
        <v>12</v>
      </c>
      <c r="D13" s="284" t="n">
        <v>13</v>
      </c>
      <c r="E13" s="284" t="n">
        <v>4</v>
      </c>
      <c r="F13" s="284" t="n">
        <v>50</v>
      </c>
      <c r="G13" s="284" t="n">
        <v>1.3</v>
      </c>
      <c r="H13" s="284" t="n">
        <v>1.2</v>
      </c>
      <c r="I13" s="284" t="n">
        <v>0.4</v>
      </c>
      <c r="J13" s="284" t="n">
        <v>0.4</v>
      </c>
      <c r="K13" s="284" t="n">
        <v>6.8</v>
      </c>
      <c r="L13" s="284" t="n">
        <v>5.9</v>
      </c>
      <c r="M13" s="284" t="n">
        <v>6</v>
      </c>
      <c r="N13" s="284" t="n">
        <v>5.7</v>
      </c>
      <c r="O13" s="284" t="n">
        <v>3</v>
      </c>
      <c r="P13" s="284" t="n">
        <v>0.4</v>
      </c>
      <c r="Q13" s="287"/>
      <c r="R13" s="56" t="n">
        <f aca="false">'21'!Z17</f>
        <v>1325</v>
      </c>
      <c r="S13" s="55" t="n">
        <f aca="false">'21'!AB17</f>
        <v>76.7263148728666</v>
      </c>
      <c r="T13" s="56" t="n">
        <f aca="false">'21'!Y17</f>
        <v>3190</v>
      </c>
      <c r="U13" s="51" t="str">
        <f aca="false">IF('21'!AA17=1,'21'!AR6,'21'!AR7)</f>
        <v>S.A.L</v>
      </c>
      <c r="V13" s="66"/>
      <c r="W13" s="66"/>
      <c r="X13" s="32" t="n">
        <v>0.333333333333333</v>
      </c>
      <c r="Y13" s="58" t="n">
        <v>3207</v>
      </c>
      <c r="Z13" s="392" t="n">
        <v>1325</v>
      </c>
      <c r="AA13" s="58" t="n">
        <v>1</v>
      </c>
      <c r="AB13" s="82" t="n">
        <f aca="false">IF('21'!AA13=1,(('21'!Z13*'21'!$AS$6*'21'!$AT$6)/('21'!Y13*0.0036)),IF('21'!AA13=2,(('21'!Z13*'21'!$AS$7*'21'!$AT$7)/('21'!Y13*0.0036))))</f>
        <v>76.3195960225895</v>
      </c>
      <c r="AC13" s="82"/>
      <c r="AD13" s="37" t="n">
        <f aca="false">(('21'!AC13*'21'!$Q$10*1000000))/('21'!Y13*3600)</f>
        <v>0</v>
      </c>
      <c r="AE13" s="281" t="n">
        <v>2500</v>
      </c>
      <c r="AF13" s="282" t="n">
        <f aca="false">('21'!AE13/24)*0.454</f>
        <v>47.2916666666667</v>
      </c>
      <c r="AG13" s="38"/>
      <c r="AH13" s="282" t="n">
        <f aca="false">('21'!AG13/24)*0.454</f>
        <v>0</v>
      </c>
      <c r="AI13" s="280" t="n">
        <v>3000</v>
      </c>
      <c r="AJ13" s="282" t="n">
        <f aca="false">('21'!AI13/24)*0.454</f>
        <v>56.75</v>
      </c>
      <c r="AK13" s="40"/>
      <c r="AL13" s="283" t="n">
        <f aca="false">('21'!AK13/24)*0.454</f>
        <v>0</v>
      </c>
      <c r="AM13" s="40"/>
      <c r="AN13" s="283" t="n">
        <f aca="false">('21'!AM13/24)*0.454</f>
        <v>0</v>
      </c>
      <c r="AO13" s="40"/>
      <c r="AP13" s="283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9" t="n">
        <v>212</v>
      </c>
      <c r="C14" s="284" t="n">
        <v>12</v>
      </c>
      <c r="D14" s="284" t="n">
        <v>14</v>
      </c>
      <c r="E14" s="284" t="n">
        <v>4</v>
      </c>
      <c r="F14" s="284" t="n">
        <v>52</v>
      </c>
      <c r="G14" s="284" t="n">
        <v>1.2</v>
      </c>
      <c r="H14" s="284" t="n">
        <v>1.2</v>
      </c>
      <c r="I14" s="284" t="n">
        <v>0.4</v>
      </c>
      <c r="J14" s="284" t="n">
        <v>0.4</v>
      </c>
      <c r="K14" s="284" t="n">
        <v>6.8</v>
      </c>
      <c r="L14" s="284" t="n">
        <v>5.9</v>
      </c>
      <c r="M14" s="284" t="n">
        <v>6</v>
      </c>
      <c r="N14" s="284" t="n">
        <v>5.7</v>
      </c>
      <c r="O14" s="284" t="n">
        <v>3</v>
      </c>
      <c r="P14" s="284" t="n">
        <v>0.3</v>
      </c>
      <c r="Q14" s="287"/>
      <c r="R14" s="56" t="n">
        <f aca="false">'21'!Z19</f>
        <v>1250</v>
      </c>
      <c r="S14" s="55" t="n">
        <f aca="false">'21'!AB19</f>
        <v>72.8399929898353</v>
      </c>
      <c r="T14" s="56" t="n">
        <f aca="false">'21'!Y19</f>
        <v>3170</v>
      </c>
      <c r="U14" s="51" t="str">
        <f aca="false">IF('21'!AA19=1,'21'!AR6,'21'!AR7)</f>
        <v>S.A.L</v>
      </c>
      <c r="V14" s="66"/>
      <c r="W14" s="66"/>
      <c r="X14" s="32" t="n">
        <v>0.375</v>
      </c>
      <c r="Y14" s="58" t="n">
        <v>3208</v>
      </c>
      <c r="Z14" s="392" t="n">
        <v>1325</v>
      </c>
      <c r="AA14" s="58" t="n">
        <v>1</v>
      </c>
      <c r="AB14" s="82" t="n">
        <f aca="false">IF('21'!AA14=1,(('21'!Z14*'21'!$AS$6*'21'!$AT$6)/('21'!Y14*0.0036)),IF('21'!AA14=2,(('21'!Z14*'21'!$AS$7*'21'!$AT$7)/('21'!Y14*0.0036))))</f>
        <v>76.2958056248268</v>
      </c>
      <c r="AC14" s="82"/>
      <c r="AD14" s="37" t="n">
        <f aca="false">(('21'!AC14*'21'!$Q$10*1000000))/('21'!Y14*3600)</f>
        <v>0</v>
      </c>
      <c r="AE14" s="281" t="n">
        <v>2500</v>
      </c>
      <c r="AF14" s="282" t="n">
        <f aca="false">('21'!AE14/24)*0.454</f>
        <v>47.2916666666667</v>
      </c>
      <c r="AG14" s="38"/>
      <c r="AH14" s="282" t="n">
        <f aca="false">('21'!AG14/24)*0.454</f>
        <v>0</v>
      </c>
      <c r="AI14" s="280" t="n">
        <v>3000</v>
      </c>
      <c r="AJ14" s="282" t="n">
        <f aca="false">('21'!AI14/24)*0.454</f>
        <v>56.75</v>
      </c>
      <c r="AK14" s="40"/>
      <c r="AL14" s="283" t="n">
        <f aca="false">('21'!AK14/24)*0.454</f>
        <v>0</v>
      </c>
      <c r="AM14" s="40"/>
      <c r="AN14" s="283" t="n">
        <f aca="false">('21'!AM14/24)*0.454</f>
        <v>0</v>
      </c>
      <c r="AO14" s="40"/>
      <c r="AP14" s="283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9" t="n">
        <v>214</v>
      </c>
      <c r="C15" s="284" t="n">
        <v>13</v>
      </c>
      <c r="D15" s="284" t="n">
        <v>14</v>
      </c>
      <c r="E15" s="284" t="n">
        <v>5</v>
      </c>
      <c r="F15" s="284" t="n">
        <v>55</v>
      </c>
      <c r="G15" s="284" t="n">
        <v>1.2</v>
      </c>
      <c r="H15" s="284" t="n">
        <v>1.2</v>
      </c>
      <c r="I15" s="284" t="n">
        <v>0.4</v>
      </c>
      <c r="J15" s="284" t="n">
        <v>0.4</v>
      </c>
      <c r="K15" s="284" t="n">
        <v>6.8</v>
      </c>
      <c r="L15" s="284" t="n">
        <v>5.9</v>
      </c>
      <c r="M15" s="284" t="n">
        <v>6</v>
      </c>
      <c r="N15" s="284" t="n">
        <v>5.7</v>
      </c>
      <c r="O15" s="284" t="n">
        <v>3</v>
      </c>
      <c r="P15" s="284" t="n">
        <v>0.3</v>
      </c>
      <c r="Q15" s="287"/>
      <c r="R15" s="56" t="n">
        <f aca="false">'21'!Z21</f>
        <v>1250</v>
      </c>
      <c r="S15" s="55" t="n">
        <f aca="false">'21'!AB21</f>
        <v>73.3024691358025</v>
      </c>
      <c r="T15" s="56" t="n">
        <f aca="false">'21'!Y21</f>
        <v>3150</v>
      </c>
      <c r="U15" s="51" t="str">
        <f aca="false">IF('21'!AA21=1,'21'!AR6,'21'!AR7)</f>
        <v>S.A.L</v>
      </c>
      <c r="V15" s="66"/>
      <c r="W15" s="66"/>
      <c r="X15" s="32" t="n">
        <v>0.416666666666667</v>
      </c>
      <c r="Y15" s="58" t="n">
        <v>3097</v>
      </c>
      <c r="Z15" s="392" t="n">
        <v>1325</v>
      </c>
      <c r="AA15" s="58" t="n">
        <v>1</v>
      </c>
      <c r="AB15" s="82" t="n">
        <f aca="false">IF('21'!AA15=1,(('21'!Z15*'21'!$AS$6*'21'!$AT$6)/('21'!Y15*0.0036)),IF('21'!AA15=2,(('21'!Z15*'21'!$AS$7*'21'!$AT$7)/('21'!Y15*0.0036))))</f>
        <v>79.0303340149966</v>
      </c>
      <c r="AC15" s="82"/>
      <c r="AD15" s="37" t="n">
        <f aca="false">(('21'!AC15*'21'!$Q$10*1000000))/('21'!Y15*3600)</f>
        <v>0</v>
      </c>
      <c r="AE15" s="281" t="n">
        <v>2500</v>
      </c>
      <c r="AF15" s="282" t="n">
        <f aca="false">('21'!AE15/24)*0.454</f>
        <v>47.2916666666667</v>
      </c>
      <c r="AG15" s="38"/>
      <c r="AH15" s="282" t="n">
        <f aca="false">('21'!AG15/24)*0.454</f>
        <v>0</v>
      </c>
      <c r="AI15" s="280" t="n">
        <v>3000</v>
      </c>
      <c r="AJ15" s="282" t="n">
        <f aca="false">('21'!AI15/24)*0.454</f>
        <v>56.75</v>
      </c>
      <c r="AK15" s="40"/>
      <c r="AL15" s="283" t="n">
        <f aca="false">('21'!AK15/24)*0.454</f>
        <v>0</v>
      </c>
      <c r="AM15" s="40"/>
      <c r="AN15" s="283" t="n">
        <f aca="false">('21'!AM15/24)*0.454</f>
        <v>0</v>
      </c>
      <c r="AO15" s="40"/>
      <c r="AP15" s="283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9" t="n">
        <v>217</v>
      </c>
      <c r="C16" s="284" t="n">
        <v>13</v>
      </c>
      <c r="D16" s="284" t="n">
        <v>14</v>
      </c>
      <c r="E16" s="284" t="n">
        <v>5</v>
      </c>
      <c r="F16" s="284" t="n">
        <v>58</v>
      </c>
      <c r="G16" s="284" t="n">
        <v>1.3</v>
      </c>
      <c r="H16" s="284" t="n">
        <v>1.1</v>
      </c>
      <c r="I16" s="284" t="n">
        <v>0.4</v>
      </c>
      <c r="J16" s="284" t="n">
        <v>0.5</v>
      </c>
      <c r="K16" s="284" t="n">
        <v>6.8</v>
      </c>
      <c r="L16" s="284" t="n">
        <v>5.9</v>
      </c>
      <c r="M16" s="284" t="n">
        <v>6</v>
      </c>
      <c r="N16" s="284" t="n">
        <v>5.7</v>
      </c>
      <c r="O16" s="284" t="n">
        <v>3.2</v>
      </c>
      <c r="P16" s="284" t="n">
        <v>0.4</v>
      </c>
      <c r="Q16" s="287"/>
      <c r="R16" s="56" t="n">
        <f aca="false">'21'!Z23</f>
        <v>1250</v>
      </c>
      <c r="S16" s="55" t="n">
        <f aca="false">'21'!AB23</f>
        <v>72.5881099584338</v>
      </c>
      <c r="T16" s="56" t="n">
        <f aca="false">'21'!Y23</f>
        <v>3181</v>
      </c>
      <c r="U16" s="51" t="str">
        <f aca="false">IF('21'!AA23=1,'21'!AR6,'21'!AR7)</f>
        <v>S.A.L</v>
      </c>
      <c r="V16" s="66"/>
      <c r="W16" s="66"/>
      <c r="X16" s="32" t="n">
        <v>0.458333333333333</v>
      </c>
      <c r="Y16" s="58" t="n">
        <v>3169</v>
      </c>
      <c r="Z16" s="392" t="n">
        <v>1325</v>
      </c>
      <c r="AA16" s="58" t="n">
        <v>1</v>
      </c>
      <c r="AB16" s="82" t="n">
        <f aca="false">IF('21'!AA16=1,(('21'!Z16*'21'!$AS$6*'21'!$AT$6)/('21'!Y16*0.0036)),IF('21'!AA16=2,(('21'!Z16*'21'!$AS$7*'21'!$AT$7)/('21'!Y16*0.0036))))</f>
        <v>77.2347568458329</v>
      </c>
      <c r="AC16" s="82"/>
      <c r="AD16" s="37" t="n">
        <f aca="false">(('21'!AC16*'21'!$Q$10*1000000))/('21'!Y16*3600)</f>
        <v>0</v>
      </c>
      <c r="AE16" s="281" t="n">
        <v>2500</v>
      </c>
      <c r="AF16" s="282" t="n">
        <f aca="false">('21'!AE16/24)*0.454</f>
        <v>47.2916666666667</v>
      </c>
      <c r="AG16" s="38"/>
      <c r="AH16" s="282" t="n">
        <f aca="false">('21'!AG16/24)*0.454</f>
        <v>0</v>
      </c>
      <c r="AI16" s="280" t="n">
        <v>3000</v>
      </c>
      <c r="AJ16" s="282" t="n">
        <f aca="false">('21'!AI16/24)*0.454</f>
        <v>56.75</v>
      </c>
      <c r="AK16" s="40"/>
      <c r="AL16" s="283" t="n">
        <f aca="false">('21'!AK16/24)*0.454</f>
        <v>0</v>
      </c>
      <c r="AM16" s="40"/>
      <c r="AN16" s="283" t="n">
        <f aca="false">('21'!AM16/24)*0.454</f>
        <v>0</v>
      </c>
      <c r="AO16" s="40"/>
      <c r="AP16" s="283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9" t="n">
        <v>220</v>
      </c>
      <c r="C17" s="284" t="n">
        <v>12</v>
      </c>
      <c r="D17" s="284" t="n">
        <v>14</v>
      </c>
      <c r="E17" s="284" t="n">
        <v>6</v>
      </c>
      <c r="F17" s="284" t="n">
        <v>60</v>
      </c>
      <c r="G17" s="284" t="n">
        <v>1.3</v>
      </c>
      <c r="H17" s="284" t="n">
        <v>1.1</v>
      </c>
      <c r="I17" s="284" t="n">
        <v>0.4</v>
      </c>
      <c r="J17" s="284" t="n">
        <v>0.5</v>
      </c>
      <c r="K17" s="284" t="n">
        <v>6.8</v>
      </c>
      <c r="L17" s="284" t="n">
        <v>5.9</v>
      </c>
      <c r="M17" s="284" t="n">
        <v>6</v>
      </c>
      <c r="N17" s="284" t="n">
        <v>5.7</v>
      </c>
      <c r="O17" s="284" t="n">
        <v>3.5</v>
      </c>
      <c r="P17" s="284" t="n">
        <v>0.5</v>
      </c>
      <c r="Q17" s="287"/>
      <c r="R17" s="56" t="n">
        <f aca="false">'21'!Z25</f>
        <v>1250</v>
      </c>
      <c r="S17" s="55" t="n">
        <f aca="false">'21'!AB25</f>
        <v>72.1120480255396</v>
      </c>
      <c r="T17" s="56" t="n">
        <f aca="false">'21'!Y25</f>
        <v>3202</v>
      </c>
      <c r="U17" s="51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58" t="n">
        <v>3190</v>
      </c>
      <c r="Z17" s="392" t="n">
        <v>1325</v>
      </c>
      <c r="AA17" s="58" t="n">
        <v>1</v>
      </c>
      <c r="AB17" s="82" t="n">
        <f aca="false">IF('21'!AA17=1,(('21'!Z17*'21'!$AS$6*'21'!$AT$6)/('21'!Y17*0.0036)),IF('21'!AA17=2,(('21'!Z17*'21'!$AS$7*'21'!$AT$7)/('21'!Y17*0.0036))))</f>
        <v>76.7263148728666</v>
      </c>
      <c r="AC17" s="82"/>
      <c r="AD17" s="37" t="n">
        <f aca="false">(('21'!AC17*'21'!$Q$10*1000000))/('21'!Y17*3600)</f>
        <v>0</v>
      </c>
      <c r="AE17" s="281" t="n">
        <v>2500</v>
      </c>
      <c r="AF17" s="282" t="n">
        <f aca="false">('21'!AE17/24)*0.454</f>
        <v>47.2916666666667</v>
      </c>
      <c r="AG17" s="38"/>
      <c r="AH17" s="282" t="n">
        <f aca="false">('21'!AG17/24)*0.454</f>
        <v>0</v>
      </c>
      <c r="AI17" s="280" t="n">
        <v>3000</v>
      </c>
      <c r="AJ17" s="282" t="n">
        <f aca="false">('21'!AI17/24)*0.454</f>
        <v>56.75</v>
      </c>
      <c r="AK17" s="40"/>
      <c r="AL17" s="283" t="n">
        <f aca="false">('21'!AK17/24)*0.454</f>
        <v>0</v>
      </c>
      <c r="AM17" s="40"/>
      <c r="AN17" s="283" t="n">
        <f aca="false">('21'!AM17/24)*0.454</f>
        <v>0</v>
      </c>
      <c r="AO17" s="40"/>
      <c r="AP17" s="283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9" t="n">
        <v>222</v>
      </c>
      <c r="C18" s="284" t="n">
        <v>12</v>
      </c>
      <c r="D18" s="284" t="n">
        <v>14</v>
      </c>
      <c r="E18" s="284" t="n">
        <v>6</v>
      </c>
      <c r="F18" s="284" t="n">
        <v>61</v>
      </c>
      <c r="G18" s="284" t="n">
        <v>1.3</v>
      </c>
      <c r="H18" s="284" t="n">
        <v>1</v>
      </c>
      <c r="I18" s="284" t="n">
        <v>0.4</v>
      </c>
      <c r="J18" s="284" t="n">
        <v>0.5</v>
      </c>
      <c r="K18" s="284" t="n">
        <v>6.8</v>
      </c>
      <c r="L18" s="284" t="n">
        <v>5.9</v>
      </c>
      <c r="M18" s="284" t="n">
        <v>6</v>
      </c>
      <c r="N18" s="284" t="n">
        <v>5.7</v>
      </c>
      <c r="O18" s="284" t="n">
        <v>3.5</v>
      </c>
      <c r="P18" s="284" t="n">
        <v>0.6</v>
      </c>
      <c r="Q18" s="287"/>
      <c r="R18" s="56" t="n">
        <f aca="false">'21'!Z24</f>
        <v>1250</v>
      </c>
      <c r="S18" s="55" t="n">
        <f aca="false">'21'!AB27</f>
        <v>72.2474273397302</v>
      </c>
      <c r="T18" s="56" t="n">
        <f aca="false">'21'!Y27</f>
        <v>3196</v>
      </c>
      <c r="U18" s="51" t="str">
        <f aca="false">IF('21'!AA27=1,'21'!AR6,'21'!AR7)</f>
        <v>S.A.L</v>
      </c>
      <c r="V18" s="67"/>
      <c r="W18" s="67"/>
      <c r="X18" s="32" t="n">
        <v>0.541666666666667</v>
      </c>
      <c r="Y18" s="58" t="n">
        <v>3196</v>
      </c>
      <c r="Z18" s="415" t="n">
        <v>1250</v>
      </c>
      <c r="AA18" s="58" t="n">
        <v>1</v>
      </c>
      <c r="AB18" s="82" t="n">
        <f aca="false">IF('21'!AA18=1,(('21'!Z18*'21'!$AS$6*'21'!$AT$6)/('21'!Y18*0.0036)),IF('21'!AA18=2,(('21'!Z18*'21'!$AS$7*'21'!$AT$7)/('21'!Y18*0.0036))))</f>
        <v>72.2474273397302</v>
      </c>
      <c r="AC18" s="82"/>
      <c r="AD18" s="37" t="n">
        <f aca="false">(('21'!AC18*'21'!$Q$10*1000000))/('21'!Y18*3600)</f>
        <v>0</v>
      </c>
      <c r="AE18" s="281" t="n">
        <v>2500</v>
      </c>
      <c r="AF18" s="282" t="n">
        <f aca="false">('21'!AE18/24)*0.454</f>
        <v>47.2916666666667</v>
      </c>
      <c r="AG18" s="38"/>
      <c r="AH18" s="282" t="n">
        <f aca="false">('21'!AG18/24)*0.454</f>
        <v>0</v>
      </c>
      <c r="AI18" s="280" t="n">
        <v>3000</v>
      </c>
      <c r="AJ18" s="282" t="n">
        <f aca="false">('21'!AI18/24)*0.454</f>
        <v>56.75</v>
      </c>
      <c r="AK18" s="40"/>
      <c r="AL18" s="283" t="n">
        <f aca="false">('21'!AK18/24)*0.454</f>
        <v>0</v>
      </c>
      <c r="AM18" s="40"/>
      <c r="AN18" s="283" t="n">
        <f aca="false">('21'!AM18/24)*0.454</f>
        <v>0</v>
      </c>
      <c r="AO18" s="40"/>
      <c r="AP18" s="283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90" t="n">
        <f aca="false">AVERAGE('21'!B7:B18)</f>
        <v>217.75</v>
      </c>
      <c r="C19" s="290" t="n">
        <f aca="false">AVERAGE('21'!C7:C18)</f>
        <v>11.9166666666667</v>
      </c>
      <c r="D19" s="290" t="n">
        <f aca="false">AVERAGE('21'!D7:D18)</f>
        <v>13.25</v>
      </c>
      <c r="E19" s="290" t="n">
        <f aca="false">AVERAGE('21'!E7:E18)</f>
        <v>4.91666666666667</v>
      </c>
      <c r="F19" s="290" t="n">
        <f aca="false">AVERAGE('21'!F7:F18)</f>
        <v>54.8333333333333</v>
      </c>
      <c r="G19" s="290" t="n">
        <f aca="false">AVERAGE('21'!G7:G18)</f>
        <v>1.3</v>
      </c>
      <c r="H19" s="290" t="n">
        <f aca="false">AVERAGE('21'!H7:H18)</f>
        <v>1.18333333333333</v>
      </c>
      <c r="I19" s="290" t="n">
        <f aca="false">AVERAGE('21'!I7:I18)</f>
        <v>0.416666666666667</v>
      </c>
      <c r="J19" s="290" t="n">
        <f aca="false">AVERAGE('21'!J7:J18)</f>
        <v>0.466666666666667</v>
      </c>
      <c r="K19" s="290" t="n">
        <f aca="false">AVERAGE('21'!K7:K18)</f>
        <v>6.76666666666667</v>
      </c>
      <c r="L19" s="290" t="n">
        <f aca="false">AVERAGE('21'!L7:L18)</f>
        <v>5.89166666666667</v>
      </c>
      <c r="M19" s="290" t="n">
        <f aca="false">AVERAGE('21'!M7:M18)</f>
        <v>5.99166666666667</v>
      </c>
      <c r="N19" s="290" t="n">
        <f aca="false">AVERAGE('21'!N7:N18)</f>
        <v>5.7</v>
      </c>
      <c r="O19" s="290" t="n">
        <f aca="false">AVERAGE('21'!O7:O18)</f>
        <v>3.1</v>
      </c>
      <c r="P19" s="290" t="n">
        <f aca="false">AVERAGE('21'!P7:P18)</f>
        <v>0.45</v>
      </c>
      <c r="Q19" s="290" t="e">
        <f aca="false">AVERAGE('21'!Q7:Q18)</f>
        <v>#DIV/0!</v>
      </c>
      <c r="R19" s="290" t="n">
        <f aca="false">AVERAGE('21'!R7:R18)</f>
        <v>1293.75</v>
      </c>
      <c r="S19" s="290" t="n">
        <f aca="false">AVERAGE('21'!S7:S18)</f>
        <v>75.1055425359242</v>
      </c>
      <c r="T19" s="72"/>
      <c r="U19" s="72"/>
      <c r="V19" s="73"/>
      <c r="W19" s="74"/>
      <c r="X19" s="32" t="n">
        <v>0.583333333333333</v>
      </c>
      <c r="Y19" s="58" t="n">
        <v>3170</v>
      </c>
      <c r="Z19" s="415" t="n">
        <v>1250</v>
      </c>
      <c r="AA19" s="58" t="n">
        <v>1</v>
      </c>
      <c r="AB19" s="82" t="n">
        <f aca="false">IF('21'!AA19=1,(('21'!Z19*'21'!$AS$6*'21'!$AT$6)/('21'!Y19*0.0036)),IF('21'!AA19=2,(('21'!Z19*'21'!$AS$7*'21'!$AT$7)/('21'!Y19*0.0036))))</f>
        <v>72.8399929898353</v>
      </c>
      <c r="AC19" s="82"/>
      <c r="AD19" s="37" t="n">
        <f aca="false">(('21'!AC19*'21'!$Q$10*1000000))/('21'!Y19*3600)</f>
        <v>0</v>
      </c>
      <c r="AE19" s="281" t="n">
        <v>2500</v>
      </c>
      <c r="AF19" s="282" t="n">
        <f aca="false">('21'!AE19/24)*0.454</f>
        <v>47.2916666666667</v>
      </c>
      <c r="AG19" s="38"/>
      <c r="AH19" s="282" t="n">
        <f aca="false">('21'!AG19/24)*0.454</f>
        <v>0</v>
      </c>
      <c r="AI19" s="280" t="n">
        <v>3000</v>
      </c>
      <c r="AJ19" s="282" t="n">
        <f aca="false">('21'!AI19/24)*0.454</f>
        <v>56.75</v>
      </c>
      <c r="AK19" s="40"/>
      <c r="AL19" s="283" t="n">
        <f aca="false">('21'!AK19/24)*0.454</f>
        <v>0</v>
      </c>
      <c r="AM19" s="40"/>
      <c r="AN19" s="283" t="n">
        <f aca="false">('21'!AM19/24)*0.454</f>
        <v>0</v>
      </c>
      <c r="AO19" s="40"/>
      <c r="AP19" s="283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MAX('21'!B7:B18)</f>
        <v>236</v>
      </c>
      <c r="C20" s="97" t="n">
        <f aca="false">MAX('21'!C7:C18)</f>
        <v>13</v>
      </c>
      <c r="D20" s="97" t="n">
        <f aca="false">MAX('21'!D7:D18)</f>
        <v>14</v>
      </c>
      <c r="E20" s="97" t="n">
        <f aca="false">MAX('21'!E7:E18)</f>
        <v>7</v>
      </c>
      <c r="F20" s="97" t="n">
        <f aca="false">MAX('21'!F7:F18)</f>
        <v>62</v>
      </c>
      <c r="G20" s="97" t="n">
        <f aca="false">MAX('21'!G7:G18)</f>
        <v>1.5</v>
      </c>
      <c r="H20" s="97" t="n">
        <f aca="false">MAX('21'!H7:H18)</f>
        <v>1.4</v>
      </c>
      <c r="I20" s="97" t="n">
        <f aca="false">MAX('21'!I7:I18)</f>
        <v>0.5</v>
      </c>
      <c r="J20" s="97" t="n">
        <f aca="false">MAX('21'!J7:J18)</f>
        <v>0.5</v>
      </c>
      <c r="K20" s="97" t="n">
        <f aca="false">MAX('21'!K7:K18)</f>
        <v>6.8</v>
      </c>
      <c r="L20" s="97" t="n">
        <f aca="false">MAX('21'!L7:L18)</f>
        <v>6</v>
      </c>
      <c r="M20" s="97" t="n">
        <f aca="false">MAX('21'!M7:M18)</f>
        <v>6</v>
      </c>
      <c r="N20" s="97" t="n">
        <f aca="false">MAX('21'!N7:N18)</f>
        <v>5.7</v>
      </c>
      <c r="O20" s="97" t="n">
        <f aca="false">MAX('21'!O7:O18)</f>
        <v>3.5</v>
      </c>
      <c r="P20" s="97" t="n">
        <f aca="false">MAX('21'!P7:P18)</f>
        <v>0.6</v>
      </c>
      <c r="Q20" s="97" t="n">
        <f aca="false">MAX('21'!Q7:Q18)</f>
        <v>0</v>
      </c>
      <c r="R20" s="97" t="n">
        <f aca="false">MAX('21'!R7:R18)</f>
        <v>1325</v>
      </c>
      <c r="S20" s="97" t="n">
        <f aca="false">MAX('21'!S7:S18)</f>
        <v>79.0303340149966</v>
      </c>
      <c r="T20" s="72"/>
      <c r="U20" s="72"/>
      <c r="X20" s="32" t="n">
        <v>0.625</v>
      </c>
      <c r="Y20" s="58" t="n">
        <v>3165</v>
      </c>
      <c r="Z20" s="415" t="n">
        <v>1250</v>
      </c>
      <c r="AA20" s="58" t="n">
        <v>1</v>
      </c>
      <c r="AB20" s="82" t="n">
        <f aca="false">IF('21'!AA20=1,(('21'!Z20*'21'!$AS$6*'21'!$AT$6)/('21'!Y20*0.0036)),IF('21'!AA20=2,(('21'!Z20*'21'!$AS$7*'21'!$AT$7)/('21'!Y20*0.0036))))</f>
        <v>72.9550640688081</v>
      </c>
      <c r="AC20" s="82"/>
      <c r="AD20" s="37" t="n">
        <f aca="false">(('21'!AC20*'21'!$Q$10*1000000))/('21'!Y20*3600)</f>
        <v>0</v>
      </c>
      <c r="AE20" s="281" t="n">
        <v>2500</v>
      </c>
      <c r="AF20" s="282" t="n">
        <f aca="false">('21'!AE20/24)*0.454</f>
        <v>47.2916666666667</v>
      </c>
      <c r="AG20" s="38"/>
      <c r="AH20" s="282" t="n">
        <f aca="false">('21'!AG20/24)*0.454</f>
        <v>0</v>
      </c>
      <c r="AI20" s="280" t="n">
        <v>3000</v>
      </c>
      <c r="AJ20" s="282" t="n">
        <f aca="false">('21'!AI20/24)*0.454</f>
        <v>56.75</v>
      </c>
      <c r="AK20" s="40"/>
      <c r="AL20" s="283" t="n">
        <f aca="false">('21'!AK20/24)*0.454</f>
        <v>0</v>
      </c>
      <c r="AM20" s="40"/>
      <c r="AN20" s="283" t="n">
        <f aca="false">('21'!AM20/24)*0.454</f>
        <v>0</v>
      </c>
      <c r="AO20" s="40"/>
      <c r="AP20" s="283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92" t="n">
        <f aca="false">MIN('21'!B7:B18)</f>
        <v>203</v>
      </c>
      <c r="C21" s="292" t="n">
        <f aca="false">MIN('21'!C7:C18)</f>
        <v>11</v>
      </c>
      <c r="D21" s="292" t="n">
        <f aca="false">MIN('21'!D7:D18)</f>
        <v>11</v>
      </c>
      <c r="E21" s="292" t="n">
        <f aca="false">MIN('21'!E7:E18)</f>
        <v>4</v>
      </c>
      <c r="F21" s="292" t="n">
        <f aca="false">MIN('21'!F7:F18)</f>
        <v>47</v>
      </c>
      <c r="G21" s="292" t="n">
        <f aca="false">MIN('21'!G7:G18)</f>
        <v>1.2</v>
      </c>
      <c r="H21" s="292" t="n">
        <f aca="false">MIN('21'!H7:H18)</f>
        <v>1</v>
      </c>
      <c r="I21" s="292" t="n">
        <f aca="false">MIN('21'!I7:I18)</f>
        <v>0.4</v>
      </c>
      <c r="J21" s="292" t="n">
        <f aca="false">MIN('21'!J7:J18)</f>
        <v>0.4</v>
      </c>
      <c r="K21" s="292" t="n">
        <f aca="false">MIN('21'!K7:K18)</f>
        <v>6.7</v>
      </c>
      <c r="L21" s="292" t="n">
        <f aca="false">MIN('21'!L7:L18)</f>
        <v>5.8</v>
      </c>
      <c r="M21" s="292" t="n">
        <f aca="false">MIN('21'!M7:M18)</f>
        <v>5.9</v>
      </c>
      <c r="N21" s="292" t="n">
        <f aca="false">MIN('21'!N7:N18)</f>
        <v>5.7</v>
      </c>
      <c r="O21" s="292" t="n">
        <f aca="false">MIN('21'!O7:O18)</f>
        <v>3</v>
      </c>
      <c r="P21" s="292" t="n">
        <f aca="false">MIN('21'!P7:P18)</f>
        <v>0.3</v>
      </c>
      <c r="Q21" s="292" t="n">
        <f aca="false">MIN('21'!Q7:Q18)</f>
        <v>0</v>
      </c>
      <c r="R21" s="292" t="n">
        <f aca="false">MIN('21'!R7:R18)</f>
        <v>1250</v>
      </c>
      <c r="S21" s="292" t="n">
        <f aca="false">MIN('21'!S7:S18)</f>
        <v>72.1120480255396</v>
      </c>
      <c r="T21" s="72"/>
      <c r="U21" s="72"/>
      <c r="X21" s="32" t="n">
        <v>0.666666666666667</v>
      </c>
      <c r="Y21" s="58" t="n">
        <v>3150</v>
      </c>
      <c r="Z21" s="415" t="n">
        <v>1250</v>
      </c>
      <c r="AA21" s="58" t="n">
        <v>1</v>
      </c>
      <c r="AB21" s="82" t="n">
        <f aca="false">IF('21'!AA21=1,(('21'!Z21*'21'!$AS$6*'21'!$AT$6)/('21'!Y21*0.0036)),IF('21'!AA21=2,(('21'!Z21*'21'!$AS$7*'21'!$AT$7)/('21'!Y21*0.0036))))</f>
        <v>73.3024691358025</v>
      </c>
      <c r="AC21" s="82"/>
      <c r="AD21" s="37" t="n">
        <f aca="false">(('21'!AC21*'21'!$Q$10*1000000))/('21'!Y21*3600)</f>
        <v>0</v>
      </c>
      <c r="AE21" s="281" t="n">
        <v>2500</v>
      </c>
      <c r="AF21" s="282" t="n">
        <f aca="false">('21'!AE21/24)*0.454</f>
        <v>47.2916666666667</v>
      </c>
      <c r="AG21" s="38"/>
      <c r="AH21" s="282" t="n">
        <f aca="false">('21'!AG21/24)*0.454</f>
        <v>0</v>
      </c>
      <c r="AI21" s="280" t="n">
        <v>3000</v>
      </c>
      <c r="AJ21" s="282" t="n">
        <f aca="false">('21'!AI21/24)*0.454</f>
        <v>56.75</v>
      </c>
      <c r="AK21" s="40"/>
      <c r="AL21" s="283" t="n">
        <f aca="false">('21'!AK21/24)*0.454</f>
        <v>0</v>
      </c>
      <c r="AM21" s="40"/>
      <c r="AN21" s="283" t="n">
        <f aca="false">('21'!AM21/24)*0.454</f>
        <v>0</v>
      </c>
      <c r="AO21" s="40"/>
      <c r="AP21" s="283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3199</v>
      </c>
      <c r="Z22" s="415" t="n">
        <v>1250</v>
      </c>
      <c r="AA22" s="58" t="n">
        <v>1</v>
      </c>
      <c r="AB22" s="82" t="n">
        <f aca="false">IF('21'!AA22=1,(('21'!Z22*'21'!$AS$6*'21'!$AT$6)/('21'!Y22*0.0036)),IF('21'!AA22=2,(('21'!Z22*'21'!$AS$7*'21'!$AT$7)/('21'!Y22*0.0036))))</f>
        <v>72.1796742037442</v>
      </c>
      <c r="AC22" s="82"/>
      <c r="AD22" s="37" t="n">
        <f aca="false">(('21'!AC22*'21'!$Q$10*1000000))/('21'!Y22*3600)</f>
        <v>0</v>
      </c>
      <c r="AE22" s="281" t="n">
        <v>2500</v>
      </c>
      <c r="AF22" s="282" t="n">
        <f aca="false">('21'!AE22/24)*0.454</f>
        <v>47.2916666666667</v>
      </c>
      <c r="AG22" s="38"/>
      <c r="AH22" s="282" t="n">
        <f aca="false">('21'!AG22/24)*0.454</f>
        <v>0</v>
      </c>
      <c r="AI22" s="280" t="n">
        <v>3000</v>
      </c>
      <c r="AJ22" s="282" t="n">
        <f aca="false">('21'!AI22/24)*0.454</f>
        <v>56.75</v>
      </c>
      <c r="AK22" s="40"/>
      <c r="AL22" s="283" t="n">
        <f aca="false">('21'!AK22/24)*0.454</f>
        <v>0</v>
      </c>
      <c r="AM22" s="40"/>
      <c r="AN22" s="283" t="n">
        <f aca="false">('21'!AM22/24)*0.454</f>
        <v>0</v>
      </c>
      <c r="AO22" s="40"/>
      <c r="AP22" s="283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3181</v>
      </c>
      <c r="Z23" s="415" t="n">
        <v>1250</v>
      </c>
      <c r="AA23" s="58" t="n">
        <v>1</v>
      </c>
      <c r="AB23" s="82" t="n">
        <f aca="false">IF('21'!AA23=1,(('21'!Z23*'21'!$AS$6*'21'!$AT$6)/('21'!Y23*0.0036)),IF('21'!AA23=2,(('21'!Z23*'21'!$AS$7*'21'!$AT$7)/('21'!Y23*0.0036))))</f>
        <v>72.5881099584338</v>
      </c>
      <c r="AC23" s="82"/>
      <c r="AD23" s="37" t="n">
        <f aca="false">(('21'!AC23*'21'!$Q$10*1000000))/('21'!Y23*3600)</f>
        <v>0</v>
      </c>
      <c r="AE23" s="281" t="n">
        <v>2500</v>
      </c>
      <c r="AF23" s="282" t="n">
        <f aca="false">('21'!AE23/24)*0.454</f>
        <v>47.2916666666667</v>
      </c>
      <c r="AG23" s="38"/>
      <c r="AH23" s="282" t="n">
        <f aca="false">('21'!AG23/24)*0.454</f>
        <v>0</v>
      </c>
      <c r="AI23" s="280" t="n">
        <v>3000</v>
      </c>
      <c r="AJ23" s="282" t="n">
        <f aca="false">('21'!AI23/24)*0.454</f>
        <v>56.75</v>
      </c>
      <c r="AK23" s="40"/>
      <c r="AL23" s="283" t="n">
        <f aca="false">('21'!AK23/24)*0.454</f>
        <v>0</v>
      </c>
      <c r="AM23" s="40"/>
      <c r="AN23" s="283" t="n">
        <f aca="false">('21'!AM23/24)*0.454</f>
        <v>0</v>
      </c>
      <c r="AO23" s="40"/>
      <c r="AP23" s="283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3165</v>
      </c>
      <c r="Z24" s="415" t="n">
        <v>1250</v>
      </c>
      <c r="AA24" s="58" t="n">
        <v>1</v>
      </c>
      <c r="AB24" s="35" t="n">
        <f aca="false">IF('21'!AA24=1,(('21'!Z24*'21'!$AS$6*'21'!$AT$6)/('21'!Y24*0.0036)),IF('21'!AA24=2,(('21'!Z24*'21'!$AS$7*'21'!$AT$7)/('21'!Y24*0.0036))))</f>
        <v>72.9550640688081</v>
      </c>
      <c r="AC24" s="35"/>
      <c r="AD24" s="293" t="n">
        <f aca="false">(('21'!AC24*'21'!$Q$10*1000000))/('21'!Y24*3600)</f>
        <v>0</v>
      </c>
      <c r="AE24" s="281" t="n">
        <v>2500</v>
      </c>
      <c r="AF24" s="294" t="n">
        <f aca="false">('21'!AE24/24)*0.454</f>
        <v>47.2916666666667</v>
      </c>
      <c r="AG24" s="266"/>
      <c r="AH24" s="294" t="n">
        <f aca="false">('21'!AG24/24)*0.454</f>
        <v>0</v>
      </c>
      <c r="AI24" s="280" t="n">
        <v>3000</v>
      </c>
      <c r="AJ24" s="294" t="n">
        <f aca="false">('21'!AI24/24)*0.454</f>
        <v>56.75</v>
      </c>
      <c r="AK24" s="40"/>
      <c r="AL24" s="295" t="n">
        <f aca="false">('21'!AK24/24)*0.454</f>
        <v>0</v>
      </c>
      <c r="AM24" s="296"/>
      <c r="AN24" s="295" t="n">
        <f aca="false">('21'!AM24/24)*0.454</f>
        <v>0</v>
      </c>
      <c r="AO24" s="40"/>
      <c r="AP24" s="295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93"/>
      <c r="C25" s="493"/>
      <c r="D25" s="493"/>
      <c r="E25" s="493"/>
      <c r="F25" s="493"/>
      <c r="G25" s="493"/>
      <c r="H25" s="493"/>
      <c r="I25" s="493"/>
      <c r="J25" s="493"/>
      <c r="K25" s="493"/>
      <c r="L25" s="493"/>
      <c r="M25" s="493"/>
      <c r="N25" s="493"/>
      <c r="O25" s="493"/>
      <c r="P25" s="493"/>
      <c r="Q25" s="493"/>
      <c r="R25" s="89" t="e">
        <f aca="false">#DIV/0!</f>
        <v>#DIV/0!</v>
      </c>
      <c r="S25" s="90"/>
      <c r="T25" s="399" t="s">
        <v>0</v>
      </c>
      <c r="U25" s="358" t="n">
        <f aca="false">ESCALA!$A$23</f>
        <v>43942</v>
      </c>
      <c r="X25" s="32" t="n">
        <v>0.833333333333333</v>
      </c>
      <c r="Y25" s="58" t="n">
        <v>3202</v>
      </c>
      <c r="Z25" s="415" t="n">
        <v>1250</v>
      </c>
      <c r="AA25" s="58" t="n">
        <v>1</v>
      </c>
      <c r="AB25" s="82" t="n">
        <f aca="false">IF('21'!AA25=1,(('21'!Z25*'21'!$AS$6*'21'!$AT$6)/('21'!Y25*0.0036)),IF('21'!AA25=2,(('21'!Z25*'21'!$AS$7*'21'!$AT$7)/('21'!Y25*0.0036))))</f>
        <v>72.1120480255396</v>
      </c>
      <c r="AC25" s="82"/>
      <c r="AD25" s="37" t="n">
        <f aca="false">(('21'!AC25*'21'!$Q$10*1000000))/('21'!Y25*3600)</f>
        <v>0</v>
      </c>
      <c r="AE25" s="281" t="n">
        <v>2500</v>
      </c>
      <c r="AF25" s="282" t="n">
        <f aca="false">('21'!AE25/24)*0.454</f>
        <v>47.2916666666667</v>
      </c>
      <c r="AG25" s="38"/>
      <c r="AH25" s="282" t="n">
        <f aca="false">('21'!AG25/24)*0.454</f>
        <v>0</v>
      </c>
      <c r="AI25" s="280" t="n">
        <v>3000</v>
      </c>
      <c r="AJ25" s="282" t="n">
        <f aca="false">('21'!AI25/24)*0.454</f>
        <v>56.75</v>
      </c>
      <c r="AK25" s="40"/>
      <c r="AL25" s="283" t="n">
        <f aca="false">('21'!AK25/24)*0.454</f>
        <v>0</v>
      </c>
      <c r="AM25" s="40"/>
      <c r="AN25" s="283" t="n">
        <f aca="false">('21'!AM25/24)*0.454</f>
        <v>0</v>
      </c>
      <c r="AO25" s="40"/>
      <c r="AP25" s="283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93" t="n">
        <v>0.39</v>
      </c>
      <c r="C26" s="493" t="n">
        <v>0.42</v>
      </c>
      <c r="D26" s="493" t="n">
        <v>0.34</v>
      </c>
      <c r="E26" s="494" t="n">
        <v>0.42</v>
      </c>
      <c r="F26" s="494" t="n">
        <v>0.36</v>
      </c>
      <c r="G26" s="494" t="n">
        <v>0.37</v>
      </c>
      <c r="H26" s="494" t="n">
        <v>0.44</v>
      </c>
      <c r="I26" s="494" t="n">
        <v>0.4</v>
      </c>
      <c r="J26" s="494" t="n">
        <v>0.32</v>
      </c>
      <c r="K26" s="494" t="n">
        <v>0.28</v>
      </c>
      <c r="L26" s="494" t="n">
        <v>0.27</v>
      </c>
      <c r="M26" s="494" t="n">
        <v>0.32</v>
      </c>
      <c r="N26" s="494" t="n">
        <v>0.34</v>
      </c>
      <c r="O26" s="494" t="n">
        <v>0.28</v>
      </c>
      <c r="P26" s="494" t="n">
        <v>0.3</v>
      </c>
      <c r="Q26" s="494"/>
      <c r="R26" s="89" t="e">
        <f aca="false">#DIV/0!</f>
        <v>#DIV/0!</v>
      </c>
      <c r="S26" s="93"/>
      <c r="T26" s="399"/>
      <c r="U26" s="358"/>
      <c r="X26" s="32" t="n">
        <v>0.875</v>
      </c>
      <c r="Y26" s="58" t="n">
        <v>3180</v>
      </c>
      <c r="Z26" s="415" t="n">
        <v>1250</v>
      </c>
      <c r="AA26" s="58" t="n">
        <v>1</v>
      </c>
      <c r="AB26" s="82" t="n">
        <f aca="false">IF('21'!AA26=1,(('21'!Z26*'21'!$AS$6*'21'!$AT$6)/('21'!Y26*0.0036)),IF('21'!AA26=2,(('21'!Z26*'21'!$AS$7*'21'!$AT$7)/('21'!Y26*0.0036))))</f>
        <v>72.6109364081062</v>
      </c>
      <c r="AC26" s="82"/>
      <c r="AD26" s="37" t="n">
        <f aca="false">(('21'!AC26*'21'!$Q$10*1000000))/('21'!Y26*3600)</f>
        <v>0</v>
      </c>
      <c r="AE26" s="281" t="n">
        <v>2500</v>
      </c>
      <c r="AF26" s="282" t="n">
        <f aca="false">('21'!AE26/24)*0.454</f>
        <v>47.2916666666667</v>
      </c>
      <c r="AG26" s="38"/>
      <c r="AH26" s="282" t="n">
        <f aca="false">('21'!AG26/24)*0.454</f>
        <v>0</v>
      </c>
      <c r="AI26" s="280" t="n">
        <v>3000</v>
      </c>
      <c r="AJ26" s="282" t="n">
        <f aca="false">('21'!AI26/24)*0.454</f>
        <v>56.75</v>
      </c>
      <c r="AK26" s="40"/>
      <c r="AL26" s="283" t="n">
        <f aca="false">('21'!AK26/24)*0.454</f>
        <v>0</v>
      </c>
      <c r="AM26" s="40"/>
      <c r="AN26" s="283" t="n">
        <f aca="false">('21'!AM26/24)*0.454</f>
        <v>0</v>
      </c>
      <c r="AO26" s="40"/>
      <c r="AP26" s="283" t="n">
        <f aca="false">('21'!AO26/24)*0.454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3196</v>
      </c>
      <c r="Z27" s="415" t="n">
        <v>1250</v>
      </c>
      <c r="AA27" s="58" t="n">
        <v>1</v>
      </c>
      <c r="AB27" s="82" t="n">
        <f aca="false">IF('21'!AA27=1,(('21'!Z24*'21'!$AS$6*'21'!$AT$6)/('21'!Y27*0.0036)),IF('21'!AA27=2,(('21'!Z24*'21'!$AS$7*'21'!$AT$7)/('21'!Y27*0.0036))))</f>
        <v>72.2474273397302</v>
      </c>
      <c r="AC27" s="82"/>
      <c r="AD27" s="37" t="n">
        <f aca="false">(('21'!AC27*'21'!$Q$10*1000000))/('21'!Y27*3600)</f>
        <v>0</v>
      </c>
      <c r="AE27" s="281" t="n">
        <v>2500</v>
      </c>
      <c r="AF27" s="282" t="n">
        <f aca="false">('21'!AE27/24)*0.454</f>
        <v>47.2916666666667</v>
      </c>
      <c r="AG27" s="38"/>
      <c r="AH27" s="282" t="n">
        <f aca="false">('21'!AG27/24)*0.454</f>
        <v>0</v>
      </c>
      <c r="AI27" s="280" t="n">
        <v>3000</v>
      </c>
      <c r="AJ27" s="282" t="n">
        <f aca="false">('21'!AI27/24)*0.454</f>
        <v>56.75</v>
      </c>
      <c r="AK27" s="40"/>
      <c r="AL27" s="283" t="n">
        <f aca="false">('21'!AK27/24)*0.454</f>
        <v>0</v>
      </c>
      <c r="AM27" s="40"/>
      <c r="AN27" s="283" t="n">
        <f aca="false">('21'!AM27/24)*0.454</f>
        <v>0</v>
      </c>
      <c r="AO27" s="40"/>
      <c r="AP27" s="283" t="n">
        <f aca="false">('21'!AO27/24)*0.454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3168</v>
      </c>
      <c r="Z28" s="415" t="n">
        <v>1250</v>
      </c>
      <c r="AA28" s="58" t="n">
        <v>1</v>
      </c>
      <c r="AB28" s="82" t="n">
        <f aca="false">IF('21'!AA28=1,(('21'!Z25*'21'!$AS$6*'21'!$AT$6)/('21'!Y28*0.0036)),IF('21'!AA28=2,(('21'!Z25*'21'!$AS$7*'21'!$AT$7)/('21'!Y28*0.0036))))</f>
        <v>72.8859778338945</v>
      </c>
      <c r="AC28" s="82"/>
      <c r="AD28" s="37" t="n">
        <f aca="false">(('21'!AC28*'21'!$Q$10*1000000))/('21'!Y28*3600)</f>
        <v>0</v>
      </c>
      <c r="AE28" s="281" t="n">
        <v>2500</v>
      </c>
      <c r="AF28" s="282" t="n">
        <f aca="false">('21'!AE28/24)*0.454</f>
        <v>47.2916666666667</v>
      </c>
      <c r="AG28" s="38"/>
      <c r="AH28" s="282" t="n">
        <f aca="false">('21'!AG28/24)*0.454</f>
        <v>0</v>
      </c>
      <c r="AI28" s="280" t="n">
        <v>3000</v>
      </c>
      <c r="AJ28" s="282" t="n">
        <f aca="false">('21'!AI28/24)*0.454</f>
        <v>56.75</v>
      </c>
      <c r="AK28" s="40"/>
      <c r="AL28" s="283" t="n">
        <f aca="false">('21'!AK28/24)*0.454</f>
        <v>0</v>
      </c>
      <c r="AM28" s="40"/>
      <c r="AN28" s="283" t="n">
        <f aca="false">('21'!AM28/24)*0.454</f>
        <v>0</v>
      </c>
      <c r="AO28" s="40"/>
      <c r="AP28" s="283" t="n">
        <f aca="false">('21'!AO28/24)*0.454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3198</v>
      </c>
      <c r="Z29" s="415" t="n">
        <v>1250</v>
      </c>
      <c r="AA29" s="58" t="n">
        <v>1</v>
      </c>
      <c r="AB29" s="82" t="n">
        <f aca="false">IF('21'!AA29=1,(('21'!Z26*'21'!$AS$6*'21'!$AT$6)/('21'!Y29*0.0036)),IF('21'!AA29=2,(('21'!Z26*'21'!$AS$7*'21'!$AT$7)/('21'!Y29*0.0036))))</f>
        <v>72.202244458342</v>
      </c>
      <c r="AC29" s="82"/>
      <c r="AD29" s="37" t="n">
        <f aca="false">(('21'!AC29*'21'!$Q$10*1000000))/('21'!Y29*3600)</f>
        <v>0</v>
      </c>
      <c r="AE29" s="281" t="n">
        <v>2500</v>
      </c>
      <c r="AF29" s="282" t="n">
        <f aca="false">('21'!AE29/24)*0.454</f>
        <v>47.2916666666667</v>
      </c>
      <c r="AG29" s="38"/>
      <c r="AH29" s="282" t="n">
        <f aca="false">('21'!AG29/24)*0.454</f>
        <v>0</v>
      </c>
      <c r="AI29" s="280" t="n">
        <v>3000</v>
      </c>
      <c r="AJ29" s="282" t="n">
        <f aca="false">('21'!AI29/24)*0.454</f>
        <v>56.75</v>
      </c>
      <c r="AK29" s="40"/>
      <c r="AL29" s="283" t="n">
        <f aca="false">('21'!AK29/24)*0.454</f>
        <v>0</v>
      </c>
      <c r="AM29" s="40"/>
      <c r="AN29" s="283" t="n">
        <f aca="false">('21'!AM29/24)*0.454</f>
        <v>0</v>
      </c>
      <c r="AO29" s="40"/>
      <c r="AP29" s="283" t="n">
        <f aca="false">('21'!AO29/24)*0.454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SUM('21'!Y6:Y29)*3.6</f>
        <v>274867.2</v>
      </c>
      <c r="Z30" s="113" t="n">
        <f aca="false">SUM('21'!Z6:Z29)</f>
        <v>30900</v>
      </c>
      <c r="AA30" s="107"/>
      <c r="AB30" s="108"/>
      <c r="AC30" s="107"/>
      <c r="AD30" s="108"/>
      <c r="AE30" s="53"/>
      <c r="AF30" s="282" t="n">
        <f aca="false">SUM('21'!AF6:AF29)</f>
        <v>1135</v>
      </c>
      <c r="AG30" s="53"/>
      <c r="AH30" s="282" t="n">
        <f aca="false">SUM('21'!AH6:AH29)</f>
        <v>0</v>
      </c>
      <c r="AI30" s="53"/>
      <c r="AJ30" s="282" t="n">
        <f aca="false">SUM('21'!AJ6:AJ29)</f>
        <v>1362</v>
      </c>
      <c r="AK30" s="109"/>
      <c r="AL30" s="283" t="n">
        <f aca="false">SUM('21'!AL6:AL29)</f>
        <v>0</v>
      </c>
      <c r="AM30" s="109"/>
      <c r="AN30" s="283" t="n">
        <f aca="false">SUM('21'!AN6:AN29)</f>
        <v>0</v>
      </c>
      <c r="AO30" s="109"/>
      <c r="AP30" s="283" t="n">
        <f aca="false">SUM('21'!AP6:AP29)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SUMIF('21'!AA6:AA29,"=1",'21'!Z6:Z29)</f>
        <v>30900</v>
      </c>
      <c r="AA32" s="113" t="n">
        <f aca="false">'21'!Z32*'21'!AS6</f>
        <v>41097</v>
      </c>
      <c r="AB32" s="114" t="n">
        <f aca="false">SUMIF('21'!$AA$6:$AA$29,"=1",'21'!$AB$6:$AB$29)/COUNTIF('21'!$AA$6:$AA$29,"=1")</f>
        <v>74.7622803155934</v>
      </c>
      <c r="AC32" s="115" t="n">
        <f aca="false">SUMIF('21'!AA6:AA29,"=1",'21'!AC6:AC29)</f>
        <v>0</v>
      </c>
      <c r="AD32" s="115"/>
      <c r="AE32" s="116"/>
      <c r="AF32" s="117"/>
      <c r="AG32" s="116"/>
      <c r="AH32" s="117"/>
      <c r="AI32" s="116"/>
      <c r="AJ32" s="118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SUMIF('21'!AA6:AA29,"=2",'21'!Z6:Z29)</f>
        <v>0</v>
      </c>
      <c r="AA33" s="113" t="n">
        <f aca="false">'21'!Z33*'21'!AS7</f>
        <v>0</v>
      </c>
      <c r="AB33" s="114" t="e">
        <f aca="false">SUMIF('21'!$AA$6:$AA$29,"=2",'21'!$AB$6:$AB$29)/COUNTIF('21'!$AA$6:$AA$29,"=2")</f>
        <v>#DIV/0!</v>
      </c>
      <c r="AC33" s="120" t="n">
        <f aca="false">SUMIF('21'!AA6:AA29,"=2",'21'!AC6:AC29)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AVERAGE('21'!Y6:Y29)</f>
        <v>3181.33333333333</v>
      </c>
      <c r="Z34" s="127" t="n">
        <f aca="false">AVERAGE('21'!Z6:Z29)</f>
        <v>1287.5</v>
      </c>
      <c r="AA34" s="128"/>
      <c r="AB34" s="128"/>
      <c r="AC34" s="129" t="n">
        <f aca="false">SUM('21'!AC6:AC29)/COUNTIF('21'!AC6:AC29,"&lt;&gt;0")</f>
        <v>0</v>
      </c>
      <c r="AD34" s="130" t="e">
        <f aca="false">SUM('21'!AD6:AD29)/COUNTIF('21'!AD6:AD29,"&lt;&gt;0")</f>
        <v>#DIV/0!</v>
      </c>
      <c r="AE34" s="107"/>
      <c r="AF34" s="129" t="n">
        <f aca="false">AVERAGE('21'!AF6:AF29)</f>
        <v>47.2916666666667</v>
      </c>
      <c r="AG34" s="129"/>
      <c r="AH34" s="129" t="n">
        <f aca="false">AVERAGE('21'!AH6:AH29)</f>
        <v>0</v>
      </c>
      <c r="AI34" s="129"/>
      <c r="AJ34" s="129" t="n">
        <f aca="false">'21'!AJ30/24</f>
        <v>56.75</v>
      </c>
      <c r="AK34" s="129"/>
      <c r="AL34" s="129" t="n">
        <f aca="false">AVERAGE('21'!AL6:AL29)</f>
        <v>0</v>
      </c>
      <c r="AM34" s="129"/>
      <c r="AN34" s="129" t="n">
        <f aca="false">AVERAGE('21'!AN6:AN29)</f>
        <v>0</v>
      </c>
      <c r="AO34" s="129"/>
      <c r="AP34" s="129" t="n">
        <f aca="false">AVERAGE('21'!AP6:AP29)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13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74</v>
      </c>
      <c r="Y36" s="140"/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48.8</v>
      </c>
      <c r="D37" s="284" t="n">
        <v>18.9</v>
      </c>
      <c r="E37" s="284" t="n">
        <v>13.9</v>
      </c>
      <c r="F37" s="284" t="n">
        <v>1.6</v>
      </c>
      <c r="G37" s="281" t="n">
        <v>0.2</v>
      </c>
      <c r="H37" s="281" t="n">
        <v>0.1</v>
      </c>
      <c r="I37" s="281" t="n">
        <v>0.2</v>
      </c>
      <c r="J37" s="281" t="n">
        <v>0.1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'21'!V12</f>
        <v>0</v>
      </c>
      <c r="X37" s="147" t="s">
        <v>77</v>
      </c>
      <c r="Y37" s="147"/>
      <c r="Z37" s="148" t="n">
        <f aca="false">COUNTA('21'!Z6:Z29)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SUM('21'!AF30+'21'!AH30)</f>
        <v>1135</v>
      </c>
      <c r="AL38" s="311" t="s">
        <v>82</v>
      </c>
      <c r="AM38" s="313" t="n">
        <f aca="false">SUM('21'!AL30+'21'!AN30)</f>
        <v>0</v>
      </c>
      <c r="AO38" s="311" t="s">
        <v>82</v>
      </c>
      <c r="AP38" s="312" t="n">
        <f aca="false">'21'!AJ30</f>
        <v>1362</v>
      </c>
      <c r="AQ38" s="311" t="s">
        <v>82</v>
      </c>
      <c r="AR38" s="313" t="n">
        <f aca="false">'21'!AP30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('21'!AK38/'21'!Y30)*1000</f>
        <v>4.12926678774332</v>
      </c>
      <c r="AL39" s="316" t="s">
        <v>90</v>
      </c>
      <c r="AM39" s="317" t="n">
        <f aca="false">('21'!AM38/'21'!Y30)*1000</f>
        <v>0</v>
      </c>
      <c r="AO39" s="314" t="s">
        <v>90</v>
      </c>
      <c r="AP39" s="315" t="n">
        <f aca="false">('21'!AP38/'21'!Y30)*1000</f>
        <v>4.95512014529198</v>
      </c>
      <c r="AQ39" s="316" t="s">
        <v>90</v>
      </c>
      <c r="AR39" s="317" t="n">
        <f aca="false">('21'!AR38/'21'!Y30)*1000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SUM('21'!AK38,'21'!AM38)</f>
        <v>1135</v>
      </c>
      <c r="AM40" s="185"/>
      <c r="AO40" s="186" t="s">
        <v>94</v>
      </c>
      <c r="AP40" s="186"/>
      <c r="AQ40" s="495" t="n">
        <f aca="false">SUM('21'!AP38,'21'!AR38)</f>
        <v>1362</v>
      </c>
      <c r="AR40" s="495"/>
    </row>
    <row r="41" customFormat="false" ht="16.5" hidden="false" customHeight="true" outlineLevel="0" collapsed="false">
      <c r="A41" s="188" t="n">
        <f aca="false">COUNTA('21'!E7:E18)</f>
        <v>12</v>
      </c>
      <c r="B41" s="189" t="n">
        <f aca="false">COUNTA('21'!I7:I18)</f>
        <v>12</v>
      </c>
      <c r="C41" s="189" t="n">
        <f aca="false">COUNTA('21'!J7:J18)</f>
        <v>12</v>
      </c>
      <c r="D41" s="189" t="n">
        <f aca="false">COUNTA('21'!K7:K18)</f>
        <v>12</v>
      </c>
      <c r="E41" s="189" t="n">
        <f aca="false">COUNTIF('21'!E7:E18,"&gt;15")</f>
        <v>0</v>
      </c>
      <c r="F41" s="189"/>
      <c r="G41" s="189" t="n">
        <f aca="false">COUNTIF('21'!J7:J18,"&gt;1")</f>
        <v>0</v>
      </c>
      <c r="H41" s="189"/>
      <c r="I41" s="190"/>
      <c r="J41" s="189" t="n">
        <f aca="false">'21'!A41-'21'!E41</f>
        <v>12</v>
      </c>
      <c r="K41" s="189"/>
      <c r="L41" s="189" t="n">
        <f aca="false">'21'!C41-'21'!G41</f>
        <v>12</v>
      </c>
      <c r="M41" s="189"/>
      <c r="N41" s="190"/>
      <c r="O41" s="191" t="n">
        <f aca="false">COUNTIF('21'!J7:J18,"&lt;=0,5")</f>
        <v>12</v>
      </c>
      <c r="P41" s="191"/>
      <c r="Q41" s="191"/>
      <c r="R41" s="167"/>
      <c r="S41" s="192" t="n">
        <f aca="false">COUNTIF('21'!J7:J18,"&lt;=1,0")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SUM(('21'!AK38+'21'!AM38)/'21'!Y30)*1000</f>
        <v>4.12926678774332</v>
      </c>
      <c r="AM41" s="194"/>
      <c r="AO41" s="186" t="s">
        <v>95</v>
      </c>
      <c r="AP41" s="186"/>
      <c r="AQ41" s="194" t="n">
        <f aca="false">SUM(('21'!AP38+'21'!AR38)/'21'!Y30)*1000</f>
        <v>4.95512014529198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SUM('21'!Y45,'21'!AA45,'21'!AC45,'21'!AE45)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COUNTIF('21'!I7:I18,"&lt;=5,0")</f>
        <v>12</v>
      </c>
      <c r="I45" s="214"/>
      <c r="J45" s="214"/>
      <c r="K45" s="190"/>
      <c r="L45" s="184" t="n">
        <f aca="false">COUNTA('21'!L37)</f>
        <v>1</v>
      </c>
      <c r="M45" s="184"/>
      <c r="O45" s="215"/>
      <c r="P45" s="216"/>
      <c r="Q45" s="217" t="n">
        <f aca="false">'21'!S41-'21'!O41</f>
        <v>0</v>
      </c>
      <c r="R45" s="217"/>
      <c r="S45" s="217"/>
      <c r="T45" s="218"/>
      <c r="X45" s="219" t="s">
        <v>108</v>
      </c>
      <c r="Y45" s="220" t="n">
        <f aca="false">'21'!Y44*275.3</f>
        <v>0</v>
      </c>
      <c r="Z45" s="219" t="s">
        <v>108</v>
      </c>
      <c r="AA45" s="220" t="n">
        <f aca="false">262.4*'21'!AA44</f>
        <v>0</v>
      </c>
      <c r="AB45" s="219" t="s">
        <v>108</v>
      </c>
      <c r="AC45" s="220" t="n">
        <f aca="false">'21'!AC44*277.7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" hidden="false" customHeight="true" outlineLevel="0" collapsed="false">
      <c r="F46" s="223"/>
      <c r="X46" s="224" t="s">
        <v>109</v>
      </c>
      <c r="Y46" s="225" t="n">
        <f aca="false">'21'!AS6</f>
        <v>1.33</v>
      </c>
      <c r="Z46" s="224" t="s">
        <v>109</v>
      </c>
      <c r="AA46" s="226" t="n">
        <f aca="false">'21'!Y46</f>
        <v>1.33</v>
      </c>
      <c r="AB46" s="224" t="s">
        <v>109</v>
      </c>
      <c r="AC46" s="226" t="n">
        <f aca="false">'21'!Y46</f>
        <v>1.33</v>
      </c>
      <c r="AD46" s="224" t="s">
        <v>109</v>
      </c>
      <c r="AE46" s="227" t="n">
        <f aca="false">'21'!Y46</f>
        <v>1.33</v>
      </c>
      <c r="AF46" s="228" t="s">
        <v>110</v>
      </c>
      <c r="AG46" s="229" t="n">
        <f aca="false">SUM('21'!Y47,'21'!AA47,'21'!AC47,'21'!AE47)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'21'!Y45*'21'!Y46</f>
        <v>0</v>
      </c>
      <c r="Z47" s="219" t="s">
        <v>112</v>
      </c>
      <c r="AA47" s="220" t="n">
        <f aca="false">'21'!AA45*'21'!AA46</f>
        <v>0</v>
      </c>
      <c r="AB47" s="219" t="s">
        <v>112</v>
      </c>
      <c r="AC47" s="220" t="n">
        <f aca="false">'21'!AC45*'21'!AC46</f>
        <v>0</v>
      </c>
      <c r="AD47" s="219" t="s">
        <v>112</v>
      </c>
      <c r="AE47" s="220" t="n">
        <f aca="false">'21'!AE45*'21'!AE46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COUNTA('21'!O7:O18)</f>
        <v>12</v>
      </c>
      <c r="P51" s="184" t="n">
        <f aca="false">COUNTA('21'!W17:W28)</f>
        <v>0</v>
      </c>
      <c r="R51" s="214" t="n">
        <f aca="false">COUNTIF('21'!O7:O18,"&gt;=0,5")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SUM('21'!Y53,'21'!AA53,'21'!AC53,'21'!AE53)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'21'!Y52*275.3</f>
        <v>0</v>
      </c>
      <c r="Z53" s="219" t="s">
        <v>108</v>
      </c>
      <c r="AA53" s="220" t="n">
        <f aca="false">262.4*'21'!AA52</f>
        <v>0</v>
      </c>
      <c r="AB53" s="219" t="s">
        <v>108</v>
      </c>
      <c r="AC53" s="246" t="n">
        <f aca="false">'21'!AC52*277.7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'21'!AS7</f>
        <v>1.34</v>
      </c>
      <c r="Z54" s="224" t="s">
        <v>109</v>
      </c>
      <c r="AA54" s="226" t="n">
        <f aca="false">'21'!Y54</f>
        <v>1.34</v>
      </c>
      <c r="AB54" s="224" t="s">
        <v>109</v>
      </c>
      <c r="AC54" s="226" t="n">
        <f aca="false">'21'!Y54</f>
        <v>1.34</v>
      </c>
      <c r="AD54" s="224" t="s">
        <v>109</v>
      </c>
      <c r="AE54" s="227" t="n">
        <f aca="false">'21'!Y54</f>
        <v>1.34</v>
      </c>
      <c r="AF54" s="228" t="s">
        <v>110</v>
      </c>
      <c r="AG54" s="229" t="n">
        <f aca="false">SUM('21'!Y55,'21'!AA55,'21'!AC55,'21'!AE55)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262.4*'10'!AL53</f>
        <v>0</v>
      </c>
      <c r="AM54" s="219" t="s">
        <v>108</v>
      </c>
      <c r="AN54" s="246" t="n">
        <f aca="false">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'21'!Y53*'21'!Y54</f>
        <v>0</v>
      </c>
      <c r="Z55" s="219" t="s">
        <v>112</v>
      </c>
      <c r="AA55" s="220" t="n">
        <f aca="false">'21'!AA53*'21'!AA54</f>
        <v>0</v>
      </c>
      <c r="AB55" s="219" t="s">
        <v>112</v>
      </c>
      <c r="AC55" s="220" t="n">
        <f aca="false">'21'!AC53*'21'!AC54</f>
        <v>0</v>
      </c>
      <c r="AD55" s="219" t="s">
        <v>112</v>
      </c>
      <c r="AE55" s="220" t="n">
        <f aca="false">'21'!AE53*'21'!AE54</f>
        <v>0</v>
      </c>
      <c r="AF55" s="228"/>
      <c r="AG55" s="229"/>
      <c r="AI55" s="224" t="s">
        <v>109</v>
      </c>
      <c r="AJ55" s="225" t="n">
        <f aca="false">Y54</f>
        <v>1.34</v>
      </c>
      <c r="AK55" s="224" t="s">
        <v>109</v>
      </c>
      <c r="AL55" s="225" t="n">
        <f aca="false">'10'!AJ55</f>
        <v>0</v>
      </c>
      <c r="AM55" s="224" t="s">
        <v>109</v>
      </c>
      <c r="AN55" s="225" t="n">
        <f aca="false">AJ55</f>
        <v>1.34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'10'!AL54*'10'!AL55</f>
        <v>0</v>
      </c>
      <c r="AM56" s="219" t="s">
        <v>112</v>
      </c>
      <c r="AN56" s="220" t="n">
        <f aca="false">AN54*AN55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COUNTA('21'!N7:N18)</f>
        <v>12</v>
      </c>
      <c r="P57" s="247"/>
      <c r="R57" s="248" t="n">
        <f aca="false">COUNTIF('21'!N7:N18,"&gt;=6")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  <c r="AF58" s="0" t="s">
        <v>154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41097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-41097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'20'!$Y$68</f>
        <v>-2411.875</v>
      </c>
      <c r="Z65" s="259"/>
      <c r="AA65" s="259"/>
      <c r="AB65" s="269" t="s">
        <v>130</v>
      </c>
      <c r="AC65" s="367" t="n">
        <f aca="false">'20'!$AC$68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SUM('21'!AK38,'21'!AP38)</f>
        <v>2497</v>
      </c>
      <c r="Z67" s="259"/>
      <c r="AA67" s="259"/>
      <c r="AB67" s="265" t="s">
        <v>128</v>
      </c>
      <c r="AC67" s="257" t="n">
        <f aca="false">SUM('21'!AM38,'21'!AR38)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SUM('21'!Y63,'21'!Y65)-'21'!Y67</f>
        <v>-4908.875</v>
      </c>
      <c r="Z68" s="259"/>
      <c r="AA68" s="259"/>
      <c r="AB68" s="265" t="s">
        <v>132</v>
      </c>
      <c r="AC68" s="275" t="n">
        <f aca="false">SUM('21'!AC63,'21'!AC65)-'21'!AC67</f>
        <v>0</v>
      </c>
    </row>
  </sheetData>
  <sheetProtection sheet="true" password="dd2b" objects="true" scenarios="true" selectLockedCells="true"/>
  <autoFilter ref="AQ61:AQ63"/>
  <mergeCells count="172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25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  <col collapsed="false" customWidth="true" hidden="false" outlineLevel="0" max="29" min="29" style="0" width="9.72"/>
    <col collapsed="false" customWidth="true" hidden="false" outlineLevel="0" max="30" min="30" style="0" width="10.97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3169</v>
      </c>
      <c r="Z6" s="280" t="n">
        <v>1250</v>
      </c>
      <c r="AA6" s="34" t="n">
        <v>1</v>
      </c>
      <c r="AB6" s="82" t="n">
        <f aca="false">IF('22'!AA6=1,(('22'!Z6*'22'!$AS$6*'22'!$AT$6)/('22'!Y6*0.0036)),IF('22'!AA6=2,(('22'!Z6*'22'!$AS$7*'22'!$AT$7)/('22'!Y6*0.0036))))</f>
        <v>72.8629781564461</v>
      </c>
      <c r="AC6" s="82"/>
      <c r="AD6" s="37" t="n">
        <f aca="false">(('22'!AC6*'22'!$Q$10*1000000))/('22'!Y6*3600)</f>
        <v>0</v>
      </c>
      <c r="AE6" s="281" t="n">
        <v>2500</v>
      </c>
      <c r="AF6" s="282" t="n">
        <f aca="false">('22'!AE6/24)*0.454</f>
        <v>47.2916666666667</v>
      </c>
      <c r="AG6" s="38"/>
      <c r="AH6" s="282" t="n">
        <f aca="false">('22'!AG6/24)*0.454</f>
        <v>0</v>
      </c>
      <c r="AI6" s="281" t="n">
        <v>3000</v>
      </c>
      <c r="AJ6" s="282" t="n">
        <f aca="false">('22'!AI6/24)*0.454</f>
        <v>56.75</v>
      </c>
      <c r="AK6" s="40"/>
      <c r="AL6" s="283" t="n">
        <f aca="false">('22'!AK6/24)*0.454</f>
        <v>0</v>
      </c>
      <c r="AM6" s="40"/>
      <c r="AN6" s="283" t="n">
        <f aca="false">('22'!AM6/24)*0.454</f>
        <v>0</v>
      </c>
      <c r="AO6" s="40"/>
      <c r="AP6" s="283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96" t="n">
        <v>220</v>
      </c>
      <c r="C7" s="284" t="n">
        <v>12</v>
      </c>
      <c r="D7" s="284" t="n">
        <v>14</v>
      </c>
      <c r="E7" s="284" t="n">
        <v>6</v>
      </c>
      <c r="F7" s="284" t="n">
        <v>59</v>
      </c>
      <c r="G7" s="284" t="n">
        <v>1.3</v>
      </c>
      <c r="H7" s="284" t="n">
        <v>1</v>
      </c>
      <c r="I7" s="284" t="n">
        <v>0.4</v>
      </c>
      <c r="J7" s="284" t="n">
        <v>0.5</v>
      </c>
      <c r="K7" s="284" t="n">
        <v>6.8</v>
      </c>
      <c r="L7" s="284" t="n">
        <v>5.9</v>
      </c>
      <c r="M7" s="284" t="n">
        <v>6</v>
      </c>
      <c r="N7" s="284" t="n">
        <v>5.7</v>
      </c>
      <c r="O7" s="284" t="n">
        <v>3.5</v>
      </c>
      <c r="P7" s="284" t="n">
        <v>0.6</v>
      </c>
      <c r="Q7" s="287"/>
      <c r="R7" s="56" t="n">
        <f aca="false">'21'!$Z$26</f>
        <v>1250</v>
      </c>
      <c r="S7" s="285" t="n">
        <f aca="false">'21'!$AB$29</f>
        <v>72.202244458342</v>
      </c>
      <c r="T7" s="56" t="n">
        <f aca="false">'21'!$Y$29</f>
        <v>3198</v>
      </c>
      <c r="U7" s="51" t="str">
        <f aca="false">IF('22'!AA6=1,'22'!AR6,'22'!AR7)</f>
        <v>S.A.L</v>
      </c>
      <c r="V7" s="286" t="n">
        <f aca="false">ESCALA!$C$23</f>
        <v>0</v>
      </c>
      <c r="W7" s="286"/>
      <c r="X7" s="32" t="n">
        <v>0.0833333333333333</v>
      </c>
      <c r="Y7" s="58" t="n">
        <v>3190</v>
      </c>
      <c r="Z7" s="280" t="n">
        <v>1250</v>
      </c>
      <c r="AA7" s="34" t="n">
        <v>1</v>
      </c>
      <c r="AB7" s="82" t="n">
        <f aca="false">IF('22'!AA7=1,(('22'!Z7*'22'!$AS$6*'22'!$AT$6)/('22'!Y7*0.0036)),IF('22'!AA7=2,(('22'!Z7*'22'!$AS$7*'22'!$AT$7)/('22'!Y7*0.0036))))</f>
        <v>72.3833159177987</v>
      </c>
      <c r="AC7" s="82"/>
      <c r="AD7" s="37" t="n">
        <f aca="false">(('22'!AC7*'22'!$Q$10*1000000))/('22'!Y7*3600)</f>
        <v>0</v>
      </c>
      <c r="AE7" s="281" t="n">
        <v>2500</v>
      </c>
      <c r="AF7" s="282" t="n">
        <f aca="false">('22'!AE7/24)*0.454</f>
        <v>47.2916666666667</v>
      </c>
      <c r="AG7" s="38"/>
      <c r="AH7" s="282" t="n">
        <f aca="false">('22'!AG7/24)*0.454</f>
        <v>0</v>
      </c>
      <c r="AI7" s="281" t="n">
        <v>3000</v>
      </c>
      <c r="AJ7" s="282" t="n">
        <f aca="false">('22'!AI9/24)*0.454</f>
        <v>56.75</v>
      </c>
      <c r="AK7" s="40"/>
      <c r="AL7" s="283" t="n">
        <f aca="false">('22'!AK7/24)*0.454</f>
        <v>0</v>
      </c>
      <c r="AM7" s="40"/>
      <c r="AN7" s="283" t="n">
        <f aca="false">('22'!AM7/24)*0.454</f>
        <v>0</v>
      </c>
      <c r="AO7" s="40"/>
      <c r="AP7" s="283" t="n">
        <f aca="false">('22'!AO7/24)*0.454</f>
        <v>0</v>
      </c>
      <c r="AQ7" s="43" t="n">
        <v>2</v>
      </c>
      <c r="AR7" s="44" t="s">
        <v>153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96" t="n">
        <v>216</v>
      </c>
      <c r="C8" s="284" t="n">
        <v>12</v>
      </c>
      <c r="D8" s="284" t="n">
        <v>14</v>
      </c>
      <c r="E8" s="284" t="n">
        <v>6</v>
      </c>
      <c r="F8" s="284" t="n">
        <v>56</v>
      </c>
      <c r="G8" s="284" t="n">
        <v>1.3</v>
      </c>
      <c r="H8" s="284" t="n">
        <v>1</v>
      </c>
      <c r="I8" s="284" t="n">
        <v>0.4</v>
      </c>
      <c r="J8" s="284" t="n">
        <v>0.5</v>
      </c>
      <c r="K8" s="284" t="n">
        <v>6.8</v>
      </c>
      <c r="L8" s="284" t="n">
        <v>5.9</v>
      </c>
      <c r="M8" s="284" t="n">
        <v>6</v>
      </c>
      <c r="N8" s="284" t="n">
        <v>5.7</v>
      </c>
      <c r="O8" s="284" t="n">
        <v>3.2</v>
      </c>
      <c r="P8" s="284" t="n">
        <v>0.6</v>
      </c>
      <c r="Q8" s="287"/>
      <c r="R8" s="54" t="n">
        <f aca="false">'22'!Z8</f>
        <v>1250</v>
      </c>
      <c r="S8" s="55" t="n">
        <f aca="false">'22'!AB7</f>
        <v>72.3833159177987</v>
      </c>
      <c r="T8" s="56" t="n">
        <f aca="false">'22'!Y7</f>
        <v>3190</v>
      </c>
      <c r="U8" s="51" t="str">
        <f aca="false">IF('22'!AA7=1,'22'!AR6,'22'!AR7)</f>
        <v>S.A.L</v>
      </c>
      <c r="V8" s="286"/>
      <c r="W8" s="286"/>
      <c r="X8" s="32" t="n">
        <v>0.125</v>
      </c>
      <c r="Y8" s="58" t="n">
        <v>3196</v>
      </c>
      <c r="Z8" s="280" t="n">
        <v>1250</v>
      </c>
      <c r="AA8" s="34" t="n">
        <v>1</v>
      </c>
      <c r="AB8" s="82" t="n">
        <f aca="false">IF('22'!AA8=1,(('22'!Z8*'22'!$AS$6*'22'!$AT$6)/('22'!Y8*0.0036)),IF('22'!AA8=2,(('22'!Z8*'22'!$AS$7*'22'!$AT$7)/('22'!Y8*0.0036))))</f>
        <v>72.2474273397302</v>
      </c>
      <c r="AC8" s="82"/>
      <c r="AD8" s="37" t="n">
        <f aca="false">(('22'!AC8*'22'!$Q$10*1000000))/('22'!Y8*3600)</f>
        <v>0</v>
      </c>
      <c r="AE8" s="281" t="n">
        <v>2500</v>
      </c>
      <c r="AF8" s="282" t="n">
        <f aca="false">('22'!AE8/24)*0.454</f>
        <v>47.2916666666667</v>
      </c>
      <c r="AG8" s="38"/>
      <c r="AH8" s="282" t="n">
        <f aca="false">('22'!AG8/24)*0.454</f>
        <v>0</v>
      </c>
      <c r="AI8" s="281" t="n">
        <v>3000</v>
      </c>
      <c r="AJ8" s="282" t="n">
        <f aca="false">('22'!AI10/24)*0.454</f>
        <v>56.75</v>
      </c>
      <c r="AK8" s="40"/>
      <c r="AL8" s="283" t="n">
        <f aca="false">('22'!AK8/24)*0.454</f>
        <v>0</v>
      </c>
      <c r="AM8" s="40"/>
      <c r="AN8" s="283" t="n">
        <f aca="false">('22'!AM8/24)*0.454</f>
        <v>0</v>
      </c>
      <c r="AO8" s="40"/>
      <c r="AP8" s="283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96" t="n">
        <v>210</v>
      </c>
      <c r="C9" s="284" t="n">
        <v>11</v>
      </c>
      <c r="D9" s="284" t="n">
        <v>13</v>
      </c>
      <c r="E9" s="284" t="n">
        <v>6</v>
      </c>
      <c r="F9" s="284" t="n">
        <v>54</v>
      </c>
      <c r="G9" s="284" t="n">
        <v>1.3</v>
      </c>
      <c r="H9" s="284" t="n">
        <v>1.1</v>
      </c>
      <c r="I9" s="284" t="n">
        <v>0.5</v>
      </c>
      <c r="J9" s="284" t="n">
        <v>0.5</v>
      </c>
      <c r="K9" s="284" t="n">
        <v>6.8</v>
      </c>
      <c r="L9" s="284" t="n">
        <v>5.9</v>
      </c>
      <c r="M9" s="284" t="n">
        <v>6</v>
      </c>
      <c r="N9" s="284" t="n">
        <v>5.7</v>
      </c>
      <c r="O9" s="284" t="n">
        <v>3</v>
      </c>
      <c r="P9" s="284" t="n">
        <v>0.5</v>
      </c>
      <c r="Q9" s="287"/>
      <c r="R9" s="54" t="n">
        <f aca="false">'22'!Z10</f>
        <v>1250</v>
      </c>
      <c r="S9" s="55" t="n">
        <f aca="false">'22'!AB9</f>
        <v>72.8399929898353</v>
      </c>
      <c r="T9" s="56" t="n">
        <f aca="false">'22'!Y9</f>
        <v>3170</v>
      </c>
      <c r="U9" s="51" t="str">
        <f aca="false">IF('22'!AA9=1,'22'!AR6,'22'!AR7)</f>
        <v>S.A.L</v>
      </c>
      <c r="V9" s="286"/>
      <c r="W9" s="286"/>
      <c r="X9" s="32" t="n">
        <v>0.166666666666667</v>
      </c>
      <c r="Y9" s="58" t="n">
        <v>3170</v>
      </c>
      <c r="Z9" s="280" t="n">
        <v>1250</v>
      </c>
      <c r="AA9" s="34" t="n">
        <v>1</v>
      </c>
      <c r="AB9" s="82" t="n">
        <f aca="false">IF('22'!AA9=1,(('22'!Z9*'22'!$AS$6*'22'!$AT$6)/('22'!Y9*0.0036)),IF('22'!AA9=2,(('22'!Z9*'22'!$AS$7*'22'!$AT$7)/('22'!Y9*0.0036))))</f>
        <v>72.8399929898353</v>
      </c>
      <c r="AC9" s="82"/>
      <c r="AD9" s="37" t="n">
        <f aca="false">(('22'!AC9*'22'!$Q$10*1000000))/('22'!Y9*3600)</f>
        <v>0</v>
      </c>
      <c r="AE9" s="281" t="n">
        <v>2500</v>
      </c>
      <c r="AF9" s="282" t="n">
        <f aca="false">('22'!AE9/24)*0.454</f>
        <v>47.2916666666667</v>
      </c>
      <c r="AG9" s="38"/>
      <c r="AH9" s="282" t="n">
        <f aca="false">('22'!AG9/24)*0.454</f>
        <v>0</v>
      </c>
      <c r="AI9" s="281" t="n">
        <v>3000</v>
      </c>
      <c r="AJ9" s="282" t="n">
        <f aca="false">('22'!AI11/24)*0.454</f>
        <v>56.75</v>
      </c>
      <c r="AK9" s="40"/>
      <c r="AL9" s="283" t="n">
        <f aca="false">('22'!AK9/24)*0.454</f>
        <v>0</v>
      </c>
      <c r="AM9" s="40"/>
      <c r="AN9" s="283" t="n">
        <f aca="false">('22'!AM9/24)*0.454</f>
        <v>0</v>
      </c>
      <c r="AO9" s="40"/>
      <c r="AP9" s="283" t="n">
        <f aca="false">('22'!AO9/24)*0.454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496" t="n">
        <v>202</v>
      </c>
      <c r="C10" s="284" t="n">
        <v>11</v>
      </c>
      <c r="D10" s="284" t="n">
        <v>13</v>
      </c>
      <c r="E10" s="284" t="n">
        <v>6</v>
      </c>
      <c r="F10" s="284" t="n">
        <v>52</v>
      </c>
      <c r="G10" s="284" t="n">
        <v>1.3</v>
      </c>
      <c r="H10" s="284" t="n">
        <v>1.1</v>
      </c>
      <c r="I10" s="284" t="n">
        <v>0.5</v>
      </c>
      <c r="J10" s="284" t="n">
        <v>0.5</v>
      </c>
      <c r="K10" s="284" t="n">
        <v>6.8</v>
      </c>
      <c r="L10" s="284" t="n">
        <v>5.9</v>
      </c>
      <c r="M10" s="284" t="n">
        <v>6</v>
      </c>
      <c r="N10" s="284" t="n">
        <v>5.7</v>
      </c>
      <c r="O10" s="284" t="n">
        <v>3</v>
      </c>
      <c r="P10" s="284" t="n">
        <v>0.5</v>
      </c>
      <c r="Q10" s="287"/>
      <c r="R10" s="56" t="n">
        <f aca="false">'22'!Z12</f>
        <v>1260</v>
      </c>
      <c r="S10" s="55" t="n">
        <f aca="false">'22'!AB11</f>
        <v>73.3024691358025</v>
      </c>
      <c r="T10" s="56" t="n">
        <f aca="false">'22'!Y11</f>
        <v>3150</v>
      </c>
      <c r="U10" s="51" t="str">
        <f aca="false">IF('22'!AA11=1,'22'!AR6,'22'!AR7)</f>
        <v>S.A.L</v>
      </c>
      <c r="V10" s="286"/>
      <c r="W10" s="286"/>
      <c r="X10" s="32" t="n">
        <v>0.208333333333333</v>
      </c>
      <c r="Y10" s="58" t="n">
        <v>3165</v>
      </c>
      <c r="Z10" s="280" t="n">
        <v>1250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72.9550640688081</v>
      </c>
      <c r="AC10" s="82"/>
      <c r="AD10" s="37" t="n">
        <f aca="false">(('22'!AC10*'22'!$Q$10*1000000))/('22'!Y10*3600)</f>
        <v>0</v>
      </c>
      <c r="AE10" s="281" t="n">
        <v>2500</v>
      </c>
      <c r="AF10" s="282" t="n">
        <f aca="false">('22'!AE10/24)*0.454</f>
        <v>47.2916666666667</v>
      </c>
      <c r="AG10" s="38"/>
      <c r="AH10" s="282" t="n">
        <f aca="false">('22'!AG10/24)*0.454</f>
        <v>0</v>
      </c>
      <c r="AI10" s="281" t="n">
        <v>3000</v>
      </c>
      <c r="AJ10" s="282" t="n">
        <f aca="false">('22'!AI12/24)*0.454</f>
        <v>56.75</v>
      </c>
      <c r="AK10" s="40"/>
      <c r="AL10" s="283" t="n">
        <f aca="false">('22'!AK10/24)*0.454</f>
        <v>0</v>
      </c>
      <c r="AM10" s="40"/>
      <c r="AN10" s="283" t="n">
        <f aca="false">('22'!AM10/24)*0.454</f>
        <v>0</v>
      </c>
      <c r="AO10" s="40"/>
      <c r="AP10" s="283" t="n">
        <f aca="false">('22'!AO10/24)*0.454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496" t="n">
        <v>200</v>
      </c>
      <c r="C11" s="284" t="n">
        <v>11</v>
      </c>
      <c r="D11" s="284" t="n">
        <v>13</v>
      </c>
      <c r="E11" s="284" t="n">
        <v>6</v>
      </c>
      <c r="F11" s="284" t="n">
        <v>50</v>
      </c>
      <c r="G11" s="284" t="n">
        <v>1.1</v>
      </c>
      <c r="H11" s="284" t="n">
        <v>1.2</v>
      </c>
      <c r="I11" s="284" t="n">
        <v>0.4</v>
      </c>
      <c r="J11" s="284" t="n">
        <v>0.5</v>
      </c>
      <c r="K11" s="284" t="n">
        <v>6.7</v>
      </c>
      <c r="L11" s="284" t="n">
        <v>5.9</v>
      </c>
      <c r="M11" s="284" t="n">
        <v>6.2</v>
      </c>
      <c r="N11" s="284" t="n">
        <v>5.8</v>
      </c>
      <c r="O11" s="284" t="n">
        <v>2.6</v>
      </c>
      <c r="P11" s="284" t="n">
        <v>0.4</v>
      </c>
      <c r="Q11" s="287"/>
      <c r="R11" s="56" t="n">
        <f aca="false">'22'!Z14</f>
        <v>1230</v>
      </c>
      <c r="S11" s="55" t="n">
        <f aca="false">'22'!AB13</f>
        <v>72.2826086956522</v>
      </c>
      <c r="T11" s="56" t="n">
        <f aca="false">'22'!Y13</f>
        <v>3220</v>
      </c>
      <c r="U11" s="51" t="str">
        <f aca="false">IF('22'!AA13=1,'22'!AR6,'22'!AR7)</f>
        <v>S.A.L</v>
      </c>
      <c r="V11" s="286"/>
      <c r="W11" s="286"/>
      <c r="X11" s="32" t="n">
        <v>0.25</v>
      </c>
      <c r="Y11" s="58" t="n">
        <v>3150</v>
      </c>
      <c r="Z11" s="280" t="n">
        <v>1250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73.3024691358025</v>
      </c>
      <c r="AC11" s="82"/>
      <c r="AD11" s="37" t="n">
        <f aca="false">(('22'!AC11*'22'!$Q$10*1000000))/('22'!Y11*3600)</f>
        <v>0</v>
      </c>
      <c r="AE11" s="281" t="n">
        <v>2500</v>
      </c>
      <c r="AF11" s="282" t="n">
        <f aca="false">('22'!AE11/24)*0.454</f>
        <v>47.2916666666667</v>
      </c>
      <c r="AG11" s="38"/>
      <c r="AH11" s="282" t="n">
        <f aca="false">('22'!AG11/24)*0.454</f>
        <v>0</v>
      </c>
      <c r="AI11" s="281" t="n">
        <v>3000</v>
      </c>
      <c r="AJ11" s="282" t="n">
        <f aca="false">('22'!AI13/24)*0.454</f>
        <v>56.75</v>
      </c>
      <c r="AK11" s="40"/>
      <c r="AL11" s="283" t="n">
        <f aca="false">('22'!AK11/24)*0.454</f>
        <v>0</v>
      </c>
      <c r="AM11" s="40"/>
      <c r="AN11" s="283" t="n">
        <f aca="false">('22'!AM11/24)*0.454</f>
        <v>0</v>
      </c>
      <c r="AO11" s="40"/>
      <c r="AP11" s="283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96" t="n">
        <v>202</v>
      </c>
      <c r="C12" s="284" t="n">
        <v>11</v>
      </c>
      <c r="D12" s="284" t="n">
        <v>13</v>
      </c>
      <c r="E12" s="284" t="n">
        <v>6</v>
      </c>
      <c r="F12" s="284" t="n">
        <v>51</v>
      </c>
      <c r="G12" s="284" t="n">
        <v>1.1</v>
      </c>
      <c r="H12" s="284" t="n">
        <v>1.3</v>
      </c>
      <c r="I12" s="284" t="n">
        <v>0.4</v>
      </c>
      <c r="J12" s="284" t="n">
        <v>0.5</v>
      </c>
      <c r="K12" s="284" t="n">
        <v>6.7</v>
      </c>
      <c r="L12" s="284" t="n">
        <v>5.9</v>
      </c>
      <c r="M12" s="284" t="n">
        <v>6.2</v>
      </c>
      <c r="N12" s="284" t="n">
        <v>5.8</v>
      </c>
      <c r="O12" s="284" t="n">
        <v>2.6</v>
      </c>
      <c r="P12" s="284" t="n">
        <v>0.3</v>
      </c>
      <c r="Q12" s="287"/>
      <c r="R12" s="56" t="n">
        <f aca="false">'22'!Z16</f>
        <v>1210</v>
      </c>
      <c r="S12" s="55" t="n">
        <f aca="false">'22'!AB15</f>
        <v>70.001217942026</v>
      </c>
      <c r="T12" s="56" t="n">
        <f aca="false">'22'!Y15</f>
        <v>3193</v>
      </c>
      <c r="U12" s="51" t="str">
        <f aca="false">IF('22'!AA15=1,'22'!AR6,'22'!AR7)</f>
        <v>S.A.L</v>
      </c>
      <c r="V12" s="66" t="n">
        <f aca="false">ESCALA!$B$24</f>
        <v>0</v>
      </c>
      <c r="W12" s="66"/>
      <c r="X12" s="32" t="n">
        <v>0.291666666666667</v>
      </c>
      <c r="Y12" s="438" t="n">
        <v>3282</v>
      </c>
      <c r="Z12" s="280" t="n">
        <v>1260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70.9171237050579</v>
      </c>
      <c r="AC12" s="82"/>
      <c r="AD12" s="37" t="n">
        <f aca="false">(('22'!AC12*'22'!$Q$10*1000000))/('22'!Y12*3600)</f>
        <v>0</v>
      </c>
      <c r="AE12" s="281" t="n">
        <v>2500</v>
      </c>
      <c r="AF12" s="282" t="n">
        <f aca="false">('22'!AE12/24)*0.454</f>
        <v>47.2916666666667</v>
      </c>
      <c r="AG12" s="38"/>
      <c r="AH12" s="282" t="n">
        <f aca="false">('22'!AG12/24)*0.454</f>
        <v>0</v>
      </c>
      <c r="AI12" s="281" t="n">
        <v>3000</v>
      </c>
      <c r="AJ12" s="282" t="n">
        <f aca="false">('22'!AI14/24)*0.454</f>
        <v>56.75</v>
      </c>
      <c r="AK12" s="40"/>
      <c r="AL12" s="283" t="n">
        <f aca="false">('22'!AK12/24)*0.454</f>
        <v>0</v>
      </c>
      <c r="AM12" s="40"/>
      <c r="AN12" s="283" t="n">
        <f aca="false">('22'!AM12/24)*0.454</f>
        <v>0</v>
      </c>
      <c r="AO12" s="40"/>
      <c r="AP12" s="283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96" t="n">
        <v>203</v>
      </c>
      <c r="C13" s="284" t="n">
        <v>11</v>
      </c>
      <c r="D13" s="284" t="n">
        <v>13</v>
      </c>
      <c r="E13" s="284" t="n">
        <v>6</v>
      </c>
      <c r="F13" s="284" t="n">
        <v>53</v>
      </c>
      <c r="G13" s="284" t="n">
        <v>1.1</v>
      </c>
      <c r="H13" s="284" t="n">
        <v>1.6</v>
      </c>
      <c r="I13" s="284" t="n">
        <v>0.4</v>
      </c>
      <c r="J13" s="284" t="n">
        <v>0.5</v>
      </c>
      <c r="K13" s="284" t="n">
        <v>6.7</v>
      </c>
      <c r="L13" s="284" t="n">
        <v>5.9</v>
      </c>
      <c r="M13" s="284" t="n">
        <v>6.2</v>
      </c>
      <c r="N13" s="284" t="n">
        <v>5.8</v>
      </c>
      <c r="O13" s="284" t="n">
        <v>2.6</v>
      </c>
      <c r="P13" s="284" t="n">
        <v>0.3</v>
      </c>
      <c r="Q13" s="287"/>
      <c r="R13" s="56" t="n">
        <f aca="false">'22'!Z18</f>
        <v>1200</v>
      </c>
      <c r="S13" s="55" t="n">
        <f aca="false">'22'!AB17</f>
        <v>73.3764186633039</v>
      </c>
      <c r="T13" s="56" t="n">
        <f aca="false">'22'!Y17</f>
        <v>3172</v>
      </c>
      <c r="U13" s="51" t="str">
        <f aca="false">IF('22'!AA17=1,'22'!AR6,'22'!AR7)</f>
        <v>S.A.L</v>
      </c>
      <c r="V13" s="66"/>
      <c r="W13" s="66"/>
      <c r="X13" s="32" t="n">
        <v>0.333333333333333</v>
      </c>
      <c r="Y13" s="438" t="n">
        <v>3220</v>
      </c>
      <c r="Z13" s="280" t="n">
        <v>1260</v>
      </c>
      <c r="AA13" s="34" t="n">
        <v>1</v>
      </c>
      <c r="AB13" s="82" t="n">
        <f aca="false">IF('22'!AA13=1,(('22'!Z13*'22'!$AS$6*'22'!$AT$6)/('22'!Y13*0.0036)),IF('22'!AA13=2,(('22'!Z13*'22'!$AS$7*'22'!$AT$7)/('22'!Y13*0.0036))))</f>
        <v>72.2826086956522</v>
      </c>
      <c r="AC13" s="82"/>
      <c r="AD13" s="37" t="n">
        <f aca="false">(('22'!AC13*'22'!$Q$10*1000000))/('22'!Y13*3600)</f>
        <v>0</v>
      </c>
      <c r="AE13" s="281" t="n">
        <v>2500</v>
      </c>
      <c r="AF13" s="282" t="n">
        <f aca="false">('22'!AE13/24)*0.454</f>
        <v>47.2916666666667</v>
      </c>
      <c r="AG13" s="38"/>
      <c r="AH13" s="282" t="n">
        <f aca="false">('22'!AG13/24)*0.454</f>
        <v>0</v>
      </c>
      <c r="AI13" s="281" t="n">
        <v>3000</v>
      </c>
      <c r="AJ13" s="282" t="n">
        <f aca="false">('22'!AI15/24)*0.454</f>
        <v>56.75</v>
      </c>
      <c r="AK13" s="40"/>
      <c r="AL13" s="283" t="n">
        <f aca="false">('22'!AK13/24)*0.454</f>
        <v>0</v>
      </c>
      <c r="AM13" s="40"/>
      <c r="AN13" s="283" t="n">
        <f aca="false">('22'!AM13/24)*0.454</f>
        <v>0</v>
      </c>
      <c r="AO13" s="40"/>
      <c r="AP13" s="283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96" t="n">
        <v>190</v>
      </c>
      <c r="C14" s="284" t="n">
        <v>15</v>
      </c>
      <c r="D14" s="284" t="n">
        <v>15</v>
      </c>
      <c r="E14" s="284" t="n">
        <v>8</v>
      </c>
      <c r="F14" s="284" t="n">
        <v>47</v>
      </c>
      <c r="G14" s="284" t="n">
        <v>1.6</v>
      </c>
      <c r="H14" s="284" t="n">
        <v>1.4</v>
      </c>
      <c r="I14" s="284" t="n">
        <v>0.5</v>
      </c>
      <c r="J14" s="284" t="n">
        <v>0.5</v>
      </c>
      <c r="K14" s="284" t="n">
        <v>6.7</v>
      </c>
      <c r="L14" s="284" t="n">
        <v>5.9</v>
      </c>
      <c r="M14" s="284" t="n">
        <v>6.2</v>
      </c>
      <c r="N14" s="284" t="n">
        <v>5.8</v>
      </c>
      <c r="O14" s="284" t="n">
        <v>2.8</v>
      </c>
      <c r="P14" s="284" t="n">
        <v>0.4</v>
      </c>
      <c r="Q14" s="287"/>
      <c r="R14" s="56" t="n">
        <f aca="false">'22'!Z20</f>
        <v>1240</v>
      </c>
      <c r="S14" s="55" t="n">
        <f aca="false">'22'!AB19</f>
        <v>69.5315767461313</v>
      </c>
      <c r="T14" s="56" t="n">
        <f aca="false">'22'!Y19</f>
        <v>3188</v>
      </c>
      <c r="U14" s="51" t="str">
        <f aca="false">IF('22'!AA19=1,'22'!AR6,'22'!AR7)</f>
        <v>S.A.L</v>
      </c>
      <c r="V14" s="66"/>
      <c r="W14" s="66"/>
      <c r="X14" s="32" t="n">
        <v>0.375</v>
      </c>
      <c r="Y14" s="438" t="n">
        <v>3171</v>
      </c>
      <c r="Z14" s="280" t="n">
        <v>1230</v>
      </c>
      <c r="AA14" s="34" t="n">
        <v>1</v>
      </c>
      <c r="AB14" s="82" t="n">
        <f aca="false">IF('22'!AA14=1,(('22'!Z14*'22'!$AS$6*'22'!$AT$6)/('22'!Y14*0.0036)),IF('22'!AA14=2,(('22'!Z14*'22'!$AS$7*'22'!$AT$7)/('22'!Y14*0.0036))))</f>
        <v>71.6519499632083</v>
      </c>
      <c r="AC14" s="82"/>
      <c r="AD14" s="37" t="n">
        <f aca="false">(('22'!AC14*'22'!$Q$10*1000000))/('22'!Y14*3600)</f>
        <v>0</v>
      </c>
      <c r="AE14" s="281" t="n">
        <v>2500</v>
      </c>
      <c r="AF14" s="282" t="n">
        <f aca="false">('22'!AE14/24)*0.454</f>
        <v>47.2916666666667</v>
      </c>
      <c r="AG14" s="38"/>
      <c r="AH14" s="282" t="n">
        <f aca="false">('22'!AG14/24)*0.454</f>
        <v>0</v>
      </c>
      <c r="AI14" s="281" t="n">
        <v>3000</v>
      </c>
      <c r="AJ14" s="282" t="n">
        <f aca="false">('22'!AI16/24)*0.454</f>
        <v>56.75</v>
      </c>
      <c r="AK14" s="40"/>
      <c r="AL14" s="283" t="n">
        <f aca="false">('22'!AK14/24)*0.454</f>
        <v>0</v>
      </c>
      <c r="AM14" s="40"/>
      <c r="AN14" s="283" t="n">
        <f aca="false">('22'!AM14/24)*0.454</f>
        <v>0</v>
      </c>
      <c r="AO14" s="40"/>
      <c r="AP14" s="283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96" t="n">
        <v>200</v>
      </c>
      <c r="C15" s="284" t="n">
        <v>11</v>
      </c>
      <c r="D15" s="284" t="n">
        <v>15</v>
      </c>
      <c r="E15" s="284" t="n">
        <v>8</v>
      </c>
      <c r="F15" s="284" t="n">
        <v>51</v>
      </c>
      <c r="G15" s="284" t="n">
        <v>1.3</v>
      </c>
      <c r="H15" s="284" t="n">
        <v>1.5</v>
      </c>
      <c r="I15" s="284" t="n">
        <v>0.5</v>
      </c>
      <c r="J15" s="284" t="n">
        <v>0.5</v>
      </c>
      <c r="K15" s="284" t="n">
        <v>6.7</v>
      </c>
      <c r="L15" s="284" t="n">
        <v>5.9</v>
      </c>
      <c r="M15" s="284" t="n">
        <v>6.2</v>
      </c>
      <c r="N15" s="284" t="n">
        <v>5.8</v>
      </c>
      <c r="O15" s="284" t="n">
        <v>2.8</v>
      </c>
      <c r="P15" s="284" t="n">
        <v>0.4</v>
      </c>
      <c r="Q15" s="287"/>
      <c r="R15" s="56" t="n">
        <f aca="false">'22'!Z22</f>
        <v>1260</v>
      </c>
      <c r="S15" s="55" t="n">
        <f aca="false">'22'!AB21</f>
        <v>71.8943991072051</v>
      </c>
      <c r="T15" s="56" t="n">
        <f aca="false">'22'!Y21</f>
        <v>3186</v>
      </c>
      <c r="U15" s="51" t="str">
        <f aca="false">IF('22'!AA21=1,'22'!AR6,'22'!AR7)</f>
        <v>S.A.L</v>
      </c>
      <c r="V15" s="66"/>
      <c r="W15" s="66"/>
      <c r="X15" s="32" t="n">
        <v>0.416666666666667</v>
      </c>
      <c r="Y15" s="438" t="n">
        <v>3193</v>
      </c>
      <c r="Z15" s="280" t="n">
        <v>1210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70.001217942026</v>
      </c>
      <c r="AC15" s="82"/>
      <c r="AD15" s="37" t="n">
        <f aca="false">(('22'!AC15*'22'!$Q$10*1000000))/('22'!Y15*3600)</f>
        <v>0</v>
      </c>
      <c r="AE15" s="281" t="n">
        <v>2500</v>
      </c>
      <c r="AF15" s="282" t="n">
        <f aca="false">('22'!AE15/24)*0.454</f>
        <v>47.2916666666667</v>
      </c>
      <c r="AG15" s="38"/>
      <c r="AH15" s="282" t="n">
        <f aca="false">('22'!AG15/24)*0.454</f>
        <v>0</v>
      </c>
      <c r="AI15" s="281" t="n">
        <v>3000</v>
      </c>
      <c r="AJ15" s="282" t="n">
        <f aca="false">('22'!AI17/24)*0.454</f>
        <v>62.425</v>
      </c>
      <c r="AK15" s="40"/>
      <c r="AL15" s="283" t="n">
        <f aca="false">('22'!AK15/24)*0.454</f>
        <v>0</v>
      </c>
      <c r="AM15" s="40"/>
      <c r="AN15" s="283" t="n">
        <f aca="false">('22'!AM15/24)*0.454</f>
        <v>0</v>
      </c>
      <c r="AO15" s="40"/>
      <c r="AP15" s="283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96" t="n">
        <v>200</v>
      </c>
      <c r="C16" s="284" t="n">
        <v>13</v>
      </c>
      <c r="D16" s="284" t="n">
        <v>15</v>
      </c>
      <c r="E16" s="284" t="n">
        <v>8</v>
      </c>
      <c r="F16" s="284" t="n">
        <v>53</v>
      </c>
      <c r="G16" s="284" t="n">
        <v>1.6</v>
      </c>
      <c r="H16" s="284" t="n">
        <v>1.1</v>
      </c>
      <c r="I16" s="284" t="n">
        <v>0.5</v>
      </c>
      <c r="J16" s="284" t="n">
        <v>0.5</v>
      </c>
      <c r="K16" s="284" t="n">
        <v>6.7</v>
      </c>
      <c r="L16" s="284" t="n">
        <v>5.9</v>
      </c>
      <c r="M16" s="284" t="n">
        <v>6.2</v>
      </c>
      <c r="N16" s="284" t="n">
        <v>5.8</v>
      </c>
      <c r="O16" s="284" t="n">
        <v>2.8</v>
      </c>
      <c r="P16" s="284" t="n">
        <v>0.53</v>
      </c>
      <c r="Q16" s="287"/>
      <c r="R16" s="56" t="n">
        <f aca="false">'22'!Z24</f>
        <v>1260</v>
      </c>
      <c r="S16" s="55" t="n">
        <f aca="false">'22'!AB23</f>
        <v>72.081139671725</v>
      </c>
      <c r="T16" s="56" t="n">
        <f aca="false">'22'!Y23</f>
        <v>3229</v>
      </c>
      <c r="U16" s="51" t="str">
        <f aca="false">IF('22'!AA23=1,'22'!AR6,'22'!AR7)</f>
        <v>S.A.L</v>
      </c>
      <c r="V16" s="66"/>
      <c r="W16" s="66"/>
      <c r="X16" s="32" t="n">
        <v>0.458333333333333</v>
      </c>
      <c r="Y16" s="438" t="n">
        <v>3200</v>
      </c>
      <c r="Z16" s="280" t="n">
        <v>1210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69.8480902777778</v>
      </c>
      <c r="AC16" s="82"/>
      <c r="AD16" s="37" t="n">
        <f aca="false">(('22'!AC16*'22'!$Q$10*1000000))/('22'!Y16*3600)</f>
        <v>0</v>
      </c>
      <c r="AE16" s="281" t="n">
        <v>2500</v>
      </c>
      <c r="AF16" s="282" t="n">
        <f aca="false">('22'!AE16/24)*0.454</f>
        <v>47.2916666666667</v>
      </c>
      <c r="AG16" s="38"/>
      <c r="AH16" s="282" t="n">
        <f aca="false">('22'!AG16/24)*0.454</f>
        <v>0</v>
      </c>
      <c r="AI16" s="281" t="n">
        <v>3000</v>
      </c>
      <c r="AJ16" s="282" t="n">
        <f aca="false">('22'!AI16/24)*0.454</f>
        <v>56.75</v>
      </c>
      <c r="AK16" s="40"/>
      <c r="AL16" s="283" t="n">
        <f aca="false">('22'!AK16/24)*0.454</f>
        <v>0</v>
      </c>
      <c r="AM16" s="40"/>
      <c r="AN16" s="283" t="n">
        <f aca="false">('22'!AM16/24)*0.454</f>
        <v>0</v>
      </c>
      <c r="AO16" s="40"/>
      <c r="AP16" s="283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96" t="n">
        <v>201</v>
      </c>
      <c r="C17" s="284" t="n">
        <v>13</v>
      </c>
      <c r="D17" s="284" t="n">
        <v>15</v>
      </c>
      <c r="E17" s="284" t="n">
        <v>8</v>
      </c>
      <c r="F17" s="284" t="n">
        <v>52</v>
      </c>
      <c r="G17" s="284" t="n">
        <v>1.6</v>
      </c>
      <c r="H17" s="284" t="n">
        <v>1.1</v>
      </c>
      <c r="I17" s="284" t="n">
        <v>0.5</v>
      </c>
      <c r="J17" s="284" t="n">
        <v>0.4</v>
      </c>
      <c r="K17" s="284" t="n">
        <v>6.7</v>
      </c>
      <c r="L17" s="284" t="n">
        <v>5.9</v>
      </c>
      <c r="M17" s="284" t="n">
        <v>6.2</v>
      </c>
      <c r="N17" s="284" t="n">
        <v>5.8</v>
      </c>
      <c r="O17" s="284" t="n">
        <v>2.8</v>
      </c>
      <c r="P17" s="284" t="n">
        <v>0.53</v>
      </c>
      <c r="Q17" s="287"/>
      <c r="R17" s="56" t="n">
        <f aca="false">'22'!Z26</f>
        <v>1270</v>
      </c>
      <c r="S17" s="55" t="n">
        <f aca="false">'22'!AB25</f>
        <v>73.4723527160107</v>
      </c>
      <c r="T17" s="56" t="n">
        <f aca="false">'22'!Y25</f>
        <v>3193</v>
      </c>
      <c r="U17" s="51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8" t="n">
        <v>3172</v>
      </c>
      <c r="Z17" s="280" t="n">
        <v>1260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73.3764186633039</v>
      </c>
      <c r="AC17" s="82"/>
      <c r="AD17" s="37" t="n">
        <f aca="false">(('22'!AC17*'22'!$Q$10*1000000))/('22'!Y17*3600)</f>
        <v>0</v>
      </c>
      <c r="AE17" s="281" t="n">
        <v>2500</v>
      </c>
      <c r="AF17" s="282" t="n">
        <f aca="false">('22'!AE17/24)*0.454</f>
        <v>47.2916666666667</v>
      </c>
      <c r="AG17" s="38"/>
      <c r="AH17" s="282" t="n">
        <f aca="false">('22'!AG17/24)*0.454</f>
        <v>0</v>
      </c>
      <c r="AI17" s="281" t="n">
        <v>3300</v>
      </c>
      <c r="AJ17" s="282" t="n">
        <f aca="false">('22'!AI17/24)*0.454</f>
        <v>62.425</v>
      </c>
      <c r="AK17" s="40"/>
      <c r="AL17" s="283" t="n">
        <f aca="false">('22'!AK17/24)*0.454</f>
        <v>0</v>
      </c>
      <c r="AM17" s="40"/>
      <c r="AN17" s="283" t="n">
        <f aca="false">('22'!AM17/24)*0.454</f>
        <v>0</v>
      </c>
      <c r="AO17" s="40"/>
      <c r="AP17" s="283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96" t="n">
        <v>202</v>
      </c>
      <c r="C18" s="284" t="n">
        <v>14</v>
      </c>
      <c r="D18" s="284" t="n">
        <v>15</v>
      </c>
      <c r="E18" s="284" t="n">
        <v>9</v>
      </c>
      <c r="F18" s="284" t="n">
        <v>50</v>
      </c>
      <c r="G18" s="284" t="n">
        <v>1.6</v>
      </c>
      <c r="H18" s="284" t="n">
        <v>1.1</v>
      </c>
      <c r="I18" s="284" t="n">
        <v>0.5</v>
      </c>
      <c r="J18" s="284" t="n">
        <v>0.4</v>
      </c>
      <c r="K18" s="284" t="n">
        <v>6.7</v>
      </c>
      <c r="L18" s="284" t="n">
        <v>5.9</v>
      </c>
      <c r="M18" s="284" t="n">
        <v>6.2</v>
      </c>
      <c r="N18" s="284" t="n">
        <v>5.8</v>
      </c>
      <c r="O18" s="284" t="n">
        <v>2.8</v>
      </c>
      <c r="P18" s="284" t="n">
        <v>0.53</v>
      </c>
      <c r="Q18" s="287"/>
      <c r="R18" s="56" t="n">
        <f aca="false">'22'!Z28</f>
        <v>1270</v>
      </c>
      <c r="S18" s="55" t="n">
        <f aca="false">'22'!AB27</f>
        <v>74.0287858069493</v>
      </c>
      <c r="T18" s="56" t="n">
        <f aca="false">'22'!Y27</f>
        <v>3169</v>
      </c>
      <c r="U18" s="51" t="str">
        <f aca="false">IF('22'!AA27=1,'22'!AR6,'22'!AR7)</f>
        <v>S.A.L</v>
      </c>
      <c r="V18" s="67"/>
      <c r="W18" s="67"/>
      <c r="X18" s="32" t="n">
        <v>0.541666666666667</v>
      </c>
      <c r="Y18" s="438" t="n">
        <v>3184</v>
      </c>
      <c r="Z18" s="280" t="n">
        <v>1200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69.6189279731993</v>
      </c>
      <c r="AC18" s="82"/>
      <c r="AD18" s="37" t="n">
        <f aca="false">(('22'!AC18*'22'!$Q$10*1000000))/('22'!Y18*3600)</f>
        <v>0</v>
      </c>
      <c r="AE18" s="281" t="n">
        <v>2500</v>
      </c>
      <c r="AF18" s="282" t="n">
        <f aca="false">('22'!AE18/24)*0.454</f>
        <v>47.2916666666667</v>
      </c>
      <c r="AG18" s="38"/>
      <c r="AH18" s="282" t="n">
        <f aca="false">('22'!AG18/24)*0.454</f>
        <v>0</v>
      </c>
      <c r="AI18" s="281" t="n">
        <v>3300</v>
      </c>
      <c r="AJ18" s="282" t="n">
        <f aca="false">('22'!AI18/24)*0.454</f>
        <v>62.425</v>
      </c>
      <c r="AK18" s="40"/>
      <c r="AL18" s="283" t="n">
        <f aca="false">('22'!AK18/24)*0.454</f>
        <v>0</v>
      </c>
      <c r="AM18" s="40"/>
      <c r="AN18" s="283" t="n">
        <f aca="false">('22'!AM18/24)*0.454</f>
        <v>0</v>
      </c>
      <c r="AO18" s="40"/>
      <c r="AP18" s="283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AVERAGE('22'!B7:B18)</f>
        <v>203.833333333333</v>
      </c>
      <c r="C19" s="96" t="n">
        <f aca="false">AVERAGE('22'!C7:C18)</f>
        <v>12.0833333333333</v>
      </c>
      <c r="D19" s="96" t="n">
        <f aca="false">AVERAGE('22'!D7:D18)</f>
        <v>14</v>
      </c>
      <c r="E19" s="96" t="n">
        <f aca="false">AVERAGE('22'!E7:E18)</f>
        <v>6.91666666666667</v>
      </c>
      <c r="F19" s="96" t="n">
        <f aca="false">AVERAGE('22'!F7:F18)</f>
        <v>52.3333333333333</v>
      </c>
      <c r="G19" s="96" t="n">
        <f aca="false">AVERAGE('22'!G7:G18)</f>
        <v>1.35</v>
      </c>
      <c r="H19" s="96" t="n">
        <f aca="false">AVERAGE('22'!H7:H18)</f>
        <v>1.20833333333333</v>
      </c>
      <c r="I19" s="96" t="n">
        <f aca="false">AVERAGE('22'!I7:I18)</f>
        <v>0.458333333333333</v>
      </c>
      <c r="J19" s="96" t="n">
        <f aca="false">AVERAGE('22'!J7:J18)</f>
        <v>0.483333333333333</v>
      </c>
      <c r="K19" s="96" t="n">
        <f aca="false">AVERAGE('22'!K7:K18)</f>
        <v>6.73333333333333</v>
      </c>
      <c r="L19" s="96" t="n">
        <f aca="false">AVERAGE('22'!L7:L18)</f>
        <v>5.9</v>
      </c>
      <c r="M19" s="96" t="n">
        <f aca="false">AVERAGE('22'!M7:M18)</f>
        <v>6.13333333333333</v>
      </c>
      <c r="N19" s="96" t="n">
        <f aca="false">AVERAGE('22'!N7:N18)</f>
        <v>5.76666666666667</v>
      </c>
      <c r="O19" s="96" t="n">
        <f aca="false">AVERAGE('22'!O7:O18)</f>
        <v>2.875</v>
      </c>
      <c r="P19" s="289" t="n">
        <f aca="false">AVERAGE('22'!P7:P18)</f>
        <v>0.465833333333333</v>
      </c>
      <c r="Q19" s="290" t="e">
        <f aca="false">AVERAGE('22'!Q7:Q18)</f>
        <v>#DIV/0!</v>
      </c>
      <c r="R19" s="290" t="n">
        <f aca="false">AVERAGE('22'!R7:R18)</f>
        <v>1245.83333333333</v>
      </c>
      <c r="S19" s="290" t="n">
        <f aca="false">AVERAGE('22'!S7:S18)</f>
        <v>72.2830434875652</v>
      </c>
      <c r="T19" s="72"/>
      <c r="U19" s="72"/>
      <c r="V19" s="73"/>
      <c r="W19" s="74"/>
      <c r="X19" s="32" t="n">
        <v>0.583333333333333</v>
      </c>
      <c r="Y19" s="438" t="n">
        <v>3188</v>
      </c>
      <c r="Z19" s="280" t="n">
        <v>1200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69.5315767461313</v>
      </c>
      <c r="AC19" s="82"/>
      <c r="AD19" s="37" t="n">
        <f aca="false">(('22'!AC19*'22'!$Q$10*1000000))/('22'!Y19*3600)</f>
        <v>0</v>
      </c>
      <c r="AE19" s="281" t="n">
        <v>2500</v>
      </c>
      <c r="AF19" s="282" t="n">
        <f aca="false">('22'!AE19/24)*0.454</f>
        <v>47.2916666666667</v>
      </c>
      <c r="AG19" s="38"/>
      <c r="AH19" s="282" t="n">
        <f aca="false">('22'!AG19/24)*0.454</f>
        <v>0</v>
      </c>
      <c r="AI19" s="281" t="n">
        <v>3300</v>
      </c>
      <c r="AJ19" s="282" t="n">
        <f aca="false">('22'!AI19/24)*0.454</f>
        <v>62.425</v>
      </c>
      <c r="AK19" s="40"/>
      <c r="AL19" s="283" t="n">
        <f aca="false">('22'!AK19/24)*0.454</f>
        <v>0</v>
      </c>
      <c r="AM19" s="40"/>
      <c r="AN19" s="283" t="n">
        <f aca="false">('22'!AM19/24)*0.454</f>
        <v>0</v>
      </c>
      <c r="AO19" s="40"/>
      <c r="AP19" s="283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MAX('22'!B7:B18)</f>
        <v>220</v>
      </c>
      <c r="C20" s="288" t="n">
        <f aca="false">MAX('22'!C7:C18)</f>
        <v>15</v>
      </c>
      <c r="D20" s="96" t="n">
        <f aca="false">MAX('22'!D7:D18)</f>
        <v>15</v>
      </c>
      <c r="E20" s="96" t="n">
        <f aca="false">MAX('22'!E7:E18)</f>
        <v>9</v>
      </c>
      <c r="F20" s="96" t="n">
        <f aca="false">MAX('22'!F7:F18)</f>
        <v>59</v>
      </c>
      <c r="G20" s="96" t="n">
        <f aca="false">MAX('22'!G7:G18)</f>
        <v>1.6</v>
      </c>
      <c r="H20" s="96" t="n">
        <f aca="false">MAX('22'!H7:H18)</f>
        <v>1.6</v>
      </c>
      <c r="I20" s="96" t="n">
        <f aca="false">MAX('22'!I7:I18)</f>
        <v>0.5</v>
      </c>
      <c r="J20" s="96" t="n">
        <f aca="false">MAX('22'!J7:J18)</f>
        <v>0.5</v>
      </c>
      <c r="K20" s="96" t="n">
        <f aca="false">MAX('22'!K7:K18)</f>
        <v>6.8</v>
      </c>
      <c r="L20" s="96" t="n">
        <f aca="false">MAX('22'!L7:L18)</f>
        <v>5.9</v>
      </c>
      <c r="M20" s="96" t="n">
        <f aca="false">MAX('22'!M7:M18)</f>
        <v>6.2</v>
      </c>
      <c r="N20" s="96" t="n">
        <f aca="false">MAX('22'!N7:N18)</f>
        <v>5.8</v>
      </c>
      <c r="O20" s="97" t="n">
        <f aca="false">MAX('22'!O7:O18)</f>
        <v>3.5</v>
      </c>
      <c r="P20" s="97" t="n">
        <f aca="false">MAX('22'!P7:P18)</f>
        <v>0.6</v>
      </c>
      <c r="Q20" s="97" t="n">
        <f aca="false">MAX('22'!Q7:Q18)</f>
        <v>0</v>
      </c>
      <c r="R20" s="97" t="n">
        <f aca="false">MAX('22'!R7:R18)</f>
        <v>1270</v>
      </c>
      <c r="S20" s="97" t="n">
        <f aca="false">MAX('22'!S7:S18)</f>
        <v>74.0287858069493</v>
      </c>
      <c r="T20" s="72"/>
      <c r="U20" s="72"/>
      <c r="X20" s="32" t="n">
        <v>0.625</v>
      </c>
      <c r="Y20" s="438" t="n">
        <v>3218</v>
      </c>
      <c r="Z20" s="280" t="n">
        <v>1240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71.1794765554865</v>
      </c>
      <c r="AC20" s="82"/>
      <c r="AD20" s="37" t="n">
        <f aca="false">(('22'!AC20*'22'!$Q$10*1000000))/('22'!Y20*3600)</f>
        <v>0</v>
      </c>
      <c r="AE20" s="281" t="n">
        <v>2500</v>
      </c>
      <c r="AF20" s="282" t="n">
        <f aca="false">('22'!AE20/24)*0.454</f>
        <v>47.2916666666667</v>
      </c>
      <c r="AG20" s="38"/>
      <c r="AH20" s="282" t="n">
        <f aca="false">('22'!AG20/24)*0.454</f>
        <v>0</v>
      </c>
      <c r="AI20" s="281" t="n">
        <v>3300</v>
      </c>
      <c r="AJ20" s="282" t="n">
        <f aca="false">('22'!AI20/24)*0.454</f>
        <v>62.425</v>
      </c>
      <c r="AK20" s="40"/>
      <c r="AL20" s="283" t="n">
        <f aca="false">('22'!AK20/24)*0.454</f>
        <v>0</v>
      </c>
      <c r="AM20" s="40"/>
      <c r="AN20" s="283" t="n">
        <f aca="false">('22'!AM20/24)*0.454</f>
        <v>0</v>
      </c>
      <c r="AO20" s="40"/>
      <c r="AP20" s="283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MIN('22'!B7:B18)</f>
        <v>190</v>
      </c>
      <c r="C21" s="96" t="n">
        <f aca="false">MIN('22'!C7:C18)</f>
        <v>11</v>
      </c>
      <c r="D21" s="96" t="n">
        <f aca="false">MIN('22'!D7:D18)</f>
        <v>13</v>
      </c>
      <c r="E21" s="96" t="n">
        <f aca="false">MIN('22'!E7:E18)</f>
        <v>6</v>
      </c>
      <c r="F21" s="96" t="n">
        <f aca="false">MIN('22'!F7:F18)</f>
        <v>47</v>
      </c>
      <c r="G21" s="291" t="n">
        <f aca="false">MIN('22'!G7:G18)</f>
        <v>1.1</v>
      </c>
      <c r="H21" s="497" t="n">
        <f aca="false">MIN('22'!H7:H18)</f>
        <v>1</v>
      </c>
      <c r="I21" s="291" t="n">
        <f aca="false">MIN('22'!I7:I18)</f>
        <v>0.4</v>
      </c>
      <c r="J21" s="291" t="n">
        <f aca="false">MIN('22'!J7:J18)</f>
        <v>0.4</v>
      </c>
      <c r="K21" s="291" t="n">
        <f aca="false">MIN('22'!K7:K18)</f>
        <v>6.7</v>
      </c>
      <c r="L21" s="291" t="n">
        <f aca="false">MIN('22'!L7:L18)</f>
        <v>5.9</v>
      </c>
      <c r="M21" s="291" t="n">
        <f aca="false">MIN('22'!M7:M18)</f>
        <v>6</v>
      </c>
      <c r="N21" s="291" t="n">
        <f aca="false">MIN('22'!N7:N18)</f>
        <v>5.7</v>
      </c>
      <c r="O21" s="292" t="n">
        <f aca="false">MIN('22'!O7:O18)</f>
        <v>2.6</v>
      </c>
      <c r="P21" s="292" t="n">
        <f aca="false">MIN('22'!P7:P18)</f>
        <v>0.3</v>
      </c>
      <c r="Q21" s="292" t="n">
        <f aca="false">MIN('22'!Q7:Q18)</f>
        <v>0</v>
      </c>
      <c r="R21" s="292" t="n">
        <f aca="false">MIN('22'!R7:R18)</f>
        <v>1200</v>
      </c>
      <c r="S21" s="292" t="n">
        <f aca="false">MIN('22'!S7:S18)</f>
        <v>69.5315767461313</v>
      </c>
      <c r="T21" s="72"/>
      <c r="U21" s="72"/>
      <c r="X21" s="32" t="n">
        <v>0.666666666666667</v>
      </c>
      <c r="Y21" s="438" t="n">
        <v>3186</v>
      </c>
      <c r="Z21" s="280" t="n">
        <v>1240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71.8943991072051</v>
      </c>
      <c r="AC21" s="82"/>
      <c r="AD21" s="37" t="n">
        <f aca="false">(('22'!AC21*'22'!$Q$10*1000000))/('22'!Y21*3600)</f>
        <v>0</v>
      </c>
      <c r="AE21" s="281" t="n">
        <v>2500</v>
      </c>
      <c r="AF21" s="282" t="n">
        <f aca="false">('22'!AE21/24)*0.454</f>
        <v>47.2916666666667</v>
      </c>
      <c r="AG21" s="38"/>
      <c r="AH21" s="282" t="n">
        <f aca="false">('22'!AG21/24)*0.454</f>
        <v>0</v>
      </c>
      <c r="AI21" s="281" t="n">
        <v>3300</v>
      </c>
      <c r="AJ21" s="282" t="n">
        <f aca="false">('22'!AI21/24)*0.454</f>
        <v>62.425</v>
      </c>
      <c r="AK21" s="40"/>
      <c r="AL21" s="283" t="n">
        <f aca="false">('22'!AK21/24)*0.454</f>
        <v>0</v>
      </c>
      <c r="AM21" s="40"/>
      <c r="AN21" s="283" t="n">
        <f aca="false">('22'!AM21/24)*0.454</f>
        <v>0</v>
      </c>
      <c r="AO21" s="40"/>
      <c r="AP21" s="283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8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438" t="n">
        <v>3182</v>
      </c>
      <c r="Z22" s="280" t="n">
        <v>1260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73.1458202388435</v>
      </c>
      <c r="AC22" s="82"/>
      <c r="AD22" s="37" t="n">
        <f aca="false">(('22'!AC22*'22'!$Q$10*1000000))/('22'!Y22*3600)</f>
        <v>0</v>
      </c>
      <c r="AE22" s="281" t="n">
        <v>2500</v>
      </c>
      <c r="AF22" s="282" t="n">
        <f aca="false">('22'!AE22/24)*0.454</f>
        <v>47.2916666666667</v>
      </c>
      <c r="AG22" s="38"/>
      <c r="AH22" s="282" t="n">
        <f aca="false">('22'!AG22/24)*0.454</f>
        <v>0</v>
      </c>
      <c r="AI22" s="281" t="n">
        <v>3300</v>
      </c>
      <c r="AJ22" s="282" t="n">
        <f aca="false">('22'!AI22/24)*0.454</f>
        <v>62.425</v>
      </c>
      <c r="AK22" s="40"/>
      <c r="AL22" s="283" t="n">
        <f aca="false">('22'!AK22/24)*0.454</f>
        <v>0</v>
      </c>
      <c r="AM22" s="40"/>
      <c r="AN22" s="283" t="n">
        <f aca="false">('22'!AM22/24)*0.454</f>
        <v>0</v>
      </c>
      <c r="AO22" s="40"/>
      <c r="AP22" s="283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438" t="n">
        <v>3229</v>
      </c>
      <c r="Z23" s="280" t="n">
        <v>1260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72.081139671725</v>
      </c>
      <c r="AC23" s="82"/>
      <c r="AD23" s="37" t="n">
        <f aca="false">(('22'!AC23*'22'!$Q$10*1000000))/('22'!Y23*3600)</f>
        <v>0</v>
      </c>
      <c r="AE23" s="281" t="n">
        <v>2500</v>
      </c>
      <c r="AF23" s="282" t="n">
        <f aca="false">('22'!AE23/24)*0.454</f>
        <v>47.2916666666667</v>
      </c>
      <c r="AG23" s="38"/>
      <c r="AH23" s="282" t="n">
        <f aca="false">('22'!AG23/24)*0.454</f>
        <v>0</v>
      </c>
      <c r="AI23" s="281" t="n">
        <v>3300</v>
      </c>
      <c r="AJ23" s="282" t="n">
        <f aca="false">('22'!AI23/24)*0.454</f>
        <v>62.425</v>
      </c>
      <c r="AK23" s="40"/>
      <c r="AL23" s="283" t="n">
        <f aca="false">('22'!AK23/24)*0.454</f>
        <v>0</v>
      </c>
      <c r="AM23" s="40"/>
      <c r="AN23" s="283" t="n">
        <f aca="false">('22'!AM23/24)*0.454</f>
        <v>0</v>
      </c>
      <c r="AO23" s="40"/>
      <c r="AP23" s="283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438" t="n">
        <v>3181</v>
      </c>
      <c r="Z24" s="280" t="n">
        <v>1260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73.1688148381012</v>
      </c>
      <c r="AC24" s="35"/>
      <c r="AD24" s="293" t="n">
        <f aca="false">(('22'!AC24*'22'!$Q$10*1000000))/('22'!Y24*3600)</f>
        <v>0</v>
      </c>
      <c r="AE24" s="281" t="n">
        <v>2500</v>
      </c>
      <c r="AF24" s="294" t="n">
        <f aca="false">('22'!AE24/24)*0.454</f>
        <v>47.2916666666667</v>
      </c>
      <c r="AG24" s="266"/>
      <c r="AH24" s="294" t="n">
        <f aca="false">('22'!AG24/24)*0.454</f>
        <v>0</v>
      </c>
      <c r="AI24" s="281" t="n">
        <v>3300</v>
      </c>
      <c r="AJ24" s="294" t="n">
        <f aca="false">('22'!AI24/24)*0.454</f>
        <v>62.425</v>
      </c>
      <c r="AK24" s="40"/>
      <c r="AL24" s="295" t="n">
        <f aca="false">('22'!AK24/24)*0.454</f>
        <v>0</v>
      </c>
      <c r="AM24" s="296"/>
      <c r="AN24" s="295" t="n">
        <f aca="false">('22'!AM24/24)*0.454</f>
        <v>0</v>
      </c>
      <c r="AO24" s="40"/>
      <c r="AP24" s="295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0.17</v>
      </c>
      <c r="C25" s="400" t="n">
        <v>0.42</v>
      </c>
      <c r="D25" s="400" t="n">
        <v>0.2</v>
      </c>
      <c r="E25" s="145" t="n">
        <v>0.38</v>
      </c>
      <c r="F25" s="145" t="n">
        <v>0.56</v>
      </c>
      <c r="G25" s="145" t="n">
        <v>0.78</v>
      </c>
      <c r="H25" s="145" t="n">
        <v>0.25</v>
      </c>
      <c r="I25" s="145" t="n">
        <v>0.1</v>
      </c>
      <c r="J25" s="145" t="n">
        <v>0.24</v>
      </c>
      <c r="K25" s="145" t="n">
        <v>0.2</v>
      </c>
      <c r="L25" s="145" t="n">
        <v>0.13</v>
      </c>
      <c r="M25" s="145" t="n">
        <v>0.2</v>
      </c>
      <c r="N25" s="145" t="n">
        <v>0.21</v>
      </c>
      <c r="O25" s="145" t="n">
        <v>0.68</v>
      </c>
      <c r="P25" s="145" t="n">
        <v>0.35</v>
      </c>
      <c r="Q25" s="145"/>
      <c r="R25" s="89" t="e">
        <f aca="false">#DIV/0!</f>
        <v>#DIV/0!</v>
      </c>
      <c r="S25" s="90"/>
      <c r="T25" s="344" t="s">
        <v>0</v>
      </c>
      <c r="U25" s="358" t="n">
        <f aca="false">ESCALA!$A$24</f>
        <v>43943</v>
      </c>
      <c r="X25" s="32" t="n">
        <v>0.833333333333333</v>
      </c>
      <c r="Y25" s="438" t="n">
        <v>3193</v>
      </c>
      <c r="Z25" s="280" t="n">
        <v>1270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73.4723527160107</v>
      </c>
      <c r="AC25" s="82"/>
      <c r="AD25" s="37" t="n">
        <f aca="false">(('22'!AC25*'22'!$Q$10*1000000))/('22'!Y25*3600)</f>
        <v>0</v>
      </c>
      <c r="AE25" s="281" t="n">
        <v>2500</v>
      </c>
      <c r="AF25" s="282" t="n">
        <f aca="false">('22'!AE25/24)*0.454</f>
        <v>47.2916666666667</v>
      </c>
      <c r="AG25" s="38"/>
      <c r="AH25" s="282" t="n">
        <f aca="false">('22'!AG25/24)*0.454</f>
        <v>0</v>
      </c>
      <c r="AI25" s="281" t="n">
        <v>3300</v>
      </c>
      <c r="AJ25" s="282" t="n">
        <f aca="false">('22'!AI25/24)*0.454</f>
        <v>62.425</v>
      </c>
      <c r="AK25" s="40"/>
      <c r="AL25" s="283" t="n">
        <f aca="false">('22'!AK25/24)*0.454</f>
        <v>0</v>
      </c>
      <c r="AM25" s="40"/>
      <c r="AN25" s="283" t="n">
        <f aca="false">('22'!AM25/24)*0.454</f>
        <v>0</v>
      </c>
      <c r="AO25" s="40"/>
      <c r="AP25" s="283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397"/>
      <c r="C26" s="397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4"/>
      <c r="U26" s="358"/>
      <c r="X26" s="32" t="n">
        <v>0.875</v>
      </c>
      <c r="Y26" s="438" t="n">
        <v>3164</v>
      </c>
      <c r="Z26" s="280" t="n">
        <v>1270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74.1457718780728</v>
      </c>
      <c r="AC26" s="82"/>
      <c r="AD26" s="37" t="n">
        <f aca="false">(('22'!AC26*'22'!$Q$10*1000000))/('22'!Y26*3600)</f>
        <v>0</v>
      </c>
      <c r="AE26" s="281" t="n">
        <v>2500</v>
      </c>
      <c r="AF26" s="282" t="n">
        <f aca="false">('22'!AE26/24)*0.454</f>
        <v>47.2916666666667</v>
      </c>
      <c r="AG26" s="38"/>
      <c r="AH26" s="282" t="n">
        <f aca="false">('22'!AG26/24)*0.454</f>
        <v>0</v>
      </c>
      <c r="AI26" s="281" t="n">
        <v>3300</v>
      </c>
      <c r="AJ26" s="282" t="n">
        <f aca="false">('22'!AI26/24)*0.454</f>
        <v>62.425</v>
      </c>
      <c r="AK26" s="40"/>
      <c r="AL26" s="283" t="n">
        <f aca="false">('22'!AK26/24)*0.454</f>
        <v>0</v>
      </c>
      <c r="AM26" s="40"/>
      <c r="AN26" s="283" t="n">
        <f aca="false">('22'!AM26/24)*0.454</f>
        <v>0</v>
      </c>
      <c r="AO26" s="40"/>
      <c r="AP26" s="283" t="n">
        <f aca="false">('22'!AO26/24)*0.454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438" t="n">
        <v>3169</v>
      </c>
      <c r="Z27" s="280" t="n">
        <v>1270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74.0287858069493</v>
      </c>
      <c r="AC27" s="82"/>
      <c r="AD27" s="37" t="n">
        <f aca="false">(('22'!AC27*'22'!$Q$10*1000000))/('22'!Y27*3600)</f>
        <v>0</v>
      </c>
      <c r="AE27" s="281" t="n">
        <v>2500</v>
      </c>
      <c r="AF27" s="282" t="n">
        <f aca="false">('22'!AE27/24)*0.454</f>
        <v>47.2916666666667</v>
      </c>
      <c r="AG27" s="38"/>
      <c r="AH27" s="282" t="n">
        <f aca="false">('22'!AG27/24)*0.454</f>
        <v>0</v>
      </c>
      <c r="AI27" s="281" t="n">
        <v>3300</v>
      </c>
      <c r="AJ27" s="282" t="n">
        <f aca="false">('22'!AI27/24)*0.454</f>
        <v>62.425</v>
      </c>
      <c r="AK27" s="40"/>
      <c r="AL27" s="283" t="n">
        <f aca="false">('22'!AK27/24)*0.454</f>
        <v>0</v>
      </c>
      <c r="AM27" s="40"/>
      <c r="AN27" s="283" t="n">
        <f aca="false">('22'!AM27/24)*0.454</f>
        <v>0</v>
      </c>
      <c r="AO27" s="40"/>
      <c r="AP27" s="283" t="n">
        <f aca="false">('22'!AO27/24)*0.454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438" t="n">
        <v>3208</v>
      </c>
      <c r="Z28" s="280" t="n">
        <v>1270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73.1288099196453</v>
      </c>
      <c r="AC28" s="82"/>
      <c r="AD28" s="37" t="n">
        <f aca="false">(('22'!AC28*'22'!$Q$10*1000000))/('22'!Y28*3600)</f>
        <v>0</v>
      </c>
      <c r="AE28" s="281" t="n">
        <v>2500</v>
      </c>
      <c r="AF28" s="282" t="n">
        <f aca="false">('22'!AE28/24)*0.454</f>
        <v>47.2916666666667</v>
      </c>
      <c r="AG28" s="38"/>
      <c r="AH28" s="282" t="n">
        <f aca="false">('22'!AG28/24)*0.454</f>
        <v>0</v>
      </c>
      <c r="AI28" s="281" t="n">
        <v>3300</v>
      </c>
      <c r="AJ28" s="282" t="n">
        <f aca="false">('22'!AI28/24)*0.454</f>
        <v>62.425</v>
      </c>
      <c r="AK28" s="40"/>
      <c r="AL28" s="283" t="n">
        <f aca="false">('22'!AK28/24)*0.454</f>
        <v>0</v>
      </c>
      <c r="AM28" s="40"/>
      <c r="AN28" s="283" t="n">
        <f aca="false">('22'!AM28/24)*0.454</f>
        <v>0</v>
      </c>
      <c r="AO28" s="40"/>
      <c r="AP28" s="283" t="n">
        <f aca="false">('22'!AO28/24)*0.454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438" t="n">
        <v>3225</v>
      </c>
      <c r="Z29" s="280" t="n">
        <v>1270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72.7433247200689</v>
      </c>
      <c r="AC29" s="82"/>
      <c r="AD29" s="37" t="n">
        <f aca="false">(('22'!AC29*'22'!$Q$10*1000000))/('22'!Y29*3600)</f>
        <v>0</v>
      </c>
      <c r="AE29" s="281" t="n">
        <v>2500</v>
      </c>
      <c r="AF29" s="282" t="n">
        <f aca="false">('22'!AE29/24)*0.454</f>
        <v>47.2916666666667</v>
      </c>
      <c r="AG29" s="38"/>
      <c r="AH29" s="282" t="n">
        <f aca="false">('22'!AG29/24)*0.454</f>
        <v>0</v>
      </c>
      <c r="AI29" s="281" t="n">
        <v>3300</v>
      </c>
      <c r="AJ29" s="282" t="n">
        <f aca="false">('22'!AI29/24)*0.454</f>
        <v>62.425</v>
      </c>
      <c r="AK29" s="40"/>
      <c r="AL29" s="283" t="n">
        <f aca="false">('22'!AK29/24)*0.454</f>
        <v>0</v>
      </c>
      <c r="AM29" s="40"/>
      <c r="AN29" s="283" t="n">
        <f aca="false">('22'!AM29/24)*0.454</f>
        <v>0</v>
      </c>
      <c r="AO29" s="40"/>
      <c r="AP29" s="283" t="n">
        <f aca="false">('22'!AO29/24)*0.454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55</v>
      </c>
      <c r="Y30" s="301" t="n">
        <f aca="false">SUM('22'!Y6:Y29)*3.6</f>
        <v>275778</v>
      </c>
      <c r="Z30" s="113" t="n">
        <f aca="false">SUM('22'!Z6:Z29)</f>
        <v>29940</v>
      </c>
      <c r="AA30" s="107"/>
      <c r="AB30" s="108"/>
      <c r="AC30" s="107"/>
      <c r="AD30" s="108"/>
      <c r="AE30" s="53"/>
      <c r="AF30" s="282" t="n">
        <f aca="false">SUM('22'!AF6:AF29)</f>
        <v>1135</v>
      </c>
      <c r="AG30" s="53"/>
      <c r="AH30" s="282" t="n">
        <f aca="false">SUM('22'!AH6:AH29)</f>
        <v>0</v>
      </c>
      <c r="AI30" s="53"/>
      <c r="AJ30" s="282" t="n">
        <f aca="false">SUM('22'!AJ6:AJ29)</f>
        <v>1441.45</v>
      </c>
      <c r="AK30" s="109"/>
      <c r="AL30" s="283" t="n">
        <f aca="false">SUM('22'!AL6:AL29)</f>
        <v>0</v>
      </c>
      <c r="AM30" s="109"/>
      <c r="AN30" s="283" t="n">
        <f aca="false">SUM('22'!AN6:AN29)</f>
        <v>0</v>
      </c>
      <c r="AO30" s="109"/>
      <c r="AP30" s="283" t="n">
        <f aca="false">SUM('22'!AP6:AP29)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60</v>
      </c>
      <c r="Y32" s="112"/>
      <c r="Z32" s="113" t="n">
        <f aca="false">SUMIF('22'!AA6:AA29,"=1",'22'!Z6:Z29)</f>
        <v>29940</v>
      </c>
      <c r="AA32" s="113" t="n">
        <f aca="false">'22'!Z32*'22'!AS6</f>
        <v>39820.2</v>
      </c>
      <c r="AB32" s="114" t="n">
        <f aca="false">SUMIF('22'!$AA$6:$AA$29,"=1",'22'!$AB$6:$AB$29)/COUNTIF('22'!$AA$6:$AA$29,"=1")</f>
        <v>72.2003273761203</v>
      </c>
      <c r="AC32" s="115" t="n">
        <f aca="false">SUMIF('22'!AA6:AA29,"=1",'22'!AC6:AC29)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155</v>
      </c>
      <c r="Y33" s="112"/>
      <c r="Z33" s="113" t="n">
        <f aca="false">SUMIF('22'!AA6:AA29,"=2",'22'!Z6:Z29)</f>
        <v>0</v>
      </c>
      <c r="AA33" s="113" t="n">
        <f aca="false">'22'!Z33*'22'!AS7</f>
        <v>0</v>
      </c>
      <c r="AB33" s="114" t="e">
        <f aca="false">SUMIF('22'!$AA$6:$AA$29,"=2",'22'!$AB$6:$AB$29)/COUNTIF('22'!$AA$6:$AA$29,"=2")</f>
        <v>#DIV/0!</v>
      </c>
      <c r="AC33" s="120" t="n">
        <f aca="false">SUMIF('22'!AA6:AA29,"=2",'22'!AC6:AC29)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52</v>
      </c>
      <c r="Y34" s="126" t="n">
        <f aca="false">AVERAGE('22'!Y6:Y29)</f>
        <v>3191.875</v>
      </c>
      <c r="Z34" s="127" t="n">
        <f aca="false">AVERAGE('22'!Z6:Z29)</f>
        <v>1247.5</v>
      </c>
      <c r="AA34" s="128"/>
      <c r="AB34" s="128"/>
      <c r="AC34" s="129" t="n">
        <f aca="false">SUM('22'!AC6:AC29)/COUNTIF('22'!AC6:AC29,"&lt;&gt;0")</f>
        <v>0</v>
      </c>
      <c r="AD34" s="130" t="e">
        <f aca="false">SUM('22'!AD6:AD29)/COUNTIF('22'!AD6:AD29,"&lt;&gt;0")</f>
        <v>#DIV/0!</v>
      </c>
      <c r="AE34" s="107"/>
      <c r="AF34" s="129" t="n">
        <f aca="false">AVERAGE('22'!AF6:AF29)</f>
        <v>47.2916666666667</v>
      </c>
      <c r="AG34" s="129"/>
      <c r="AH34" s="129" t="n">
        <f aca="false">AVERAGE('22'!AH6:AH29)</f>
        <v>0</v>
      </c>
      <c r="AI34" s="129"/>
      <c r="AJ34" s="129" t="n">
        <f aca="false">'22'!AJ30/24</f>
        <v>60.0604166666667</v>
      </c>
      <c r="AK34" s="129"/>
      <c r="AL34" s="129" t="n">
        <f aca="false">AVERAGE('22'!AL6:AL29)</f>
        <v>0</v>
      </c>
      <c r="AM34" s="129"/>
      <c r="AN34" s="129" t="n">
        <f aca="false">AVERAGE('22'!AN6:AN29)</f>
        <v>0</v>
      </c>
      <c r="AO34" s="129"/>
      <c r="AP34" s="129" t="n">
        <f aca="false">AVERAGE('22'!AP6:AP29)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0</v>
      </c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49.8</v>
      </c>
      <c r="D37" s="284" t="n">
        <v>19.9</v>
      </c>
      <c r="E37" s="284" t="n">
        <v>13.9</v>
      </c>
      <c r="F37" s="284" t="n">
        <v>1.4</v>
      </c>
      <c r="G37" s="281" t="n">
        <v>0.1</v>
      </c>
      <c r="H37" s="281" t="n">
        <v>0.1</v>
      </c>
      <c r="I37" s="281" t="n">
        <v>0.2</v>
      </c>
      <c r="J37" s="281" t="n">
        <v>0.18</v>
      </c>
      <c r="K37" s="281" t="n">
        <v>0.06</v>
      </c>
      <c r="L37" s="305"/>
      <c r="M37" s="305"/>
      <c r="N37" s="305"/>
      <c r="O37" s="29"/>
      <c r="P37" s="29"/>
      <c r="Q37" s="29"/>
      <c r="R37" s="29"/>
      <c r="S37" s="29"/>
      <c r="T37" s="29"/>
      <c r="U37" s="362" t="n">
        <f aca="false">'22'!V12</f>
        <v>0</v>
      </c>
      <c r="X37" s="147" t="s">
        <v>77</v>
      </c>
      <c r="Y37" s="147"/>
      <c r="Z37" s="148" t="n">
        <f aca="false">COUNTA('22'!Z6:Z29)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SUM('22'!AF30+'22'!AH30)</f>
        <v>1135</v>
      </c>
      <c r="AL38" s="311" t="s">
        <v>82</v>
      </c>
      <c r="AM38" s="313" t="n">
        <f aca="false">SUM('22'!AL30+'22'!AN30)</f>
        <v>0</v>
      </c>
      <c r="AO38" s="311" t="s">
        <v>82</v>
      </c>
      <c r="AP38" s="312" t="n">
        <f aca="false">'22'!AJ30</f>
        <v>1441.45</v>
      </c>
      <c r="AQ38" s="311" t="s">
        <v>82</v>
      </c>
      <c r="AR38" s="313" t="n">
        <f aca="false">'22'!AP30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('22'!AK38/'22'!Y30)*1000</f>
        <v>4.11562923801028</v>
      </c>
      <c r="AL39" s="316" t="s">
        <v>90</v>
      </c>
      <c r="AM39" s="317" t="n">
        <f aca="false">('22'!AM38/'22'!Y30)*1000</f>
        <v>0</v>
      </c>
      <c r="AO39" s="314" t="s">
        <v>90</v>
      </c>
      <c r="AP39" s="315" t="n">
        <f aca="false">('22'!AP38/'22'!Y30)*1000</f>
        <v>5.22684913227306</v>
      </c>
      <c r="AQ39" s="316" t="s">
        <v>90</v>
      </c>
      <c r="AR39" s="317" t="n">
        <f aca="false">('22'!AR38/'22'!Y30)*1000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SUM('22'!AK38,'22'!AM38)</f>
        <v>1135</v>
      </c>
      <c r="AM40" s="185"/>
      <c r="AO40" s="186" t="s">
        <v>94</v>
      </c>
      <c r="AP40" s="186"/>
      <c r="AQ40" s="495" t="n">
        <f aca="false">SUM(AP38,AR38)</f>
        <v>1441.45</v>
      </c>
      <c r="AR40" s="495"/>
    </row>
    <row r="41" customFormat="false" ht="16.5" hidden="false" customHeight="true" outlineLevel="0" collapsed="false">
      <c r="A41" s="188" t="n">
        <f aca="false">COUNTA('22'!E7:E18)</f>
        <v>12</v>
      </c>
      <c r="B41" s="189" t="n">
        <f aca="false">COUNTA('22'!I7:I18)</f>
        <v>12</v>
      </c>
      <c r="C41" s="189" t="n">
        <f aca="false">COUNTA('22'!J7:J18)</f>
        <v>12</v>
      </c>
      <c r="D41" s="189" t="n">
        <f aca="false">COUNTA('22'!K7:K18)</f>
        <v>12</v>
      </c>
      <c r="E41" s="189" t="n">
        <f aca="false">COUNTIF('22'!E7:E18,"&gt;15")</f>
        <v>0</v>
      </c>
      <c r="F41" s="189"/>
      <c r="G41" s="189" t="n">
        <f aca="false">COUNTIF('22'!J7:J18,"&gt;1")</f>
        <v>0</v>
      </c>
      <c r="H41" s="189"/>
      <c r="I41" s="190"/>
      <c r="J41" s="189" t="n">
        <f aca="false">'22'!A41-'22'!E41</f>
        <v>12</v>
      </c>
      <c r="K41" s="189"/>
      <c r="L41" s="189" t="n">
        <f aca="false">'22'!C41-'22'!G41</f>
        <v>12</v>
      </c>
      <c r="M41" s="189"/>
      <c r="N41" s="190"/>
      <c r="O41" s="191" t="n">
        <f aca="false">COUNTIF('22'!J7:J18,"&lt;=0,5")</f>
        <v>12</v>
      </c>
      <c r="P41" s="191"/>
      <c r="Q41" s="191"/>
      <c r="R41" s="167"/>
      <c r="S41" s="192" t="n">
        <f aca="false">COUNTIF('22'!J7:J18,"&lt;=1,0")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SUM(('22'!AK38+'22'!AM38)/'22'!Y30)*1000</f>
        <v>4.11562923801028</v>
      </c>
      <c r="AM41" s="194"/>
      <c r="AO41" s="186" t="s">
        <v>95</v>
      </c>
      <c r="AP41" s="186"/>
      <c r="AQ41" s="194" t="n">
        <f aca="false">SUM(('22'!AP38+'22'!AR38)/'22'!Y30)*1000</f>
        <v>5.22684913227306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58</v>
      </c>
      <c r="Z44" s="208" t="s">
        <v>105</v>
      </c>
      <c r="AA44" s="209" t="n">
        <v>0</v>
      </c>
      <c r="AB44" s="208" t="s">
        <v>105</v>
      </c>
      <c r="AC44" s="209" t="n">
        <v>148</v>
      </c>
      <c r="AD44" s="210"/>
      <c r="AE44" s="210"/>
      <c r="AF44" s="211" t="s">
        <v>106</v>
      </c>
      <c r="AG44" s="243" t="n">
        <f aca="false">SUM('22'!Y45,'22'!AA45,'22'!AC45,'22'!AE45)</f>
        <v>176427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COUNTIF('22'!I7:I18,"&lt;=5,0")</f>
        <v>12</v>
      </c>
      <c r="I45" s="214"/>
      <c r="J45" s="214"/>
      <c r="K45" s="190"/>
      <c r="L45" s="184" t="n">
        <f aca="false">COUNTA('22'!L37)</f>
        <v>0</v>
      </c>
      <c r="M45" s="184"/>
      <c r="O45" s="215"/>
      <c r="P45" s="216"/>
      <c r="Q45" s="217" t="n">
        <f aca="false">'22'!S41-'22'!O41</f>
        <v>0</v>
      </c>
      <c r="R45" s="217"/>
      <c r="S45" s="217"/>
      <c r="T45" s="218"/>
      <c r="X45" s="219" t="s">
        <v>108</v>
      </c>
      <c r="Y45" s="220" t="n">
        <f aca="false">'22'!Y44*275.3</f>
        <v>15967.4</v>
      </c>
      <c r="Z45" s="219" t="s">
        <v>108</v>
      </c>
      <c r="AA45" s="220" t="n">
        <f aca="false">262.4*'22'!AA44</f>
        <v>0</v>
      </c>
      <c r="AB45" s="219" t="s">
        <v>108</v>
      </c>
      <c r="AC45" s="220" t="n">
        <f aca="false">'22'!AC44*277.7</f>
        <v>41099.6</v>
      </c>
      <c r="AD45" s="219" t="s">
        <v>108</v>
      </c>
      <c r="AE45" s="221" t="n">
        <v>119360</v>
      </c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431"/>
      <c r="AP45" s="431"/>
      <c r="AQ45" s="206"/>
      <c r="AR45" s="207"/>
    </row>
    <row r="46" customFormat="false" ht="15" hidden="false" customHeight="true" outlineLevel="0" collapsed="false">
      <c r="F46" s="223"/>
      <c r="X46" s="224" t="s">
        <v>109</v>
      </c>
      <c r="Y46" s="225" t="n">
        <f aca="false">'22'!AS6</f>
        <v>1.33</v>
      </c>
      <c r="Z46" s="224" t="s">
        <v>109</v>
      </c>
      <c r="AA46" s="226" t="n">
        <f aca="false">'22'!Y46</f>
        <v>1.33</v>
      </c>
      <c r="AB46" s="224" t="s">
        <v>109</v>
      </c>
      <c r="AC46" s="225" t="n">
        <f aca="false">'22'!Y46</f>
        <v>1.33</v>
      </c>
      <c r="AD46" s="224" t="s">
        <v>109</v>
      </c>
      <c r="AE46" s="390" t="n">
        <f aca="false">'22'!Y46</f>
        <v>1.33</v>
      </c>
      <c r="AF46" s="228" t="s">
        <v>110</v>
      </c>
      <c r="AG46" s="229" t="n">
        <f aca="false">SUM('22'!Y47,'22'!AA47,'22'!AC47,'22'!AE47)</f>
        <v>234647.91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431"/>
      <c r="AP46" s="431"/>
      <c r="AQ46" s="211" t="s">
        <v>106</v>
      </c>
      <c r="AR46" s="212" t="n">
        <f aca="false">SUM('10'!AJ47,'10'!AL47,'10'!AN47,'10'!AP47)</f>
        <v>0</v>
      </c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'22'!Y45*'22'!Y46</f>
        <v>21236.642</v>
      </c>
      <c r="Z47" s="219" t="s">
        <v>112</v>
      </c>
      <c r="AA47" s="220" t="n">
        <f aca="false">'22'!AA45*'22'!AA46</f>
        <v>0</v>
      </c>
      <c r="AB47" s="219" t="s">
        <v>112</v>
      </c>
      <c r="AC47" s="220" t="n">
        <f aca="false">'22'!AC45*'22'!AC46</f>
        <v>54662.468</v>
      </c>
      <c r="AD47" s="219" t="s">
        <v>112</v>
      </c>
      <c r="AE47" s="220" t="n">
        <f aca="false">'22'!AE45*'22'!AE46</f>
        <v>158748.8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431"/>
      <c r="AP47" s="431"/>
      <c r="AQ47" s="211"/>
      <c r="AR47" s="21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431"/>
      <c r="AP48" s="431"/>
      <c r="AQ48" s="228" t="s">
        <v>110</v>
      </c>
      <c r="AR48" s="229" t="n">
        <f aca="false">SUM('10'!AJ49,'10'!AL49,'10'!AN49,'10'!AP49)</f>
        <v>0</v>
      </c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431"/>
      <c r="AP49" s="431"/>
      <c r="AQ49" s="228"/>
      <c r="AR49" s="22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COUNTA('22'!O7:O18)</f>
        <v>12</v>
      </c>
      <c r="P51" s="184" t="n">
        <f aca="false">COUNTA('22'!W17:W28)</f>
        <v>0</v>
      </c>
      <c r="R51" s="214" t="n">
        <f aca="false">COUNTIF('22'!O7:O18,"&gt;=0,5")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SUM('22'!Y53,'22'!AA53,'22'!AC53,'22'!AE53)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431"/>
      <c r="AP52" s="431"/>
      <c r="AQ52" s="499"/>
      <c r="AR52" s="500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'22'!Y52*275.3</f>
        <v>0</v>
      </c>
      <c r="Z53" s="219" t="s">
        <v>108</v>
      </c>
      <c r="AA53" s="220" t="n">
        <f aca="false">262.4*'22'!AA52</f>
        <v>0</v>
      </c>
      <c r="AB53" s="219" t="s">
        <v>108</v>
      </c>
      <c r="AC53" s="246" t="n">
        <f aca="false">'22'!AC52*277.7</f>
        <v>0</v>
      </c>
      <c r="AD53" s="219" t="s">
        <v>108</v>
      </c>
      <c r="AE53" s="348" t="n">
        <v>0</v>
      </c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431"/>
      <c r="AP53" s="431"/>
      <c r="AQ53" s="211" t="s">
        <v>106</v>
      </c>
      <c r="AR53" s="243" t="n">
        <f aca="false">'10'!AJ54+'10'!AL54+'10'!AN54+'10'!AP54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'22'!AS7</f>
        <v>1.374</v>
      </c>
      <c r="Z54" s="224" t="s">
        <v>109</v>
      </c>
      <c r="AA54" s="226" t="n">
        <f aca="false">'22'!Y54</f>
        <v>1.374</v>
      </c>
      <c r="AB54" s="224" t="s">
        <v>109</v>
      </c>
      <c r="AC54" s="225" t="n">
        <f aca="false">'22'!Y54</f>
        <v>1.374</v>
      </c>
      <c r="AD54" s="224" t="s">
        <v>109</v>
      </c>
      <c r="AE54" s="390" t="n">
        <f aca="false">'22'!Y54</f>
        <v>1.374</v>
      </c>
      <c r="AF54" s="228" t="s">
        <v>110</v>
      </c>
      <c r="AG54" s="229" t="n">
        <f aca="false">SUM('22'!Y55,'22'!AA55,'22'!AC55,'22'!AE55)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431"/>
      <c r="AP54" s="431"/>
      <c r="AQ54" s="211"/>
      <c r="AR54" s="243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'22'!Y53*'22'!Y54</f>
        <v>0</v>
      </c>
      <c r="Z55" s="219" t="s">
        <v>112</v>
      </c>
      <c r="AA55" s="220" t="n">
        <f aca="false">'22'!AA53*'22'!AA54</f>
        <v>0</v>
      </c>
      <c r="AB55" s="219" t="s">
        <v>112</v>
      </c>
      <c r="AC55" s="220" t="n">
        <f aca="false">'22'!AC53*'22'!AC54</f>
        <v>0</v>
      </c>
      <c r="AD55" s="219" t="s">
        <v>112</v>
      </c>
      <c r="AE55" s="220" t="n">
        <f aca="false">'22'!AE53*'22'!AE54</f>
        <v>0</v>
      </c>
      <c r="AF55" s="228"/>
      <c r="AG55" s="229"/>
      <c r="AI55" s="224" t="s">
        <v>109</v>
      </c>
      <c r="AJ55" s="225" t="n">
        <f aca="false">Y54</f>
        <v>1.374</v>
      </c>
      <c r="AK55" s="224" t="s">
        <v>109</v>
      </c>
      <c r="AL55" s="225" t="n">
        <f aca="false">'10'!AJ55</f>
        <v>0</v>
      </c>
      <c r="AM55" s="224" t="s">
        <v>109</v>
      </c>
      <c r="AN55" s="225" t="n">
        <f aca="false">AJ55</f>
        <v>1.374</v>
      </c>
      <c r="AO55" s="431"/>
      <c r="AP55" s="431"/>
      <c r="AQ55" s="228" t="s">
        <v>110</v>
      </c>
      <c r="AR55" s="229" t="n">
        <f aca="false">SUM('10'!AJ56,'10'!AL56,'10'!AN56,'10'!AP56)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431"/>
      <c r="AP56" s="431"/>
      <c r="AQ56" s="228"/>
      <c r="AR56" s="229"/>
    </row>
    <row r="57" customFormat="false" ht="15.75" hidden="false" customHeight="true" outlineLevel="0" collapsed="false">
      <c r="O57" s="247" t="n">
        <f aca="false">COUNTA('22'!N7:N18)</f>
        <v>12</v>
      </c>
      <c r="P57" s="247"/>
      <c r="R57" s="248" t="n">
        <f aca="false">COUNTIF('22'!N7:N18,"&gt;=6")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61" t="n">
        <f aca="false">AJ56+AL56+AN56</f>
        <v>0</v>
      </c>
      <c r="AM61" s="261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39820.2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-39820.2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'21'!$Y$68</f>
        <v>-4908.875</v>
      </c>
      <c r="Z65" s="259"/>
      <c r="AA65" s="259"/>
      <c r="AB65" s="269" t="s">
        <v>130</v>
      </c>
      <c r="AC65" s="367" t="n">
        <f aca="false">'21'!$AC$68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SUM('22'!AK38,'22'!AP38)</f>
        <v>2576.45</v>
      </c>
      <c r="Z67" s="259"/>
      <c r="AA67" s="259"/>
      <c r="AB67" s="265" t="s">
        <v>128</v>
      </c>
      <c r="AC67" s="257" t="n">
        <f aca="false">SUM('22'!AM38,'22'!AR38)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SUM('22'!Y63,'22'!Y65)-'22'!Y67</f>
        <v>-7485.325</v>
      </c>
      <c r="Z68" s="259"/>
      <c r="AA68" s="259"/>
      <c r="AB68" s="265" t="s">
        <v>132</v>
      </c>
      <c r="AC68" s="275" t="n">
        <f aca="false">SUM('22'!AC63,'22'!AC65)-'22'!AC67</f>
        <v>0</v>
      </c>
    </row>
  </sheetData>
  <sheetProtection sheet="true" password="dd2b" objects="true" scenarios="true" selectLockedCells="true"/>
  <mergeCells count="18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23" colorId="64" zoomScale="120" zoomScaleNormal="120" zoomScalePageLayoutView="100" workbookViewId="0">
      <selection pane="topLeft" activeCell="AD37" activeCellId="0" sqref="AD37"/>
    </sheetView>
  </sheetViews>
  <sheetFormatPr defaultColWidth="8.542968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86"/>
    <col collapsed="false" customWidth="true" hidden="false" outlineLevel="0" max="30" min="30" style="0" width="11.2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502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50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502"/>
      <c r="V6" s="18"/>
      <c r="W6" s="18"/>
      <c r="X6" s="32" t="n">
        <v>0.0416666666666667</v>
      </c>
      <c r="Y6" s="58" t="n">
        <v>3207</v>
      </c>
      <c r="Z6" s="280" t="n">
        <v>1270</v>
      </c>
      <c r="AA6" s="34" t="n">
        <v>1</v>
      </c>
      <c r="AB6" s="82" t="n">
        <f aca="false">IF('23'!AA6=1,(('23'!Z6*'23'!$AS$6*'23'!$AT$6)/('23'!Y6*0.0036)),IF('23'!AA6=2,(('23'!Z6*'23'!$AS$7*'23'!$AT$7)/('23'!Y6*0.0036))))</f>
        <v>73.7016249177147</v>
      </c>
      <c r="AC6" s="82"/>
      <c r="AD6" s="37" t="n">
        <f aca="false">(('23'!AC6*'23'!$Q$10*1000000))/('23'!Y6*3600)</f>
        <v>0</v>
      </c>
      <c r="AE6" s="281" t="n">
        <v>2500</v>
      </c>
      <c r="AF6" s="282" t="n">
        <f aca="false">('23'!AE6/24)*0.454</f>
        <v>47.2916666666667</v>
      </c>
      <c r="AG6" s="38"/>
      <c r="AH6" s="282" t="n">
        <f aca="false">('23'!AG6/24)*0.454</f>
        <v>0</v>
      </c>
      <c r="AI6" s="280" t="n">
        <v>3300</v>
      </c>
      <c r="AJ6" s="282" t="n">
        <f aca="false">('23'!AI6/24)*0.454</f>
        <v>62.425</v>
      </c>
      <c r="AK6" s="40"/>
      <c r="AL6" s="283" t="n">
        <f aca="false">('23'!AK6/24)*0.454</f>
        <v>0</v>
      </c>
      <c r="AM6" s="40"/>
      <c r="AN6" s="283" t="n">
        <f aca="false">('23'!AM6/24)*0.454</f>
        <v>0</v>
      </c>
      <c r="AO6" s="40"/>
      <c r="AP6" s="283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200</v>
      </c>
      <c r="C7" s="284" t="n">
        <v>14</v>
      </c>
      <c r="D7" s="284" t="n">
        <v>14</v>
      </c>
      <c r="E7" s="284" t="n">
        <v>9</v>
      </c>
      <c r="F7" s="284" t="n">
        <v>51</v>
      </c>
      <c r="G7" s="284" t="n">
        <v>1.5</v>
      </c>
      <c r="H7" s="284" t="n">
        <v>1</v>
      </c>
      <c r="I7" s="284" t="n">
        <v>0.4</v>
      </c>
      <c r="J7" s="284" t="n">
        <v>0.4</v>
      </c>
      <c r="K7" s="284" t="n">
        <v>6.7</v>
      </c>
      <c r="L7" s="284" t="n">
        <v>5.9</v>
      </c>
      <c r="M7" s="284" t="n">
        <v>6.2</v>
      </c>
      <c r="N7" s="284" t="n">
        <v>5.8</v>
      </c>
      <c r="O7" s="284" t="n">
        <v>3</v>
      </c>
      <c r="P7" s="284" t="n">
        <v>0.6</v>
      </c>
      <c r="Q7" s="287"/>
      <c r="R7" s="56" t="n">
        <f aca="false">'22'!Z29</f>
        <v>1270</v>
      </c>
      <c r="S7" s="285" t="n">
        <f aca="false">'22'!$AB$29</f>
        <v>72.7433247200689</v>
      </c>
      <c r="T7" s="56" t="n">
        <f aca="false">'22'!$Y$29</f>
        <v>3225</v>
      </c>
      <c r="U7" s="51" t="str">
        <f aca="false">IF('23'!AA6=1,'23'!AR6,'23'!AR7)</f>
        <v>S.A.L</v>
      </c>
      <c r="V7" s="286" t="n">
        <f aca="false">ESCALA!$C$24</f>
        <v>0</v>
      </c>
      <c r="W7" s="286"/>
      <c r="X7" s="32" t="n">
        <v>0.0833333333333333</v>
      </c>
      <c r="Y7" s="58" t="n">
        <v>3186</v>
      </c>
      <c r="Z7" s="280" t="n">
        <v>1270</v>
      </c>
      <c r="AA7" s="34" t="n">
        <v>1</v>
      </c>
      <c r="AB7" s="82" t="n">
        <f aca="false">IF('23'!AA7=1,(('23'!Z7*'23'!$AS$6*'23'!$AT$6)/('23'!Y7*0.0036)),IF('23'!AA7=2,(('23'!Z7*'23'!$AS$7*'23'!$AT$7)/('23'!Y7*0.0036))))</f>
        <v>74.1874171723513</v>
      </c>
      <c r="AC7" s="82"/>
      <c r="AD7" s="37" t="n">
        <f aca="false">(('23'!AC7*'23'!$Q$10*1000000))/('23'!Y7*3600)</f>
        <v>0</v>
      </c>
      <c r="AE7" s="281" t="n">
        <v>2500</v>
      </c>
      <c r="AF7" s="282" t="n">
        <f aca="false">('23'!AE7/24)*0.454</f>
        <v>47.2916666666667</v>
      </c>
      <c r="AG7" s="38"/>
      <c r="AH7" s="282" t="n">
        <f aca="false">('23'!AG7/24)*0.454</f>
        <v>0</v>
      </c>
      <c r="AI7" s="280" t="n">
        <v>3300</v>
      </c>
      <c r="AJ7" s="282" t="n">
        <f aca="false">('23'!AI7/24)*0.454</f>
        <v>62.425</v>
      </c>
      <c r="AK7" s="40"/>
      <c r="AL7" s="283" t="n">
        <f aca="false">('23'!AK7/24)*0.454</f>
        <v>0</v>
      </c>
      <c r="AM7" s="40"/>
      <c r="AN7" s="283" t="n">
        <f aca="false">('23'!AM7/24)*0.454</f>
        <v>0</v>
      </c>
      <c r="AO7" s="40"/>
      <c r="AP7" s="283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198</v>
      </c>
      <c r="C8" s="284" t="n">
        <v>14</v>
      </c>
      <c r="D8" s="284" t="n">
        <v>14</v>
      </c>
      <c r="E8" s="284" t="n">
        <v>9</v>
      </c>
      <c r="F8" s="284" t="n">
        <v>49</v>
      </c>
      <c r="G8" s="284" t="n">
        <v>1.5</v>
      </c>
      <c r="H8" s="284" t="n">
        <v>1</v>
      </c>
      <c r="I8" s="284" t="n">
        <v>0.4</v>
      </c>
      <c r="J8" s="284" t="n">
        <v>0.4</v>
      </c>
      <c r="K8" s="284" t="n">
        <v>6.7</v>
      </c>
      <c r="L8" s="284" t="n">
        <v>5.9</v>
      </c>
      <c r="M8" s="284" t="n">
        <v>6.2</v>
      </c>
      <c r="N8" s="284" t="n">
        <v>5.8</v>
      </c>
      <c r="O8" s="284" t="n">
        <v>3</v>
      </c>
      <c r="P8" s="284" t="n">
        <v>0.6</v>
      </c>
      <c r="Q8" s="287"/>
      <c r="R8" s="54" t="n">
        <f aca="false">'23'!Z7</f>
        <v>1270</v>
      </c>
      <c r="S8" s="55" t="n">
        <f aca="false">'23'!AB7</f>
        <v>74.1874171723513</v>
      </c>
      <c r="T8" s="56" t="n">
        <f aca="false">'23'!Y7</f>
        <v>3186</v>
      </c>
      <c r="U8" s="51" t="str">
        <f aca="false">IF('23'!AA7=1,'23'!AR6,'23'!AR7)</f>
        <v>S.A.L</v>
      </c>
      <c r="V8" s="286"/>
      <c r="W8" s="286"/>
      <c r="X8" s="32" t="n">
        <v>0.125</v>
      </c>
      <c r="Y8" s="58" t="n">
        <v>3189</v>
      </c>
      <c r="Z8" s="280" t="n">
        <v>1270</v>
      </c>
      <c r="AA8" s="34" t="n">
        <v>1</v>
      </c>
      <c r="AB8" s="82" t="n">
        <f aca="false">IF('23'!AA8=1,(('23'!Z8*'23'!$AS$6*'23'!$AT$6)/('23'!Y8*0.0036)),IF('23'!AA8=2,(('23'!Z8*'23'!$AS$7*'23'!$AT$7)/('23'!Y8*0.0036))))</f>
        <v>74.1176265635344</v>
      </c>
      <c r="AC8" s="82"/>
      <c r="AD8" s="37" t="n">
        <f aca="false">(('23'!AC8*'23'!$Q$10*1000000))/('23'!Y8*3600)</f>
        <v>0</v>
      </c>
      <c r="AE8" s="281" t="n">
        <v>2500</v>
      </c>
      <c r="AF8" s="282" t="n">
        <f aca="false">('23'!AE8/24)*0.454</f>
        <v>47.2916666666667</v>
      </c>
      <c r="AG8" s="38"/>
      <c r="AH8" s="282" t="n">
        <f aca="false">('23'!AG8/24)*0.454</f>
        <v>0</v>
      </c>
      <c r="AI8" s="280" t="n">
        <v>3300</v>
      </c>
      <c r="AJ8" s="282" t="n">
        <f aca="false">('23'!AI8/24)*0.454</f>
        <v>62.425</v>
      </c>
      <c r="AK8" s="40"/>
      <c r="AL8" s="283" t="n">
        <f aca="false">('23'!AK8/24)*0.454</f>
        <v>0</v>
      </c>
      <c r="AM8" s="40"/>
      <c r="AN8" s="283" t="n">
        <f aca="false">('23'!AM8/24)*0.454</f>
        <v>0</v>
      </c>
      <c r="AO8" s="40"/>
      <c r="AP8" s="283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196</v>
      </c>
      <c r="C9" s="284" t="n">
        <v>14</v>
      </c>
      <c r="D9" s="284" t="n">
        <v>14</v>
      </c>
      <c r="E9" s="284" t="n">
        <v>9</v>
      </c>
      <c r="F9" s="284" t="n">
        <v>49</v>
      </c>
      <c r="G9" s="284" t="n">
        <v>1.5</v>
      </c>
      <c r="H9" s="284" t="n">
        <v>1</v>
      </c>
      <c r="I9" s="284" t="n">
        <v>0.3</v>
      </c>
      <c r="J9" s="284" t="n">
        <v>0.4</v>
      </c>
      <c r="K9" s="284" t="n">
        <v>6.7</v>
      </c>
      <c r="L9" s="284" t="n">
        <v>5.9</v>
      </c>
      <c r="M9" s="284" t="n">
        <v>6.2</v>
      </c>
      <c r="N9" s="284" t="n">
        <v>5.8</v>
      </c>
      <c r="O9" s="284" t="n">
        <v>3</v>
      </c>
      <c r="P9" s="284" t="n">
        <v>0.7</v>
      </c>
      <c r="Q9" s="287"/>
      <c r="R9" s="56" t="n">
        <f aca="false">'23'!Z9</f>
        <v>1270</v>
      </c>
      <c r="S9" s="55" t="n">
        <f aca="false">'23'!AB9</f>
        <v>74.1176265635344</v>
      </c>
      <c r="T9" s="56" t="n">
        <f aca="false">'23'!Y9</f>
        <v>3189</v>
      </c>
      <c r="U9" s="51" t="str">
        <f aca="false">IF('23'!AA9=1,'23'!AR6,'23'!AR7)</f>
        <v>S.A.L</v>
      </c>
      <c r="V9" s="286"/>
      <c r="W9" s="286"/>
      <c r="X9" s="32" t="n">
        <v>0.166666666666667</v>
      </c>
      <c r="Y9" s="58" t="n">
        <v>3189</v>
      </c>
      <c r="Z9" s="280" t="n">
        <v>1270</v>
      </c>
      <c r="AA9" s="34" t="n">
        <v>1</v>
      </c>
      <c r="AB9" s="82" t="n">
        <f aca="false">IF('23'!AA9=1,(('23'!Z9*'23'!$AS$6*'23'!$AT$6)/('23'!Y9*0.0036)),IF('23'!AA9=2,(('23'!Z9*'23'!$AS$7*'23'!$AT$7)/('23'!Y9*0.0036))))</f>
        <v>74.1176265635344</v>
      </c>
      <c r="AC9" s="82"/>
      <c r="AD9" s="37" t="n">
        <f aca="false">(('23'!AC9*'23'!$Q$10*1000000))/('23'!Y9*3600)</f>
        <v>0</v>
      </c>
      <c r="AE9" s="281" t="n">
        <v>2500</v>
      </c>
      <c r="AF9" s="282" t="n">
        <f aca="false">('23'!AE9/24)*0.454</f>
        <v>47.2916666666667</v>
      </c>
      <c r="AG9" s="38"/>
      <c r="AH9" s="282" t="n">
        <f aca="false">('23'!AG9/24)*0.454</f>
        <v>0</v>
      </c>
      <c r="AI9" s="280" t="n">
        <v>3300</v>
      </c>
      <c r="AJ9" s="282" t="n">
        <f aca="false">('23'!AI9/24)*0.454</f>
        <v>62.425</v>
      </c>
      <c r="AK9" s="40"/>
      <c r="AL9" s="283" t="n">
        <f aca="false">('23'!AK9/24)*0.454</f>
        <v>0</v>
      </c>
      <c r="AM9" s="40"/>
      <c r="AN9" s="283" t="n">
        <f aca="false">('23'!AM9/24)*0.454</f>
        <v>0</v>
      </c>
      <c r="AO9" s="40"/>
      <c r="AP9" s="283" t="n">
        <f aca="false">('23'!AO9/24)*0.454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197</v>
      </c>
      <c r="C10" s="284" t="n">
        <v>14</v>
      </c>
      <c r="D10" s="284" t="n">
        <v>14</v>
      </c>
      <c r="E10" s="284" t="n">
        <v>9</v>
      </c>
      <c r="F10" s="284" t="n">
        <v>48</v>
      </c>
      <c r="G10" s="284" t="n">
        <v>1.5</v>
      </c>
      <c r="H10" s="284" t="n">
        <v>1</v>
      </c>
      <c r="I10" s="284" t="n">
        <v>0.3</v>
      </c>
      <c r="J10" s="284" t="n">
        <v>0.5</v>
      </c>
      <c r="K10" s="284" t="n">
        <v>6.7</v>
      </c>
      <c r="L10" s="284" t="n">
        <v>5.9</v>
      </c>
      <c r="M10" s="284" t="n">
        <v>6.2</v>
      </c>
      <c r="N10" s="284" t="n">
        <v>5.8</v>
      </c>
      <c r="O10" s="284" t="n">
        <v>3</v>
      </c>
      <c r="P10" s="284" t="n">
        <v>0.7</v>
      </c>
      <c r="Q10" s="287"/>
      <c r="R10" s="56" t="n">
        <f aca="false">'23'!Z11</f>
        <v>1260</v>
      </c>
      <c r="S10" s="55" t="n">
        <f aca="false">'23'!AB11</f>
        <v>72.9847494553377</v>
      </c>
      <c r="T10" s="56" t="n">
        <f aca="false">'23'!Y11</f>
        <v>3213</v>
      </c>
      <c r="U10" s="51" t="str">
        <f aca="false">IF('23'!AA11=1,'23'!AR6,'23'!AR7)</f>
        <v>S.A.L</v>
      </c>
      <c r="V10" s="286"/>
      <c r="W10" s="286"/>
      <c r="X10" s="32" t="n">
        <v>0.208333333333333</v>
      </c>
      <c r="Y10" s="58" t="n">
        <v>3176</v>
      </c>
      <c r="Z10" s="280" t="n">
        <v>1260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73.8350125944585</v>
      </c>
      <c r="AC10" s="82"/>
      <c r="AD10" s="37" t="n">
        <f aca="false">(('23'!AC10*'23'!$Q$10*1000000))/('23'!Y10*3600)</f>
        <v>0</v>
      </c>
      <c r="AE10" s="281" t="n">
        <v>2500</v>
      </c>
      <c r="AF10" s="282" t="n">
        <f aca="false">('23'!AE10/24)*0.454</f>
        <v>47.2916666666667</v>
      </c>
      <c r="AG10" s="38"/>
      <c r="AH10" s="282" t="n">
        <f aca="false">('23'!AG10/24)*0.454</f>
        <v>0</v>
      </c>
      <c r="AI10" s="280" t="n">
        <v>3300</v>
      </c>
      <c r="AJ10" s="282" t="n">
        <f aca="false">('23'!AI10/24)*0.454</f>
        <v>62.425</v>
      </c>
      <c r="AK10" s="40"/>
      <c r="AL10" s="283" t="n">
        <f aca="false">('23'!AK10/24)*0.454</f>
        <v>0</v>
      </c>
      <c r="AM10" s="40"/>
      <c r="AN10" s="283" t="n">
        <f aca="false">('23'!AM10/24)*0.454</f>
        <v>0</v>
      </c>
      <c r="AO10" s="40"/>
      <c r="AP10" s="283" t="n">
        <f aca="false">('23'!AO10/24)*0.454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192</v>
      </c>
      <c r="C11" s="284" t="n">
        <v>14</v>
      </c>
      <c r="D11" s="284" t="n">
        <v>16</v>
      </c>
      <c r="E11" s="284" t="n">
        <v>12</v>
      </c>
      <c r="F11" s="284" t="n">
        <v>46</v>
      </c>
      <c r="G11" s="284" t="n">
        <v>1.3</v>
      </c>
      <c r="H11" s="284" t="n">
        <v>1.5</v>
      </c>
      <c r="I11" s="284" t="n">
        <v>0.4</v>
      </c>
      <c r="J11" s="284" t="n">
        <v>0.4</v>
      </c>
      <c r="K11" s="284" t="n">
        <v>6.7</v>
      </c>
      <c r="L11" s="284" t="n">
        <v>5.9</v>
      </c>
      <c r="M11" s="284" t="n">
        <v>6.2</v>
      </c>
      <c r="N11" s="284" t="n">
        <v>5.8</v>
      </c>
      <c r="O11" s="284" t="n">
        <v>3</v>
      </c>
      <c r="P11" s="284" t="n">
        <v>0.3</v>
      </c>
      <c r="Q11" s="287"/>
      <c r="R11" s="56" t="n">
        <f aca="false">'23'!Z13</f>
        <v>1260</v>
      </c>
      <c r="S11" s="55" t="n">
        <f aca="false">'23'!AB13</f>
        <v>73.9981066582518</v>
      </c>
      <c r="T11" s="56" t="n">
        <f aca="false">'23'!Y13</f>
        <v>3169</v>
      </c>
      <c r="U11" s="51" t="str">
        <f aca="false">IF('23'!AA13=1,'23'!AR6,'23'!AR7)</f>
        <v>S.A.L</v>
      </c>
      <c r="V11" s="286"/>
      <c r="W11" s="286"/>
      <c r="X11" s="32" t="n">
        <v>0.25</v>
      </c>
      <c r="Y11" s="58" t="n">
        <v>3213</v>
      </c>
      <c r="Z11" s="280" t="n">
        <v>1260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72.9847494553377</v>
      </c>
      <c r="AC11" s="82"/>
      <c r="AD11" s="37" t="n">
        <f aca="false">(('23'!AC11*'23'!$Q$10*1000000))/('23'!Y11*3600)</f>
        <v>0</v>
      </c>
      <c r="AE11" s="281" t="n">
        <v>2500</v>
      </c>
      <c r="AF11" s="282" t="n">
        <f aca="false">('23'!AE11/24)*0.454</f>
        <v>47.2916666666667</v>
      </c>
      <c r="AG11" s="38"/>
      <c r="AH11" s="282" t="n">
        <f aca="false">('23'!AG11/24)*0.454</f>
        <v>0</v>
      </c>
      <c r="AI11" s="280" t="n">
        <v>3300</v>
      </c>
      <c r="AJ11" s="282" t="n">
        <f aca="false">('23'!AI11/24)*0.454</f>
        <v>62.425</v>
      </c>
      <c r="AK11" s="40"/>
      <c r="AL11" s="283" t="n">
        <f aca="false">('23'!AK11/24)*0.454</f>
        <v>0</v>
      </c>
      <c r="AM11" s="40"/>
      <c r="AN11" s="283" t="n">
        <f aca="false">('23'!AM11/24)*0.454</f>
        <v>0</v>
      </c>
      <c r="AO11" s="40"/>
      <c r="AP11" s="283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182</v>
      </c>
      <c r="C12" s="284" t="n">
        <v>14</v>
      </c>
      <c r="D12" s="284" t="n">
        <v>17</v>
      </c>
      <c r="E12" s="284" t="n">
        <v>9</v>
      </c>
      <c r="F12" s="284" t="n">
        <v>43</v>
      </c>
      <c r="G12" s="284" t="n">
        <v>1.6</v>
      </c>
      <c r="H12" s="284" t="n">
        <v>1.5</v>
      </c>
      <c r="I12" s="284" t="n">
        <v>0.4</v>
      </c>
      <c r="J12" s="284" t="n">
        <v>0.4</v>
      </c>
      <c r="K12" s="284" t="n">
        <v>6.8</v>
      </c>
      <c r="L12" s="284" t="n">
        <v>5.9</v>
      </c>
      <c r="M12" s="284" t="n">
        <v>6.2</v>
      </c>
      <c r="N12" s="284" t="n">
        <v>5.8</v>
      </c>
      <c r="O12" s="284" t="n">
        <v>3</v>
      </c>
      <c r="P12" s="284" t="n">
        <v>0.3</v>
      </c>
      <c r="Q12" s="287"/>
      <c r="R12" s="56" t="n">
        <f aca="false">'23'!Z15</f>
        <v>1200</v>
      </c>
      <c r="S12" s="55" t="n">
        <f aca="false">'23'!AB15</f>
        <v>69.4444444444444</v>
      </c>
      <c r="T12" s="56" t="n">
        <f aca="false">'23'!Y15</f>
        <v>3216</v>
      </c>
      <c r="U12" s="51" t="str">
        <f aca="false">IF('23'!AA15=1,'23'!AR6,'23'!AR7)</f>
        <v>S.A.L</v>
      </c>
      <c r="V12" s="66" t="n">
        <f aca="false">ESCALA!$B$25</f>
        <v>0</v>
      </c>
      <c r="W12" s="66"/>
      <c r="X12" s="32" t="n">
        <v>0.291666666666667</v>
      </c>
      <c r="Y12" s="58" t="n">
        <v>3187</v>
      </c>
      <c r="Z12" s="280" t="n">
        <v>1260</v>
      </c>
      <c r="AA12" s="34" t="n">
        <v>1</v>
      </c>
      <c r="AB12" s="82" t="n">
        <f aca="false">IF('23'!AA12=1,(('23'!Z12*'23'!$AS$6*'23'!$AT$6)/('23'!Y12*0.0036)),IF('23'!AA12=2,(('23'!Z12*'23'!$AS$7*'23'!$AT$7)/('23'!Y12*0.0036))))</f>
        <v>73.5801694383433</v>
      </c>
      <c r="AC12" s="82"/>
      <c r="AD12" s="37" t="n">
        <f aca="false">(('23'!AC12*'23'!$Q$10*1000000))/('23'!Y12*3600)</f>
        <v>0</v>
      </c>
      <c r="AE12" s="281" t="n">
        <v>2500</v>
      </c>
      <c r="AF12" s="282" t="n">
        <f aca="false">('23'!AE12/24)*0.454</f>
        <v>47.2916666666667</v>
      </c>
      <c r="AG12" s="38"/>
      <c r="AH12" s="282" t="n">
        <f aca="false">('23'!AG12/24)*0.454</f>
        <v>0</v>
      </c>
      <c r="AI12" s="280" t="n">
        <v>3000</v>
      </c>
      <c r="AJ12" s="282" t="n">
        <f aca="false">('23'!AI12/24)*0.454</f>
        <v>56.75</v>
      </c>
      <c r="AK12" s="40"/>
      <c r="AL12" s="283" t="n">
        <f aca="false">('23'!AK12/24)*0.454</f>
        <v>0</v>
      </c>
      <c r="AM12" s="40"/>
      <c r="AN12" s="283" t="n">
        <f aca="false">('23'!AM12/24)*0.454</f>
        <v>0</v>
      </c>
      <c r="AO12" s="40"/>
      <c r="AP12" s="283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186</v>
      </c>
      <c r="C13" s="284" t="n">
        <v>14</v>
      </c>
      <c r="D13" s="284" t="n">
        <v>16</v>
      </c>
      <c r="E13" s="284" t="n">
        <v>11</v>
      </c>
      <c r="F13" s="284" t="n">
        <v>44</v>
      </c>
      <c r="G13" s="284" t="n">
        <v>1.6</v>
      </c>
      <c r="H13" s="284" t="n">
        <v>1.5</v>
      </c>
      <c r="I13" s="284" t="n">
        <v>0.4</v>
      </c>
      <c r="J13" s="284" t="n">
        <v>0.4</v>
      </c>
      <c r="K13" s="284" t="n">
        <v>6.8</v>
      </c>
      <c r="L13" s="284" t="n">
        <v>5.9</v>
      </c>
      <c r="M13" s="284" t="n">
        <v>6.2</v>
      </c>
      <c r="N13" s="284" t="n">
        <v>5.8</v>
      </c>
      <c r="O13" s="284" t="n">
        <v>2.5</v>
      </c>
      <c r="P13" s="284" t="n">
        <v>0.3</v>
      </c>
      <c r="Q13" s="287"/>
      <c r="R13" s="56" t="n">
        <f aca="false">'23'!Z17</f>
        <v>1200</v>
      </c>
      <c r="S13" s="55" t="n">
        <f aca="false">'23'!AB17</f>
        <v>69.9446706336778</v>
      </c>
      <c r="T13" s="56" t="n">
        <f aca="false">'23'!Y17</f>
        <v>3193</v>
      </c>
      <c r="U13" s="51" t="str">
        <f aca="false">IF('23'!AA17=1,'23'!AR6,'23'!AR7)</f>
        <v>S.A.L</v>
      </c>
      <c r="V13" s="66"/>
      <c r="W13" s="66"/>
      <c r="X13" s="32" t="n">
        <v>0.333333333333333</v>
      </c>
      <c r="Y13" s="58" t="n">
        <v>3169</v>
      </c>
      <c r="Z13" s="280" t="n">
        <v>1260</v>
      </c>
      <c r="AA13" s="34" t="n">
        <v>1</v>
      </c>
      <c r="AB13" s="82" t="n">
        <f aca="false">IF('23'!AA13=1,(('23'!Z13*'23'!$AS$6*'23'!$AT$6)/('23'!Y13*0.0036)),IF('23'!AA13=2,(('23'!Z13*'23'!$AS$7*'23'!$AT$7)/('23'!Y13*0.0036))))</f>
        <v>73.9981066582518</v>
      </c>
      <c r="AC13" s="82"/>
      <c r="AD13" s="37" t="n">
        <f aca="false">(('23'!AC13*'23'!$Q$10*1000000))/('23'!Y13*3600)</f>
        <v>0</v>
      </c>
      <c r="AE13" s="281" t="n">
        <v>2500</v>
      </c>
      <c r="AF13" s="282" t="n">
        <f aca="false">('23'!AE13/24)*0.454</f>
        <v>47.2916666666667</v>
      </c>
      <c r="AG13" s="38"/>
      <c r="AH13" s="282" t="n">
        <f aca="false">('23'!AG13/24)*0.454</f>
        <v>0</v>
      </c>
      <c r="AI13" s="280" t="n">
        <v>3000</v>
      </c>
      <c r="AJ13" s="282" t="n">
        <f aca="false">('23'!AI13/24)*0.454</f>
        <v>56.75</v>
      </c>
      <c r="AK13" s="40"/>
      <c r="AL13" s="283" t="n">
        <f aca="false">('23'!AK13/24)*0.454</f>
        <v>0</v>
      </c>
      <c r="AM13" s="40"/>
      <c r="AN13" s="283" t="n">
        <f aca="false">('23'!AM13/24)*0.454</f>
        <v>0</v>
      </c>
      <c r="AO13" s="40"/>
      <c r="AP13" s="283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174</v>
      </c>
      <c r="C14" s="284" t="n">
        <v>14</v>
      </c>
      <c r="D14" s="284" t="n">
        <v>17</v>
      </c>
      <c r="E14" s="284" t="n">
        <v>9</v>
      </c>
      <c r="F14" s="284" t="n">
        <v>41</v>
      </c>
      <c r="G14" s="284" t="n">
        <v>1.4</v>
      </c>
      <c r="H14" s="284" t="n">
        <v>1.4</v>
      </c>
      <c r="I14" s="284" t="n">
        <v>0.4</v>
      </c>
      <c r="J14" s="284" t="n">
        <v>0.5</v>
      </c>
      <c r="K14" s="284" t="n">
        <v>6.7</v>
      </c>
      <c r="L14" s="284" t="n">
        <v>5.9</v>
      </c>
      <c r="M14" s="284" t="n">
        <v>6.2</v>
      </c>
      <c r="N14" s="284" t="n">
        <v>5.8</v>
      </c>
      <c r="O14" s="284" t="n">
        <v>2.5</v>
      </c>
      <c r="P14" s="284" t="n">
        <v>0.5</v>
      </c>
      <c r="Q14" s="287"/>
      <c r="R14" s="56" t="n">
        <f aca="false">'23'!Z19</f>
        <v>1200</v>
      </c>
      <c r="S14" s="55" t="n">
        <f aca="false">'23'!AB19</f>
        <v>69.3797245521383</v>
      </c>
      <c r="T14" s="56" t="n">
        <f aca="false">'23'!Y19</f>
        <v>3219</v>
      </c>
      <c r="U14" s="51" t="str">
        <f aca="false">IF('23'!AA19=1,'23'!AR6,'23'!AR7)</f>
        <v>S.A.L</v>
      </c>
      <c r="V14" s="66"/>
      <c r="W14" s="66"/>
      <c r="X14" s="32" t="n">
        <v>0.375</v>
      </c>
      <c r="Y14" s="58" t="n">
        <v>3195</v>
      </c>
      <c r="Z14" s="280" t="n">
        <v>1200</v>
      </c>
      <c r="AA14" s="34" t="n">
        <v>1</v>
      </c>
      <c r="AB14" s="82" t="n">
        <f aca="false">IF('23'!AA14=1,(('23'!Z14*'23'!$AS$6*'23'!$AT$6)/('23'!Y14*0.0036)),IF('23'!AA14=2,(('23'!Z14*'23'!$AS$7*'23'!$AT$7)/('23'!Y14*0.0036))))</f>
        <v>69.9008868022953</v>
      </c>
      <c r="AC14" s="82"/>
      <c r="AD14" s="37" t="n">
        <f aca="false">(('23'!AC14*'23'!$Q$10*1000000))/('23'!Y14*3600)</f>
        <v>0</v>
      </c>
      <c r="AE14" s="281" t="n">
        <v>2500</v>
      </c>
      <c r="AF14" s="282" t="n">
        <f aca="false">('23'!AE14/24)*0.454</f>
        <v>47.2916666666667</v>
      </c>
      <c r="AG14" s="38"/>
      <c r="AH14" s="282" t="n">
        <f aca="false">('23'!AG14/24)*0.454</f>
        <v>0</v>
      </c>
      <c r="AI14" s="280" t="n">
        <v>3000</v>
      </c>
      <c r="AJ14" s="282" t="n">
        <f aca="false">('23'!AI14/24)*0.454</f>
        <v>56.75</v>
      </c>
      <c r="AK14" s="40"/>
      <c r="AL14" s="283" t="n">
        <f aca="false">('23'!AK14/24)*0.454</f>
        <v>0</v>
      </c>
      <c r="AM14" s="40"/>
      <c r="AN14" s="283" t="n">
        <f aca="false">('23'!AM14/24)*0.454</f>
        <v>0</v>
      </c>
      <c r="AO14" s="40"/>
      <c r="AP14" s="283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176</v>
      </c>
      <c r="C15" s="284" t="n">
        <v>13</v>
      </c>
      <c r="D15" s="284" t="n">
        <v>18</v>
      </c>
      <c r="E15" s="284" t="n">
        <v>9</v>
      </c>
      <c r="F15" s="284" t="n">
        <v>43</v>
      </c>
      <c r="G15" s="284" t="n">
        <v>1.3</v>
      </c>
      <c r="H15" s="284" t="n">
        <v>1.2</v>
      </c>
      <c r="I15" s="284" t="n">
        <v>0.3</v>
      </c>
      <c r="J15" s="284" t="n">
        <v>0.5</v>
      </c>
      <c r="K15" s="284" t="n">
        <v>6.7</v>
      </c>
      <c r="L15" s="284" t="n">
        <v>6</v>
      </c>
      <c r="M15" s="284" t="n">
        <v>6.2</v>
      </c>
      <c r="N15" s="284" t="n">
        <v>5.8</v>
      </c>
      <c r="O15" s="284" t="n">
        <v>3</v>
      </c>
      <c r="P15" s="284" t="n">
        <v>0.5</v>
      </c>
      <c r="Q15" s="287"/>
      <c r="R15" s="56" t="n">
        <f aca="false">'23'!Z21</f>
        <v>1200</v>
      </c>
      <c r="S15" s="55" t="n">
        <f aca="false">'23'!AB21</f>
        <v>70.6304026987139</v>
      </c>
      <c r="T15" s="56" t="n">
        <f aca="false">'23'!Y21</f>
        <v>3162</v>
      </c>
      <c r="U15" s="51" t="str">
        <f aca="false">IF('23'!AA21=1,'23'!AR6,'23'!AR7)</f>
        <v>S.A.L</v>
      </c>
      <c r="V15" s="66"/>
      <c r="W15" s="66"/>
      <c r="X15" s="32" t="n">
        <v>0.416666666666667</v>
      </c>
      <c r="Y15" s="58" t="n">
        <v>3216</v>
      </c>
      <c r="Z15" s="280" t="n">
        <v>1200</v>
      </c>
      <c r="AA15" s="34" t="n">
        <v>1</v>
      </c>
      <c r="AB15" s="82" t="n">
        <f aca="false">IF('23'!AA15=1,(('23'!Z15*'23'!$AS$6*'23'!$AT$6)/('23'!Y15*0.0036)),IF('23'!AA15=2,(('23'!Z15*'23'!$AS$7*'23'!$AT$7)/('23'!Y15*0.0036))))</f>
        <v>69.4444444444444</v>
      </c>
      <c r="AC15" s="82"/>
      <c r="AD15" s="37" t="n">
        <f aca="false">(('23'!AC15*'23'!$Q$10*1000000))/('23'!Y15*3600)</f>
        <v>0</v>
      </c>
      <c r="AE15" s="281" t="n">
        <v>2500</v>
      </c>
      <c r="AF15" s="282" t="n">
        <f aca="false">('23'!AE15/24)*0.454</f>
        <v>47.2916666666667</v>
      </c>
      <c r="AG15" s="38"/>
      <c r="AH15" s="282" t="n">
        <f aca="false">('23'!AG15/24)*0.454</f>
        <v>0</v>
      </c>
      <c r="AI15" s="280" t="n">
        <v>3000</v>
      </c>
      <c r="AJ15" s="282" t="n">
        <f aca="false">('23'!AI15/24)*0.454</f>
        <v>56.75</v>
      </c>
      <c r="AK15" s="40"/>
      <c r="AL15" s="283" t="n">
        <f aca="false">('23'!AK15/24)*0.454</f>
        <v>0</v>
      </c>
      <c r="AM15" s="40"/>
      <c r="AN15" s="283" t="n">
        <f aca="false">('23'!AM15/24)*0.454</f>
        <v>0</v>
      </c>
      <c r="AO15" s="40"/>
      <c r="AP15" s="283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173</v>
      </c>
      <c r="C16" s="284" t="n">
        <v>16</v>
      </c>
      <c r="D16" s="284" t="n">
        <v>19</v>
      </c>
      <c r="E16" s="284" t="n">
        <v>10</v>
      </c>
      <c r="F16" s="284" t="n">
        <v>41</v>
      </c>
      <c r="G16" s="284" t="n">
        <v>1.6</v>
      </c>
      <c r="H16" s="284" t="n">
        <v>1.3</v>
      </c>
      <c r="I16" s="284" t="n">
        <v>0.5</v>
      </c>
      <c r="J16" s="284" t="n">
        <v>0.6</v>
      </c>
      <c r="K16" s="284" t="n">
        <v>6.7</v>
      </c>
      <c r="L16" s="284" t="n">
        <v>6</v>
      </c>
      <c r="M16" s="284" t="n">
        <v>6.2</v>
      </c>
      <c r="N16" s="284" t="n">
        <v>5.8</v>
      </c>
      <c r="O16" s="284" t="n">
        <v>3</v>
      </c>
      <c r="P16" s="284" t="n">
        <v>0.8</v>
      </c>
      <c r="Q16" s="287"/>
      <c r="R16" s="56" t="n">
        <f aca="false">'23'!Z23</f>
        <v>1200</v>
      </c>
      <c r="S16" s="55" t="n">
        <f aca="false">'23'!AB23</f>
        <v>69.8571577520592</v>
      </c>
      <c r="T16" s="56" t="n">
        <f aca="false">'23'!Y23</f>
        <v>3197</v>
      </c>
      <c r="U16" s="51" t="str">
        <f aca="false">IF('23'!AA23=1,'23'!AR6,'23'!AR7)</f>
        <v>S.A.L</v>
      </c>
      <c r="V16" s="66"/>
      <c r="W16" s="66"/>
      <c r="X16" s="32" t="n">
        <v>0.458333333333333</v>
      </c>
      <c r="Y16" s="58" t="n">
        <v>3186</v>
      </c>
      <c r="Z16" s="280" t="n">
        <v>1200</v>
      </c>
      <c r="AA16" s="34" t="n">
        <v>1</v>
      </c>
      <c r="AB16" s="82" t="n">
        <f aca="false">IF('23'!AA16=1,(('23'!Z16*'23'!$AS$6*'23'!$AT$6)/('23'!Y16*0.0036)),IF('23'!AA16=2,(('23'!Z16*'23'!$AS$7*'23'!$AT$7)/('23'!Y16*0.0036))))</f>
        <v>70.0983469345051</v>
      </c>
      <c r="AC16" s="82"/>
      <c r="AD16" s="37" t="n">
        <f aca="false">(('23'!AC16*'23'!$Q$10*1000000))/('23'!Y16*3600)</f>
        <v>0</v>
      </c>
      <c r="AE16" s="281" t="n">
        <v>2600</v>
      </c>
      <c r="AF16" s="282" t="n">
        <f aca="false">('23'!AE16/24)*0.454</f>
        <v>49.1833333333333</v>
      </c>
      <c r="AG16" s="38"/>
      <c r="AH16" s="282" t="n">
        <f aca="false">('23'!AG16/24)*0.454</f>
        <v>0</v>
      </c>
      <c r="AI16" s="280" t="n">
        <v>3300</v>
      </c>
      <c r="AJ16" s="282" t="n">
        <f aca="false">('23'!AI16/24)*0.454</f>
        <v>62.425</v>
      </c>
      <c r="AK16" s="40"/>
      <c r="AL16" s="283" t="n">
        <f aca="false">('23'!AK16/24)*0.454</f>
        <v>0</v>
      </c>
      <c r="AM16" s="40"/>
      <c r="AN16" s="283" t="n">
        <f aca="false">('23'!AM16/24)*0.454</f>
        <v>0</v>
      </c>
      <c r="AO16" s="40"/>
      <c r="AP16" s="283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175</v>
      </c>
      <c r="C17" s="284" t="n">
        <v>17</v>
      </c>
      <c r="D17" s="284" t="n">
        <v>19</v>
      </c>
      <c r="E17" s="284" t="n">
        <v>10</v>
      </c>
      <c r="F17" s="284" t="n">
        <v>44</v>
      </c>
      <c r="G17" s="284" t="n">
        <v>1.7</v>
      </c>
      <c r="H17" s="284" t="n">
        <v>1.3</v>
      </c>
      <c r="I17" s="284" t="n">
        <v>0.5</v>
      </c>
      <c r="J17" s="284" t="n">
        <v>0.6</v>
      </c>
      <c r="K17" s="284" t="n">
        <v>6.7</v>
      </c>
      <c r="L17" s="284" t="n">
        <v>6</v>
      </c>
      <c r="M17" s="284" t="n">
        <v>6.2</v>
      </c>
      <c r="N17" s="284" t="n">
        <v>5.8</v>
      </c>
      <c r="O17" s="284" t="n">
        <v>3</v>
      </c>
      <c r="P17" s="284" t="n">
        <v>0.8</v>
      </c>
      <c r="Q17" s="287"/>
      <c r="R17" s="56" t="n">
        <f aca="false">'23'!Z25</f>
        <v>1200</v>
      </c>
      <c r="S17" s="55" t="n">
        <f aca="false">'23'!AB25</f>
        <v>70.3633690401176</v>
      </c>
      <c r="T17" s="56" t="n">
        <f aca="false">'23'!Y25</f>
        <v>3174</v>
      </c>
      <c r="U17" s="51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58" t="n">
        <v>3193</v>
      </c>
      <c r="Z17" s="280" t="n">
        <v>1200</v>
      </c>
      <c r="AA17" s="34" t="n">
        <v>1</v>
      </c>
      <c r="AB17" s="82" t="n">
        <f aca="false">IF('23'!AA17=1,(('23'!Z17*'23'!$AS$6*'23'!$AT$6)/('23'!Y17*0.0036)),IF('23'!AA17=2,(('23'!Z17*'23'!$AS$7*'23'!$AT$7)/('23'!Y17*0.0036))))</f>
        <v>69.9446706336778</v>
      </c>
      <c r="AC17" s="82"/>
      <c r="AD17" s="37" t="n">
        <f aca="false">(('23'!AC17*'23'!$Q$10*1000000))/('23'!Y17*3600)</f>
        <v>0</v>
      </c>
      <c r="AE17" s="281" t="n">
        <v>2600</v>
      </c>
      <c r="AF17" s="282" t="n">
        <f aca="false">('23'!AE17/24)*0.454</f>
        <v>49.1833333333333</v>
      </c>
      <c r="AG17" s="38"/>
      <c r="AH17" s="282" t="n">
        <f aca="false">('23'!AG17/24)*0.454</f>
        <v>0</v>
      </c>
      <c r="AI17" s="280" t="n">
        <v>3300</v>
      </c>
      <c r="AJ17" s="282" t="n">
        <f aca="false">('23'!AI17/24)*0.454</f>
        <v>62.425</v>
      </c>
      <c r="AK17" s="40"/>
      <c r="AL17" s="283" t="n">
        <f aca="false">('23'!AK17/24)*0.454</f>
        <v>0</v>
      </c>
      <c r="AM17" s="40"/>
      <c r="AN17" s="283" t="n">
        <f aca="false">('23'!AM17/24)*0.454</f>
        <v>0</v>
      </c>
      <c r="AO17" s="40"/>
      <c r="AP17" s="283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192</v>
      </c>
      <c r="C18" s="284" t="n">
        <v>18</v>
      </c>
      <c r="D18" s="284" t="n">
        <v>18</v>
      </c>
      <c r="E18" s="284" t="n">
        <v>10</v>
      </c>
      <c r="F18" s="284" t="n">
        <v>47</v>
      </c>
      <c r="G18" s="284" t="n">
        <v>2.1</v>
      </c>
      <c r="H18" s="284" t="n">
        <v>1.3</v>
      </c>
      <c r="I18" s="284" t="n">
        <v>0.4</v>
      </c>
      <c r="J18" s="284" t="n">
        <v>0.6</v>
      </c>
      <c r="K18" s="284" t="n">
        <v>6.7</v>
      </c>
      <c r="L18" s="284" t="n">
        <v>6</v>
      </c>
      <c r="M18" s="284" t="n">
        <v>6.2</v>
      </c>
      <c r="N18" s="284" t="n">
        <v>5.9</v>
      </c>
      <c r="O18" s="284" t="n">
        <v>3.5</v>
      </c>
      <c r="P18" s="284" t="n">
        <v>0.5</v>
      </c>
      <c r="Q18" s="287"/>
      <c r="R18" s="56" t="n">
        <f aca="false">'23'!Z27</f>
        <v>1260</v>
      </c>
      <c r="S18" s="55" t="n">
        <f aca="false">'23'!AB27</f>
        <v>73.9981066582518</v>
      </c>
      <c r="T18" s="56" t="n">
        <f aca="false">'23'!Y27</f>
        <v>3169</v>
      </c>
      <c r="U18" s="51" t="str">
        <f aca="false">IF('23'!AA27=1,'23'!AR6,'23'!AR7)</f>
        <v>S.A.L</v>
      </c>
      <c r="V18" s="67"/>
      <c r="W18" s="67"/>
      <c r="X18" s="32" t="n">
        <v>0.541666666666667</v>
      </c>
      <c r="Y18" s="58" t="n">
        <v>3177</v>
      </c>
      <c r="Z18" s="280" t="n">
        <v>1200</v>
      </c>
      <c r="AA18" s="34" t="n">
        <v>1</v>
      </c>
      <c r="AB18" s="82" t="n">
        <f aca="false">IF('23'!AA18=1,(('23'!Z18*'23'!$AS$6*'23'!$AT$6)/('23'!Y18*0.0036)),IF('23'!AA18=2,(('23'!Z18*'23'!$AS$7*'23'!$AT$7)/('23'!Y18*0.0036))))</f>
        <v>70.2969258210051</v>
      </c>
      <c r="AC18" s="82"/>
      <c r="AD18" s="37" t="n">
        <f aca="false">(('23'!AC18*'23'!$Q$10*1000000))/('23'!Y18*3600)</f>
        <v>0</v>
      </c>
      <c r="AE18" s="281" t="n">
        <v>2600</v>
      </c>
      <c r="AF18" s="282" t="n">
        <f aca="false">('23'!AE18/24)*0.454</f>
        <v>49.1833333333333</v>
      </c>
      <c r="AG18" s="38"/>
      <c r="AH18" s="282" t="n">
        <f aca="false">('23'!AG18/24)*0.454</f>
        <v>0</v>
      </c>
      <c r="AI18" s="280" t="n">
        <v>3300</v>
      </c>
      <c r="AJ18" s="282" t="n">
        <f aca="false">('23'!AI18/24)*0.454</f>
        <v>62.425</v>
      </c>
      <c r="AK18" s="40"/>
      <c r="AL18" s="283" t="n">
        <f aca="false">('23'!AK18/24)*0.454</f>
        <v>0</v>
      </c>
      <c r="AM18" s="40"/>
      <c r="AN18" s="283" t="n">
        <f aca="false">('23'!AM18/24)*0.454</f>
        <v>0</v>
      </c>
      <c r="AO18" s="40"/>
      <c r="AP18" s="283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AVERAGE('23'!B7:B18)</f>
        <v>186.75</v>
      </c>
      <c r="C19" s="96" t="n">
        <f aca="false">AVERAGE('23'!C7:C18)</f>
        <v>14.6666666666667</v>
      </c>
      <c r="D19" s="96" t="n">
        <f aca="false">AVERAGE('23'!D7:D18)</f>
        <v>16.3333333333333</v>
      </c>
      <c r="E19" s="96" t="n">
        <f aca="false">AVERAGE('23'!E7:E18)</f>
        <v>9.66666666666667</v>
      </c>
      <c r="F19" s="96" t="n">
        <f aca="false">AVERAGE('23'!F7:F18)</f>
        <v>45.5</v>
      </c>
      <c r="G19" s="96" t="n">
        <f aca="false">AVERAGE('23'!G7:G18)</f>
        <v>1.55</v>
      </c>
      <c r="H19" s="96" t="n">
        <f aca="false">AVERAGE('23'!H7:H18)</f>
        <v>1.25</v>
      </c>
      <c r="I19" s="96" t="n">
        <f aca="false">AVERAGE('23'!I7:I18)</f>
        <v>0.391666666666667</v>
      </c>
      <c r="J19" s="96" t="n">
        <f aca="false">AVERAGE('23'!J7:J18)</f>
        <v>0.475</v>
      </c>
      <c r="K19" s="96" t="n">
        <f aca="false">AVERAGE('23'!K7:K18)</f>
        <v>6.71666666666667</v>
      </c>
      <c r="L19" s="96" t="n">
        <f aca="false">AVERAGE('23'!L7:L18)</f>
        <v>5.93333333333333</v>
      </c>
      <c r="M19" s="96" t="n">
        <f aca="false">AVERAGE('23'!M7:M18)</f>
        <v>6.2</v>
      </c>
      <c r="N19" s="96" t="n">
        <f aca="false">AVERAGE('23'!N7:N18)</f>
        <v>5.80833333333333</v>
      </c>
      <c r="O19" s="96" t="n">
        <f aca="false">AVERAGE('23'!O7:O18)</f>
        <v>2.95833333333333</v>
      </c>
      <c r="P19" s="289" t="n">
        <f aca="false">AVERAGE('23'!P7:P18)</f>
        <v>0.55</v>
      </c>
      <c r="Q19" s="290" t="e">
        <f aca="false">AVERAGE('23'!Q7:Q18)</f>
        <v>#DIV/0!</v>
      </c>
      <c r="R19" s="290" t="n">
        <f aca="false">AVERAGE('23'!R7:R18)</f>
        <v>1232.5</v>
      </c>
      <c r="S19" s="290" t="n">
        <f aca="false">AVERAGE('23'!S7:S18)</f>
        <v>71.8040916957456</v>
      </c>
      <c r="T19" s="72"/>
      <c r="U19" s="72"/>
      <c r="V19" s="73"/>
      <c r="W19" s="74"/>
      <c r="X19" s="32" t="n">
        <v>0.583333333333333</v>
      </c>
      <c r="Y19" s="58" t="n">
        <v>3219</v>
      </c>
      <c r="Z19" s="280" t="n">
        <v>1200</v>
      </c>
      <c r="AA19" s="34" t="n">
        <v>1</v>
      </c>
      <c r="AB19" s="82" t="n">
        <f aca="false">IF('23'!AA19=1,(('23'!Z19*'23'!$AS$6*'23'!$AT$6)/('23'!Y19*0.0036)),IF('23'!AA19=2,(('23'!Z19*'23'!$AS$7*'23'!$AT$7)/('23'!Y19*0.0036))))</f>
        <v>69.3797245521383</v>
      </c>
      <c r="AC19" s="82"/>
      <c r="AD19" s="37" t="n">
        <f aca="false">(('23'!AC19*'23'!$Q$10*1000000))/('23'!Y19*3600)</f>
        <v>0</v>
      </c>
      <c r="AE19" s="281" t="n">
        <v>2600</v>
      </c>
      <c r="AF19" s="282" t="n">
        <f aca="false">('23'!AE19/24)*0.454</f>
        <v>49.1833333333333</v>
      </c>
      <c r="AG19" s="38"/>
      <c r="AH19" s="282" t="n">
        <f aca="false">('23'!AG19/24)*0.454</f>
        <v>0</v>
      </c>
      <c r="AI19" s="280" t="n">
        <v>3300</v>
      </c>
      <c r="AJ19" s="282" t="n">
        <f aca="false">('23'!AI19/24)*0.454</f>
        <v>62.425</v>
      </c>
      <c r="AK19" s="40"/>
      <c r="AL19" s="283" t="n">
        <f aca="false">('23'!AK19/24)*0.454</f>
        <v>0</v>
      </c>
      <c r="AM19" s="40"/>
      <c r="AN19" s="283" t="n">
        <f aca="false">('23'!AM19/24)*0.454</f>
        <v>0</v>
      </c>
      <c r="AO19" s="40"/>
      <c r="AP19" s="283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MAX('23'!B7:B18)</f>
        <v>200</v>
      </c>
      <c r="C20" s="96" t="n">
        <f aca="false">MAX('23'!C7:C18)</f>
        <v>18</v>
      </c>
      <c r="D20" s="96" t="n">
        <f aca="false">MAX('23'!D7:D18)</f>
        <v>19</v>
      </c>
      <c r="E20" s="96" t="n">
        <f aca="false">MAX('23'!E7:E18)</f>
        <v>12</v>
      </c>
      <c r="F20" s="96" t="n">
        <f aca="false">MAX('23'!F7:F18)</f>
        <v>51</v>
      </c>
      <c r="G20" s="96" t="n">
        <f aca="false">MAX('23'!G7:G18)</f>
        <v>2.1</v>
      </c>
      <c r="H20" s="96" t="n">
        <v>0.2</v>
      </c>
      <c r="I20" s="96" t="n">
        <f aca="false">MAX('23'!I7:I18)</f>
        <v>0.5</v>
      </c>
      <c r="J20" s="96" t="n">
        <f aca="false">MAX('23'!J7:J18)</f>
        <v>0.6</v>
      </c>
      <c r="K20" s="96" t="n">
        <f aca="false">MAX('23'!K7:K18)</f>
        <v>6.8</v>
      </c>
      <c r="L20" s="96" t="n">
        <f aca="false">MAX('23'!L7:L18)</f>
        <v>6</v>
      </c>
      <c r="M20" s="96" t="n">
        <f aca="false">MAX('23'!M7:M18)</f>
        <v>6.2</v>
      </c>
      <c r="N20" s="96" t="n">
        <f aca="false">MAX('23'!N7:N18)</f>
        <v>5.9</v>
      </c>
      <c r="O20" s="97" t="n">
        <f aca="false">MAX('23'!O7:O18)</f>
        <v>3.5</v>
      </c>
      <c r="P20" s="97" t="n">
        <f aca="false">MAX('23'!P7:P18)</f>
        <v>0.8</v>
      </c>
      <c r="Q20" s="97" t="n">
        <f aca="false">MAX('23'!Q7:Q18)</f>
        <v>0</v>
      </c>
      <c r="R20" s="97" t="n">
        <f aca="false">MAX('23'!R7:R18)</f>
        <v>1270</v>
      </c>
      <c r="S20" s="97" t="n">
        <f aca="false">MAX('23'!S7:S18)</f>
        <v>74.1874171723513</v>
      </c>
      <c r="T20" s="72"/>
      <c r="U20" s="72"/>
      <c r="X20" s="32" t="n">
        <v>0.625</v>
      </c>
      <c r="Y20" s="58" t="n">
        <v>3181</v>
      </c>
      <c r="Z20" s="280" t="n">
        <v>1200</v>
      </c>
      <c r="AA20" s="34" t="n">
        <v>1</v>
      </c>
      <c r="AB20" s="82" t="n">
        <f aca="false">IF('23'!AA20=1,(('23'!Z20*'23'!$AS$6*'23'!$AT$6)/('23'!Y20*0.0036)),IF('23'!AA20=2,(('23'!Z20*'23'!$AS$7*'23'!$AT$7)/('23'!Y20*0.0036))))</f>
        <v>70.208529812428</v>
      </c>
      <c r="AC20" s="82"/>
      <c r="AD20" s="37" t="n">
        <f aca="false">(('23'!AC20*'23'!$Q$10*1000000))/('23'!Y20*3600)</f>
        <v>0</v>
      </c>
      <c r="AE20" s="281" t="n">
        <v>2600</v>
      </c>
      <c r="AF20" s="282" t="n">
        <f aca="false">('23'!AE20/24)*0.454</f>
        <v>49.1833333333333</v>
      </c>
      <c r="AG20" s="38"/>
      <c r="AH20" s="282" t="n">
        <f aca="false">('23'!AG20/24)*0.454</f>
        <v>0</v>
      </c>
      <c r="AI20" s="280" t="n">
        <v>3300</v>
      </c>
      <c r="AJ20" s="282" t="n">
        <f aca="false">('23'!AI20/24)*0.454</f>
        <v>62.425</v>
      </c>
      <c r="AK20" s="40"/>
      <c r="AL20" s="283" t="n">
        <f aca="false">('23'!AK20/24)*0.454</f>
        <v>0</v>
      </c>
      <c r="AM20" s="40"/>
      <c r="AN20" s="283" t="n">
        <f aca="false">('23'!AM20/24)*0.454</f>
        <v>0</v>
      </c>
      <c r="AO20" s="40"/>
      <c r="AP20" s="283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MIN('23'!B7:B18)</f>
        <v>173</v>
      </c>
      <c r="C21" s="96" t="n">
        <f aca="false">MIN('23'!C7:C18)</f>
        <v>13</v>
      </c>
      <c r="D21" s="96" t="n">
        <f aca="false">MIN('23'!D7:D18)</f>
        <v>14</v>
      </c>
      <c r="E21" s="96" t="n">
        <f aca="false">MIN('23'!E7:E18)</f>
        <v>9</v>
      </c>
      <c r="F21" s="96" t="n">
        <f aca="false">MIN('23'!F7:F18)</f>
        <v>41</v>
      </c>
      <c r="G21" s="291" t="n">
        <f aca="false">MIN('23'!G7:G18)</f>
        <v>1.3</v>
      </c>
      <c r="H21" s="291" t="n">
        <f aca="false">MIN('23'!H7:H18)</f>
        <v>1</v>
      </c>
      <c r="I21" s="291" t="n">
        <f aca="false">MIN('23'!I7:I18)</f>
        <v>0.3</v>
      </c>
      <c r="J21" s="291" t="n">
        <f aca="false">MIN('23'!J7:J18)</f>
        <v>0.4</v>
      </c>
      <c r="K21" s="291" t="n">
        <f aca="false">MIN('23'!K7:K18)</f>
        <v>6.7</v>
      </c>
      <c r="L21" s="291" t="n">
        <f aca="false">MIN('23'!L7:L18)</f>
        <v>5.9</v>
      </c>
      <c r="M21" s="291" t="n">
        <f aca="false">MIN('23'!M7:M18)</f>
        <v>6.2</v>
      </c>
      <c r="N21" s="291" t="n">
        <f aca="false">MIN('23'!N7:N18)</f>
        <v>5.8</v>
      </c>
      <c r="O21" s="292" t="n">
        <f aca="false">MIN('23'!O7:O18)</f>
        <v>2.5</v>
      </c>
      <c r="P21" s="292" t="n">
        <f aca="false">MIN('23'!P7:P18)</f>
        <v>0.3</v>
      </c>
      <c r="Q21" s="292" t="n">
        <f aca="false">MIN('23'!Q7:Q18)</f>
        <v>0</v>
      </c>
      <c r="R21" s="292" t="n">
        <f aca="false">MIN('23'!R7:R18)</f>
        <v>1200</v>
      </c>
      <c r="S21" s="292" t="n">
        <f aca="false">MIN('23'!S7:S18)</f>
        <v>69.3797245521383</v>
      </c>
      <c r="T21" s="72"/>
      <c r="U21" s="72"/>
      <c r="X21" s="32" t="n">
        <v>0.666666666666667</v>
      </c>
      <c r="Y21" s="58" t="n">
        <v>3162</v>
      </c>
      <c r="Z21" s="280" t="n">
        <v>1200</v>
      </c>
      <c r="AA21" s="34" t="n">
        <v>1</v>
      </c>
      <c r="AB21" s="82" t="n">
        <f aca="false">IF('23'!AA21=1,(('23'!Z21*'23'!$AS$6*'23'!$AT$6)/('23'!Y21*0.0036)),IF('23'!AA21=2,(('23'!Z21*'23'!$AS$7*'23'!$AT$7)/('23'!Y21*0.0036))))</f>
        <v>70.6304026987139</v>
      </c>
      <c r="AC21" s="82"/>
      <c r="AD21" s="37" t="n">
        <f aca="false">(('23'!AC21*'23'!$Q$10*1000000))/('23'!Y21*3600)</f>
        <v>0</v>
      </c>
      <c r="AE21" s="281" t="n">
        <v>2600</v>
      </c>
      <c r="AF21" s="282" t="n">
        <f aca="false">('23'!AE21/24)*0.454</f>
        <v>49.1833333333333</v>
      </c>
      <c r="AG21" s="38"/>
      <c r="AH21" s="282" t="n">
        <f aca="false">('23'!AG21/24)*0.454</f>
        <v>0</v>
      </c>
      <c r="AI21" s="280" t="n">
        <v>3300</v>
      </c>
      <c r="AJ21" s="282" t="n">
        <f aca="false">('23'!AI21/24)*0.454</f>
        <v>62.425</v>
      </c>
      <c r="AK21" s="40"/>
      <c r="AL21" s="283" t="n">
        <f aca="false">('23'!AK21/24)*0.454</f>
        <v>0</v>
      </c>
      <c r="AM21" s="40"/>
      <c r="AN21" s="283" t="n">
        <f aca="false">('23'!AM21/24)*0.454</f>
        <v>0</v>
      </c>
      <c r="AO21" s="40"/>
      <c r="AP21" s="283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3224</v>
      </c>
      <c r="Z22" s="280" t="n">
        <v>1200</v>
      </c>
      <c r="AA22" s="34" t="n">
        <v>1</v>
      </c>
      <c r="AB22" s="82" t="n">
        <f aca="false">IF('23'!AA22=1,(('23'!Z22*'23'!$AS$6*'23'!$AT$6)/('23'!Y22*0.0036)),IF('23'!AA22=2,(('23'!Z22*'23'!$AS$7*'23'!$AT$7)/('23'!Y22*0.0036))))</f>
        <v>69.2721257237386</v>
      </c>
      <c r="AC22" s="82"/>
      <c r="AD22" s="37" t="n">
        <f aca="false">(('23'!AC22*'23'!$Q$10*1000000))/('23'!Y22*3600)</f>
        <v>0</v>
      </c>
      <c r="AE22" s="281" t="n">
        <v>2600</v>
      </c>
      <c r="AF22" s="282" t="n">
        <f aca="false">('23'!AE22/24)*0.454</f>
        <v>49.1833333333333</v>
      </c>
      <c r="AG22" s="38"/>
      <c r="AH22" s="282" t="n">
        <f aca="false">('23'!AG22/24)*0.454</f>
        <v>0</v>
      </c>
      <c r="AI22" s="280" t="n">
        <v>3300</v>
      </c>
      <c r="AJ22" s="282" t="n">
        <f aca="false">('23'!AI22/24)*0.454</f>
        <v>62.425</v>
      </c>
      <c r="AK22" s="40"/>
      <c r="AL22" s="283" t="n">
        <f aca="false">('23'!AK22/24)*0.454</f>
        <v>0</v>
      </c>
      <c r="AM22" s="40"/>
      <c r="AN22" s="283" t="n">
        <f aca="false">('23'!AM22/24)*0.454</f>
        <v>0</v>
      </c>
      <c r="AO22" s="40"/>
      <c r="AP22" s="283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3197</v>
      </c>
      <c r="Z23" s="280" t="n">
        <v>1200</v>
      </c>
      <c r="AA23" s="34" t="n">
        <v>1</v>
      </c>
      <c r="AB23" s="82" t="n">
        <f aca="false">IF('23'!AA23=1,(('23'!Z23*'23'!$AS$6*'23'!$AT$6)/('23'!Y23*0.0036)),IF('23'!AA23=2,(('23'!Z23*'23'!$AS$7*'23'!$AT$7)/('23'!Y23*0.0036))))</f>
        <v>69.8571577520592</v>
      </c>
      <c r="AC23" s="82"/>
      <c r="AD23" s="37" t="n">
        <f aca="false">(('23'!AC23*'23'!$Q$10*1000000))/('23'!Y23*3600)</f>
        <v>0</v>
      </c>
      <c r="AE23" s="281" t="n">
        <v>2600</v>
      </c>
      <c r="AF23" s="282" t="n">
        <f aca="false">('23'!AE23/24)*0.454</f>
        <v>49.1833333333333</v>
      </c>
      <c r="AG23" s="38"/>
      <c r="AH23" s="282" t="n">
        <f aca="false">('23'!AG23/24)*0.454</f>
        <v>0</v>
      </c>
      <c r="AI23" s="280" t="n">
        <v>3300</v>
      </c>
      <c r="AJ23" s="282" t="n">
        <f aca="false">('23'!AI23/24)*0.454</f>
        <v>62.425</v>
      </c>
      <c r="AK23" s="40"/>
      <c r="AL23" s="283" t="n">
        <f aca="false">('23'!AK23/24)*0.454</f>
        <v>0</v>
      </c>
      <c r="AM23" s="40"/>
      <c r="AN23" s="283" t="n">
        <f aca="false">('23'!AM23/24)*0.454</f>
        <v>0</v>
      </c>
      <c r="AO23" s="40"/>
      <c r="AP23" s="283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3216</v>
      </c>
      <c r="Z24" s="280" t="n">
        <v>1200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69.4444444444444</v>
      </c>
      <c r="AC24" s="35"/>
      <c r="AD24" s="293" t="n">
        <f aca="false">(('23'!AC24*'23'!$Q$10*1000000))/('23'!Y24*3600)</f>
        <v>0</v>
      </c>
      <c r="AE24" s="281" t="n">
        <v>2600</v>
      </c>
      <c r="AF24" s="294" t="n">
        <f aca="false">('23'!AE24/24)*0.454</f>
        <v>49.1833333333333</v>
      </c>
      <c r="AG24" s="266"/>
      <c r="AH24" s="294" t="n">
        <f aca="false">('23'!AG24/24)*0.454</f>
        <v>0</v>
      </c>
      <c r="AI24" s="280" t="n">
        <v>3300</v>
      </c>
      <c r="AJ24" s="294" t="n">
        <f aca="false">('23'!AI24/24)*0.454</f>
        <v>62.425</v>
      </c>
      <c r="AK24" s="40"/>
      <c r="AL24" s="295" t="n">
        <f aca="false">('23'!AK24/24)*0.454</f>
        <v>0</v>
      </c>
      <c r="AM24" s="296"/>
      <c r="AN24" s="295" t="n">
        <f aca="false">('23'!AM24/24)*0.454</f>
        <v>0</v>
      </c>
      <c r="AO24" s="40"/>
      <c r="AP24" s="295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0.1</v>
      </c>
      <c r="C25" s="297" t="n">
        <v>0.21</v>
      </c>
      <c r="D25" s="297" t="n">
        <v>0.31</v>
      </c>
      <c r="E25" s="145" t="n">
        <v>0.43</v>
      </c>
      <c r="F25" s="145" t="n">
        <v>0.41</v>
      </c>
      <c r="G25" s="145" t="n">
        <v>0.37</v>
      </c>
      <c r="H25" s="145" t="n">
        <v>0.16</v>
      </c>
      <c r="I25" s="145" t="n">
        <v>0.19</v>
      </c>
      <c r="J25" s="145" t="n">
        <v>0.1</v>
      </c>
      <c r="K25" s="145" t="n">
        <v>0.33</v>
      </c>
      <c r="L25" s="145" t="n">
        <v>0.23</v>
      </c>
      <c r="M25" s="145" t="n">
        <v>0.47</v>
      </c>
      <c r="N25" s="145" t="n">
        <v>0.55</v>
      </c>
      <c r="O25" s="145" t="n">
        <v>0.26</v>
      </c>
      <c r="P25" s="145" t="n">
        <v>0.43</v>
      </c>
      <c r="Q25" s="145" t="s">
        <v>156</v>
      </c>
      <c r="R25" s="89" t="e">
        <f aca="false">#DIV/0!</f>
        <v>#DIV/0!</v>
      </c>
      <c r="S25" s="90"/>
      <c r="T25" s="486" t="s">
        <v>0</v>
      </c>
      <c r="U25" s="358" t="n">
        <f aca="false">ESCALA!$A$25</f>
        <v>43944</v>
      </c>
      <c r="X25" s="32" t="n">
        <v>0.833333333333333</v>
      </c>
      <c r="Y25" s="58" t="n">
        <v>3174</v>
      </c>
      <c r="Z25" s="280" t="n">
        <v>1200</v>
      </c>
      <c r="AA25" s="34" t="n">
        <v>1</v>
      </c>
      <c r="AB25" s="82" t="n">
        <f aca="false">IF('23'!AA25=1,(('23'!Z25*'23'!$AS$6*'23'!$AT$6)/('23'!Y25*0.0036)),IF('23'!AA25=2,(('23'!Z25*'23'!$AS$7*'23'!$AT$7)/('23'!Y25*0.0036))))</f>
        <v>70.3633690401176</v>
      </c>
      <c r="AC25" s="82"/>
      <c r="AD25" s="37" t="n">
        <f aca="false">(('23'!AC25*'23'!$Q$10*1000000))/('23'!Y25*3600)</f>
        <v>0</v>
      </c>
      <c r="AE25" s="281" t="n">
        <v>2600</v>
      </c>
      <c r="AF25" s="282" t="n">
        <f aca="false">('23'!AE25/24)*0.454</f>
        <v>49.1833333333333</v>
      </c>
      <c r="AG25" s="38"/>
      <c r="AH25" s="282" t="n">
        <f aca="false">('23'!AG25/24)*0.454</f>
        <v>0</v>
      </c>
      <c r="AI25" s="280" t="n">
        <v>3300</v>
      </c>
      <c r="AJ25" s="282" t="n">
        <f aca="false">('23'!AI25/24)*0.454</f>
        <v>62.425</v>
      </c>
      <c r="AK25" s="40"/>
      <c r="AL25" s="283" t="n">
        <f aca="false">('23'!AK25/24)*0.454</f>
        <v>0</v>
      </c>
      <c r="AM25" s="40"/>
      <c r="AN25" s="283" t="n">
        <f aca="false">('23'!AM25/24)*0.454</f>
        <v>0</v>
      </c>
      <c r="AO25" s="40"/>
      <c r="AP25" s="283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486"/>
      <c r="U26" s="358"/>
      <c r="X26" s="32" t="n">
        <v>0.875</v>
      </c>
      <c r="Y26" s="58" t="n">
        <v>3159</v>
      </c>
      <c r="Z26" s="280" t="n">
        <v>1260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74.2323520101298</v>
      </c>
      <c r="AC26" s="82"/>
      <c r="AD26" s="37" t="n">
        <f aca="false">(('23'!AC26*'23'!$Q$10*1000000))/('23'!Y26*3600)</f>
        <v>0</v>
      </c>
      <c r="AE26" s="281" t="n">
        <v>2600</v>
      </c>
      <c r="AF26" s="282" t="n">
        <f aca="false">('23'!AE26/24)*0.454</f>
        <v>49.1833333333333</v>
      </c>
      <c r="AG26" s="38"/>
      <c r="AH26" s="282" t="n">
        <f aca="false">('23'!AG26/24)*0.454</f>
        <v>0</v>
      </c>
      <c r="AI26" s="280" t="n">
        <v>3300</v>
      </c>
      <c r="AJ26" s="282" t="n">
        <f aca="false">('23'!AI26/24)*0.454</f>
        <v>62.425</v>
      </c>
      <c r="AK26" s="40"/>
      <c r="AL26" s="283" t="n">
        <f aca="false">('23'!AK26/24)*0.454</f>
        <v>0</v>
      </c>
      <c r="AM26" s="40"/>
      <c r="AN26" s="283" t="n">
        <f aca="false">('23'!AM26/24)*0.454</f>
        <v>0</v>
      </c>
      <c r="AO26" s="40"/>
      <c r="AP26" s="283" t="n">
        <f aca="false">('23'!AO26/24)*0.454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3169</v>
      </c>
      <c r="Z27" s="280" t="n">
        <v>1260</v>
      </c>
      <c r="AA27" s="34" t="n">
        <v>1</v>
      </c>
      <c r="AB27" s="82" t="n">
        <f aca="false">IF('23'!AA27=1,(('23'!Z27*'23'!$AS$6*'23'!$AT$6)/('23'!Y27*0.0036)),IF('23'!AA27=2,(('23'!Z27*'23'!$AS$7*'23'!$AT$7)/('23'!Y27*0.0036))))</f>
        <v>73.9981066582518</v>
      </c>
      <c r="AC27" s="82"/>
      <c r="AD27" s="37" t="n">
        <f aca="false">(('23'!AC27*'23'!$Q$10*1000000))/('23'!Y27*3600)</f>
        <v>0</v>
      </c>
      <c r="AE27" s="281" t="n">
        <v>2600</v>
      </c>
      <c r="AF27" s="282" t="n">
        <f aca="false">('23'!AE27/24)*0.454</f>
        <v>49.1833333333333</v>
      </c>
      <c r="AG27" s="38"/>
      <c r="AH27" s="282" t="n">
        <f aca="false">('23'!AG27/24)*0.454</f>
        <v>0</v>
      </c>
      <c r="AI27" s="280" t="n">
        <v>3300</v>
      </c>
      <c r="AJ27" s="282" t="n">
        <f aca="false">('23'!AI27/24)*0.454</f>
        <v>62.425</v>
      </c>
      <c r="AK27" s="40"/>
      <c r="AL27" s="283" t="n">
        <f aca="false">('23'!AK27/24)*0.454</f>
        <v>0</v>
      </c>
      <c r="AM27" s="40"/>
      <c r="AN27" s="283" t="n">
        <f aca="false">('23'!AM27/24)*0.454</f>
        <v>0</v>
      </c>
      <c r="AO27" s="40"/>
      <c r="AP27" s="283" t="n">
        <f aca="false">('23'!AO27/24)*0.454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3171</v>
      </c>
      <c r="Z28" s="280" t="n">
        <v>1260</v>
      </c>
      <c r="AA28" s="34" t="n">
        <v>1</v>
      </c>
      <c r="AB28" s="82" t="n">
        <f aca="false">IF('23'!AA28=1,(('23'!Z28*'23'!$AS$6*'23'!$AT$6)/('23'!Y28*0.0036)),IF('23'!AA28=2,(('23'!Z28*'23'!$AS$7*'23'!$AT$7)/('23'!Y28*0.0036))))</f>
        <v>73.9514348785872</v>
      </c>
      <c r="AC28" s="82"/>
      <c r="AD28" s="37" t="n">
        <f aca="false">(('23'!AC28*'23'!$Q$10*1000000))/('23'!Y28*3600)</f>
        <v>0</v>
      </c>
      <c r="AE28" s="281" t="n">
        <v>2600</v>
      </c>
      <c r="AF28" s="282" t="n">
        <f aca="false">('23'!AE28/24)*0.454</f>
        <v>49.1833333333333</v>
      </c>
      <c r="AG28" s="38"/>
      <c r="AH28" s="282" t="n">
        <f aca="false">('23'!AG28/24)*0.454</f>
        <v>0</v>
      </c>
      <c r="AI28" s="280" t="n">
        <v>3300</v>
      </c>
      <c r="AJ28" s="282" t="n">
        <f aca="false">('23'!AI28/24)*0.454</f>
        <v>62.425</v>
      </c>
      <c r="AK28" s="40"/>
      <c r="AL28" s="283" t="n">
        <f aca="false">('23'!AK28/24)*0.454</f>
        <v>0</v>
      </c>
      <c r="AM28" s="40"/>
      <c r="AN28" s="283" t="n">
        <f aca="false">('23'!AM28/24)*0.454</f>
        <v>0</v>
      </c>
      <c r="AO28" s="40"/>
      <c r="AP28" s="283" t="n">
        <f aca="false">('23'!AO28/24)*0.454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3191</v>
      </c>
      <c r="Z29" s="280" t="n">
        <v>1260</v>
      </c>
      <c r="AA29" s="34" t="n">
        <v>1</v>
      </c>
      <c r="AB29" s="82" t="n">
        <f aca="false">IF('23'!AA29=1,(('23'!Z29*'23'!$AS$6*'23'!$AT$6)/('23'!Y29*0.0036)),IF('23'!AA29=2,(('23'!Z29*'23'!$AS$7*'23'!$AT$7)/('23'!Y29*0.0036))))</f>
        <v>73.4879348166719</v>
      </c>
      <c r="AC29" s="82"/>
      <c r="AD29" s="37" t="n">
        <f aca="false">(('23'!AC29*'23'!$Q$10*1000000))/('23'!Y29*3600)</f>
        <v>0</v>
      </c>
      <c r="AE29" s="281" t="n">
        <v>2600</v>
      </c>
      <c r="AF29" s="282" t="n">
        <f aca="false">('23'!AE29/24)*0.454</f>
        <v>49.1833333333333</v>
      </c>
      <c r="AG29" s="38"/>
      <c r="AH29" s="282" t="n">
        <f aca="false">('23'!AG29/24)*0.454</f>
        <v>0</v>
      </c>
      <c r="AI29" s="280" t="n">
        <v>3300</v>
      </c>
      <c r="AJ29" s="282" t="n">
        <f aca="false">('23'!AI29/24)*0.454</f>
        <v>62.425</v>
      </c>
      <c r="AK29" s="40"/>
      <c r="AL29" s="283" t="n">
        <f aca="false">('23'!AK29/24)*0.454</f>
        <v>0</v>
      </c>
      <c r="AM29" s="40"/>
      <c r="AN29" s="283" t="n">
        <f aca="false">('23'!AM29/24)*0.454</f>
        <v>0</v>
      </c>
      <c r="AO29" s="40"/>
      <c r="AP29" s="283" t="n">
        <f aca="false">('23'!AO29/24)*0.454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SUM('23'!Y6:Y29)*3.6</f>
        <v>275565.6</v>
      </c>
      <c r="Z30" s="113" t="n">
        <f aca="false">SUM('23'!Z6:Z29)</f>
        <v>29560</v>
      </c>
      <c r="AA30" s="107"/>
      <c r="AB30" s="108"/>
      <c r="AC30" s="107"/>
      <c r="AD30" s="108"/>
      <c r="AE30" s="53"/>
      <c r="AF30" s="282" t="n">
        <f aca="false">SUM('23'!AF6:AF29)</f>
        <v>1161.48333333333</v>
      </c>
      <c r="AG30" s="53"/>
      <c r="AH30" s="282" t="n">
        <f aca="false">SUM('23'!AH6:AH29)</f>
        <v>0</v>
      </c>
      <c r="AI30" s="53"/>
      <c r="AJ30" s="282" t="n">
        <f aca="false">SUM('23'!AJ6:AJ29)</f>
        <v>1475.5</v>
      </c>
      <c r="AK30" s="109"/>
      <c r="AL30" s="283" t="n">
        <f aca="false">SUM('23'!AL6:AL29)</f>
        <v>0</v>
      </c>
      <c r="AM30" s="109"/>
      <c r="AN30" s="283" t="n">
        <f aca="false">SUM('23'!AN6:AN29)</f>
        <v>0</v>
      </c>
      <c r="AO30" s="109"/>
      <c r="AP30" s="283" t="n">
        <f aca="false">SUM('23'!AP6:AP29)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SUMIF('23'!AA6:AA29,"=1",'23'!Z6:Z29)</f>
        <v>29560</v>
      </c>
      <c r="AA32" s="113" t="n">
        <f aca="false">'23'!Z32*'23'!AS6</f>
        <v>39610.4</v>
      </c>
      <c r="AB32" s="114" t="n">
        <f aca="false">SUMIF('23'!$AA$6:$AA$29,"=1",'23'!$AB$6:$AB$29)/COUNTIF('23'!$AA$6:$AA$29,"=1")</f>
        <v>71.8763829327806</v>
      </c>
      <c r="AC32" s="115" t="n">
        <f aca="false">SUMIF('23'!AA6:AA29,"=1",'23'!AC6:AC29)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SUMIF('23'!AA6:AA29,"=2",'23'!Z6:Z29)</f>
        <v>0</v>
      </c>
      <c r="AA33" s="113" t="n">
        <f aca="false">'23'!Z33*'23'!AS7</f>
        <v>0</v>
      </c>
      <c r="AB33" s="114" t="e">
        <f aca="false">SUMIF('23'!$AA$6:$AA$29,"=2",'23'!$AB$6:$AB$29)/COUNTIF('23'!$AA$6:$AA$29,"=2")</f>
        <v>#DIV/0!</v>
      </c>
      <c r="AC33" s="120" t="n">
        <f aca="false">SUMIF('23'!AA6:AA29,"=2",'23'!AC6:AC29)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AVERAGE('23'!Y6:Y29)</f>
        <v>3189.41666666667</v>
      </c>
      <c r="Z34" s="127" t="n">
        <f aca="false">AVERAGE('23'!Z6:Z29)</f>
        <v>1231.66666666667</v>
      </c>
      <c r="AA34" s="128"/>
      <c r="AB34" s="128"/>
      <c r="AC34" s="129" t="n">
        <f aca="false">SUM('23'!AC6:AC29)/COUNTIF('23'!AC6:AC29,"&lt;&gt;0")</f>
        <v>0</v>
      </c>
      <c r="AD34" s="130" t="e">
        <f aca="false">SUM('23'!AD6:AD29)/COUNTIF('23'!AD6:AD29,"&lt;&gt;0")</f>
        <v>#DIV/0!</v>
      </c>
      <c r="AE34" s="107"/>
      <c r="AF34" s="129" t="n">
        <f aca="false">AVERAGE('23'!AF6:AF29)</f>
        <v>48.3951388888889</v>
      </c>
      <c r="AG34" s="129"/>
      <c r="AH34" s="129" t="n">
        <f aca="false">AVERAGE('23'!AH6:AH29)</f>
        <v>0</v>
      </c>
      <c r="AI34" s="129"/>
      <c r="AJ34" s="129" t="n">
        <f aca="false">'23'!AJ30/24</f>
        <v>61.4791666666667</v>
      </c>
      <c r="AK34" s="129"/>
      <c r="AL34" s="129" t="n">
        <f aca="false">AVERAGE('23'!AL6:AL29)</f>
        <v>0</v>
      </c>
      <c r="AM34" s="129"/>
      <c r="AN34" s="129" t="n">
        <f aca="false">AVERAGE('23'!AN6:AN29)</f>
        <v>0</v>
      </c>
      <c r="AO34" s="129"/>
      <c r="AP34" s="129" t="n">
        <f aca="false">AVERAGE('23'!AP6:AP29)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0</v>
      </c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52</v>
      </c>
      <c r="D37" s="284" t="n">
        <v>22</v>
      </c>
      <c r="E37" s="284" t="n">
        <v>20</v>
      </c>
      <c r="F37" s="284" t="n">
        <v>1.4</v>
      </c>
      <c r="G37" s="284" t="n">
        <v>0.2</v>
      </c>
      <c r="H37" s="284" t="n">
        <v>0</v>
      </c>
      <c r="I37" s="281" t="n">
        <v>0.06</v>
      </c>
      <c r="J37" s="281" t="n">
        <v>0.03</v>
      </c>
      <c r="K37" s="281" t="n">
        <v>0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'23'!V12</f>
        <v>0</v>
      </c>
      <c r="X37" s="394" t="s">
        <v>77</v>
      </c>
      <c r="Y37" s="394"/>
      <c r="Z37" s="148" t="n">
        <f aca="false">COUNTA('23'!Z6:Z29)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SUM('23'!AF30+'23'!AH30)</f>
        <v>1161.48333333333</v>
      </c>
      <c r="AL38" s="311" t="s">
        <v>82</v>
      </c>
      <c r="AM38" s="313" t="n">
        <f aca="false">SUM('23'!AL30+'23'!AN30)</f>
        <v>0</v>
      </c>
      <c r="AO38" s="311" t="s">
        <v>82</v>
      </c>
      <c r="AP38" s="312" t="n">
        <f aca="false">'23'!AJ30</f>
        <v>1475.5</v>
      </c>
      <c r="AQ38" s="311" t="s">
        <v>82</v>
      </c>
      <c r="AR38" s="313" t="n">
        <f aca="false">'23'!AP30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('23'!AK38/'23'!Y30)*1000</f>
        <v>4.21490684371828</v>
      </c>
      <c r="AL39" s="316" t="s">
        <v>90</v>
      </c>
      <c r="AM39" s="317" t="n">
        <f aca="false">('23'!AM38/'23'!Y30)*1000</f>
        <v>0</v>
      </c>
      <c r="AO39" s="314" t="s">
        <v>90</v>
      </c>
      <c r="AP39" s="315" t="n">
        <f aca="false">('23'!AP38/'23'!Y30)*1000</f>
        <v>5.35444191873006</v>
      </c>
      <c r="AQ39" s="316" t="s">
        <v>90</v>
      </c>
      <c r="AR39" s="317" t="n">
        <f aca="false">('23'!AR38/'23'!Y30)*1000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SUM('23'!AK38,'23'!AM38)</f>
        <v>1161.48333333333</v>
      </c>
      <c r="AM40" s="185"/>
      <c r="AO40" s="186" t="s">
        <v>94</v>
      </c>
      <c r="AP40" s="186"/>
      <c r="AQ40" s="187" t="n">
        <f aca="false">SUM('23'!AP38,'23'!AR38)</f>
        <v>1475.5</v>
      </c>
      <c r="AR40" s="187"/>
    </row>
    <row r="41" customFormat="false" ht="16.5" hidden="false" customHeight="true" outlineLevel="0" collapsed="false">
      <c r="A41" s="188" t="n">
        <f aca="false">COUNTA('23'!E7:E18)</f>
        <v>12</v>
      </c>
      <c r="B41" s="189" t="n">
        <f aca="false">COUNTA('23'!I7:I18)</f>
        <v>12</v>
      </c>
      <c r="C41" s="189" t="n">
        <f aca="false">COUNTA('23'!J7:J18)</f>
        <v>12</v>
      </c>
      <c r="D41" s="189" t="n">
        <f aca="false">COUNTA('23'!K7:K18)</f>
        <v>12</v>
      </c>
      <c r="E41" s="189" t="n">
        <f aca="false">COUNTIF('23'!E7:E18,"&gt;15")</f>
        <v>0</v>
      </c>
      <c r="F41" s="189"/>
      <c r="G41" s="189" t="n">
        <f aca="false">COUNTIF('23'!J7:J18,"&gt;1")</f>
        <v>0</v>
      </c>
      <c r="H41" s="189"/>
      <c r="I41" s="190"/>
      <c r="J41" s="189" t="n">
        <f aca="false">'23'!A41-'23'!E41</f>
        <v>12</v>
      </c>
      <c r="K41" s="189"/>
      <c r="L41" s="189" t="n">
        <f aca="false">'23'!C41-'23'!G41</f>
        <v>12</v>
      </c>
      <c r="M41" s="189"/>
      <c r="N41" s="190"/>
      <c r="O41" s="191" t="n">
        <f aca="false">COUNTIF('23'!J7:J18,"&lt;=0,5")</f>
        <v>9</v>
      </c>
      <c r="P41" s="191"/>
      <c r="Q41" s="191"/>
      <c r="R41" s="167"/>
      <c r="S41" s="192" t="n">
        <f aca="false">COUNTIF('23'!J7:J18,"&lt;=1,0")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SUM(('23'!AK38+'23'!AM38)/'23'!Y30)*1000</f>
        <v>4.21490684371828</v>
      </c>
      <c r="AM41" s="194"/>
      <c r="AO41" s="186" t="s">
        <v>95</v>
      </c>
      <c r="AP41" s="186"/>
      <c r="AQ41" s="194" t="n">
        <f aca="false">SUM(('23'!AP38+'23'!AR38)/'23'!Y30)*1000</f>
        <v>5.35444191873006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140</v>
      </c>
      <c r="Z44" s="208" t="s">
        <v>105</v>
      </c>
      <c r="AA44" s="209" t="n">
        <v>80</v>
      </c>
      <c r="AB44" s="208" t="s">
        <v>105</v>
      </c>
      <c r="AC44" s="209"/>
      <c r="AD44" s="210"/>
      <c r="AE44" s="210"/>
      <c r="AF44" s="211" t="s">
        <v>106</v>
      </c>
      <c r="AG44" s="243" t="n">
        <f aca="false">SUM('23'!Y45,'23'!AA45,'23'!AC45,'23'!AE45)</f>
        <v>222244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COUNTIF('23'!I7:I18,"&lt;=5,0")</f>
        <v>12</v>
      </c>
      <c r="I45" s="214"/>
      <c r="J45" s="214"/>
      <c r="K45" s="190"/>
      <c r="L45" s="184" t="n">
        <f aca="false">COUNTA('23'!L37)</f>
        <v>1</v>
      </c>
      <c r="M45" s="184"/>
      <c r="O45" s="215"/>
      <c r="P45" s="216"/>
      <c r="Q45" s="217" t="n">
        <f aca="false">'23'!S41-'23'!O41</f>
        <v>3</v>
      </c>
      <c r="R45" s="217"/>
      <c r="S45" s="217"/>
      <c r="T45" s="218"/>
      <c r="X45" s="219" t="s">
        <v>108</v>
      </c>
      <c r="Y45" s="220" t="n">
        <f aca="false">'23'!Y44*275.3</f>
        <v>38542</v>
      </c>
      <c r="Z45" s="219" t="s">
        <v>108</v>
      </c>
      <c r="AA45" s="220" t="n">
        <f aca="false">262.4*'23'!AA44</f>
        <v>20992</v>
      </c>
      <c r="AB45" s="219" t="s">
        <v>108</v>
      </c>
      <c r="AC45" s="220" t="n">
        <f aca="false">'23'!AC44*277.7</f>
        <v>0</v>
      </c>
      <c r="AD45" s="219" t="s">
        <v>108</v>
      </c>
      <c r="AE45" s="221" t="n">
        <v>162710</v>
      </c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'23'!AS6</f>
        <v>1.34</v>
      </c>
      <c r="Z46" s="224" t="s">
        <v>109</v>
      </c>
      <c r="AA46" s="226" t="n">
        <f aca="false">'23'!Y46</f>
        <v>1.34</v>
      </c>
      <c r="AB46" s="224" t="s">
        <v>109</v>
      </c>
      <c r="AC46" s="226" t="n">
        <f aca="false">'23'!Y46</f>
        <v>1.34</v>
      </c>
      <c r="AD46" s="224" t="s">
        <v>109</v>
      </c>
      <c r="AE46" s="227" t="n">
        <f aca="false">'23'!Y46</f>
        <v>1.34</v>
      </c>
      <c r="AF46" s="228" t="s">
        <v>110</v>
      </c>
      <c r="AG46" s="229" t="n">
        <f aca="false">SUM('23'!Y47,'23'!AA47,'23'!AC47,'23'!AE47)</f>
        <v>297806.96</v>
      </c>
      <c r="AI46" s="503" t="s">
        <v>105</v>
      </c>
      <c r="AJ46" s="504"/>
      <c r="AK46" s="503" t="s">
        <v>105</v>
      </c>
      <c r="AL46" s="504"/>
      <c r="AM46" s="503" t="s">
        <v>105</v>
      </c>
      <c r="AN46" s="504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'23'!Y45*'23'!Y46</f>
        <v>51646.28</v>
      </c>
      <c r="Z47" s="219" t="s">
        <v>112</v>
      </c>
      <c r="AA47" s="220" t="n">
        <f aca="false">'23'!AA45*'23'!AA46</f>
        <v>28129.28</v>
      </c>
      <c r="AB47" s="219" t="s">
        <v>112</v>
      </c>
      <c r="AC47" s="220" t="n">
        <f aca="false">'23'!AC45*'23'!AC46</f>
        <v>0</v>
      </c>
      <c r="AD47" s="219" t="s">
        <v>112</v>
      </c>
      <c r="AE47" s="220" t="n">
        <f aca="false">'23'!AE45*'23'!AE46</f>
        <v>218031.4</v>
      </c>
      <c r="AF47" s="228"/>
      <c r="AG47" s="229"/>
      <c r="AI47" s="505" t="s">
        <v>108</v>
      </c>
      <c r="AJ47" s="506" t="n">
        <f aca="false">'10'!AJ46*275.3</f>
        <v>0</v>
      </c>
      <c r="AK47" s="505" t="s">
        <v>108</v>
      </c>
      <c r="AL47" s="506" t="n">
        <f aca="false">262.4*'10'!AL46</f>
        <v>0</v>
      </c>
      <c r="AM47" s="505" t="s">
        <v>108</v>
      </c>
      <c r="AN47" s="506" t="n">
        <f aca="false">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507" t="s">
        <v>109</v>
      </c>
      <c r="AJ48" s="508" t="n">
        <f aca="false">'10'!Y46</f>
        <v>1.33</v>
      </c>
      <c r="AK48" s="509" t="s">
        <v>109</v>
      </c>
      <c r="AL48" s="508" t="n">
        <f aca="false">'10'!AJ48</f>
        <v>1.33</v>
      </c>
      <c r="AM48" s="509" t="s">
        <v>109</v>
      </c>
      <c r="AN48" s="508" t="n">
        <f aca="false">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505" t="s">
        <v>112</v>
      </c>
      <c r="AJ49" s="506" t="n">
        <f aca="false">'10'!AJ47*'10'!AJ48</f>
        <v>0</v>
      </c>
      <c r="AK49" s="505" t="s">
        <v>112</v>
      </c>
      <c r="AL49" s="506" t="n">
        <f aca="false">'10'!AL47*'10'!AL48</f>
        <v>0</v>
      </c>
      <c r="AM49" s="505" t="s">
        <v>112</v>
      </c>
      <c r="AN49" s="506" t="n">
        <f aca="false">AN47*AN48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</row>
    <row r="51" customFormat="false" ht="16.5" hidden="false" customHeight="true" outlineLevel="0" collapsed="false">
      <c r="O51" s="184" t="n">
        <f aca="false">COUNTA('23'!O7:O18)</f>
        <v>12</v>
      </c>
      <c r="P51" s="184" t="n">
        <f aca="false">COUNTA('23'!W17:W28)</f>
        <v>0</v>
      </c>
      <c r="R51" s="214" t="n">
        <f aca="false">COUNTIF('23'!O7:O18,"&gt;=0,5")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SUM('23'!Y53,'23'!AA53,'23'!AC53,'23'!AE53)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'23'!Y52*275.3</f>
        <v>0</v>
      </c>
      <c r="Z53" s="219" t="s">
        <v>108</v>
      </c>
      <c r="AA53" s="220" t="n">
        <f aca="false">262.4*'23'!AA52</f>
        <v>0</v>
      </c>
      <c r="AB53" s="219" t="s">
        <v>108</v>
      </c>
      <c r="AC53" s="246" t="n">
        <f aca="false">'23'!AC52*277.7</f>
        <v>0</v>
      </c>
      <c r="AD53" s="219" t="s">
        <v>108</v>
      </c>
      <c r="AE53" s="348" t="n">
        <v>0</v>
      </c>
      <c r="AF53" s="211"/>
      <c r="AG53" s="243"/>
      <c r="AI53" s="503" t="s">
        <v>105</v>
      </c>
      <c r="AJ53" s="510" t="n">
        <v>0</v>
      </c>
      <c r="AK53" s="503" t="s">
        <v>105</v>
      </c>
      <c r="AL53" s="511"/>
      <c r="AM53" s="503" t="s">
        <v>105</v>
      </c>
      <c r="AN53" s="51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'23'!AS7</f>
        <v>1.33</v>
      </c>
      <c r="Z54" s="224" t="s">
        <v>109</v>
      </c>
      <c r="AA54" s="226" t="n">
        <f aca="false">'23'!Y54</f>
        <v>1.33</v>
      </c>
      <c r="AB54" s="224" t="s">
        <v>109</v>
      </c>
      <c r="AC54" s="226" t="n">
        <f aca="false">'23'!Y54</f>
        <v>1.33</v>
      </c>
      <c r="AD54" s="224" t="s">
        <v>109</v>
      </c>
      <c r="AE54" s="227" t="n">
        <f aca="false">'23'!Y54</f>
        <v>1.33</v>
      </c>
      <c r="AF54" s="228" t="s">
        <v>110</v>
      </c>
      <c r="AG54" s="229" t="n">
        <f aca="false">SUM('23'!Y55,'23'!AA55,'23'!AC55,'23'!AE55)</f>
        <v>0</v>
      </c>
      <c r="AI54" s="505" t="s">
        <v>108</v>
      </c>
      <c r="AJ54" s="506" t="n">
        <f aca="false">AJ53*275.3</f>
        <v>0</v>
      </c>
      <c r="AK54" s="505" t="s">
        <v>108</v>
      </c>
      <c r="AL54" s="506" t="n">
        <f aca="false">262.4*'10'!AL53</f>
        <v>0</v>
      </c>
      <c r="AM54" s="505" t="s">
        <v>108</v>
      </c>
      <c r="AN54" s="512" t="n">
        <f aca="false">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'23'!Y53*'23'!Y54</f>
        <v>0</v>
      </c>
      <c r="Z55" s="219" t="s">
        <v>112</v>
      </c>
      <c r="AA55" s="220" t="n">
        <f aca="false">'23'!AA53*'23'!AA54</f>
        <v>0</v>
      </c>
      <c r="AB55" s="219" t="s">
        <v>112</v>
      </c>
      <c r="AC55" s="220" t="n">
        <f aca="false">'23'!AC53*'23'!AC54</f>
        <v>0</v>
      </c>
      <c r="AD55" s="219" t="s">
        <v>112</v>
      </c>
      <c r="AE55" s="220" t="n">
        <f aca="false">'23'!AE53*'23'!AE54</f>
        <v>0</v>
      </c>
      <c r="AF55" s="228"/>
      <c r="AG55" s="229"/>
      <c r="AI55" s="507" t="s">
        <v>109</v>
      </c>
      <c r="AJ55" s="508" t="n">
        <f aca="false">Y54</f>
        <v>1.33</v>
      </c>
      <c r="AK55" s="507" t="s">
        <v>109</v>
      </c>
      <c r="AL55" s="508" t="n">
        <f aca="false">'10'!AJ55</f>
        <v>0</v>
      </c>
      <c r="AM55" s="507" t="s">
        <v>109</v>
      </c>
      <c r="AN55" s="508" t="n">
        <f aca="false">AJ55</f>
        <v>1.33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505" t="s">
        <v>112</v>
      </c>
      <c r="AJ56" s="506" t="n">
        <f aca="false">AJ54*AJ55</f>
        <v>0</v>
      </c>
      <c r="AK56" s="505" t="s">
        <v>112</v>
      </c>
      <c r="AL56" s="506" t="n">
        <f aca="false">'10'!AL54*'10'!AL55</f>
        <v>0</v>
      </c>
      <c r="AM56" s="505" t="s">
        <v>112</v>
      </c>
      <c r="AN56" s="506" t="n">
        <f aca="false">AN54*AN55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COUNTA('23'!N7:N18)</f>
        <v>12</v>
      </c>
      <c r="P57" s="247"/>
      <c r="R57" s="248" t="n">
        <f aca="false">COUNTIF('23'!N7:N18,"&gt;=6")</f>
        <v>0</v>
      </c>
      <c r="S57" s="248"/>
      <c r="T57" s="248"/>
      <c r="AI57" s="223"/>
      <c r="AJ57" s="223"/>
      <c r="AK57" s="223"/>
      <c r="AL57" s="223"/>
      <c r="AM57" s="223"/>
      <c r="AN57" s="223"/>
      <c r="AO57" s="223"/>
      <c r="AP57" s="223"/>
      <c r="AQ57" s="223"/>
      <c r="AR57" s="223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513" t="s">
        <v>125</v>
      </c>
      <c r="AJ61" s="513"/>
      <c r="AK61" s="513"/>
      <c r="AL61" s="514" t="n">
        <f aca="false">AJ56+AL56+AN56</f>
        <v>0</v>
      </c>
      <c r="AM61" s="514"/>
      <c r="AN61" s="513" t="s">
        <v>125</v>
      </c>
      <c r="AO61" s="513"/>
      <c r="AP61" s="513"/>
      <c r="AQ61" s="514" t="n">
        <f aca="false">AJ49+AL49+AN49</f>
        <v>0</v>
      </c>
      <c r="AR61" s="514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513" t="s">
        <v>127</v>
      </c>
      <c r="AJ62" s="513"/>
      <c r="AK62" s="513"/>
      <c r="AL62" s="515" t="n">
        <f aca="false">AA33</f>
        <v>0</v>
      </c>
      <c r="AM62" s="515"/>
      <c r="AN62" s="513" t="s">
        <v>127</v>
      </c>
      <c r="AO62" s="513"/>
      <c r="AP62" s="513"/>
      <c r="AQ62" s="516" t="n">
        <f aca="false">'10'!AA32</f>
        <v>46084.5</v>
      </c>
      <c r="AR62" s="516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/>
      <c r="AE63" s="73"/>
      <c r="AI63" s="513" t="s">
        <v>129</v>
      </c>
      <c r="AJ63" s="513"/>
      <c r="AK63" s="513"/>
      <c r="AL63" s="514" t="n">
        <f aca="false">AL61-AL62</f>
        <v>0</v>
      </c>
      <c r="AM63" s="514"/>
      <c r="AN63" s="513" t="s">
        <v>129</v>
      </c>
      <c r="AO63" s="513"/>
      <c r="AP63" s="513"/>
      <c r="AQ63" s="514" t="n">
        <f aca="false">'10'!AQ61-'10'!AQ62</f>
        <v>-46084.5</v>
      </c>
      <c r="AR63" s="514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'22'!$Y$68</f>
        <v>-7485.325</v>
      </c>
      <c r="Z65" s="259"/>
      <c r="AA65" s="259"/>
      <c r="AB65" s="269" t="s">
        <v>130</v>
      </c>
      <c r="AC65" s="367" t="n">
        <f aca="false">'22'!$AC$68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SUM('23'!AK38,'23'!AP38)</f>
        <v>2636.98333333333</v>
      </c>
      <c r="Z67" s="259"/>
      <c r="AA67" s="259"/>
      <c r="AB67" s="265" t="s">
        <v>128</v>
      </c>
      <c r="AC67" s="257" t="n">
        <f aca="false">SUM('23'!AM38,'23'!AR38)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SUM('23'!Y63,'23'!Y65)-'23'!Y67</f>
        <v>-10122.3083333333</v>
      </c>
      <c r="Z68" s="259"/>
      <c r="AA68" s="259"/>
      <c r="AB68" s="265" t="s">
        <v>132</v>
      </c>
      <c r="AC68" s="275" t="n">
        <f aca="false">SUM('23'!AC63,'23'!AC65)-'23'!AC67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8" colorId="64" zoomScale="120" zoomScaleNormal="120" zoomScalePageLayoutView="100" workbookViewId="0">
      <selection pane="topLeft" activeCell="AD37" activeCellId="0" sqref="AD37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29" min="29" style="0" width="11.25"/>
    <col collapsed="false" customWidth="true" hidden="false" outlineLevel="0" max="30" min="30" style="0" width="9.16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7" t="s">
        <v>13</v>
      </c>
      <c r="U4" s="343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7"/>
      <c r="U5" s="34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3"/>
      <c r="V6" s="18"/>
      <c r="W6" s="18"/>
      <c r="X6" s="32" t="n">
        <v>0.0416666666666667</v>
      </c>
      <c r="Y6" s="58" t="n">
        <v>3183</v>
      </c>
      <c r="Z6" s="280" t="n">
        <v>1260</v>
      </c>
      <c r="AA6" s="34" t="n">
        <v>1</v>
      </c>
      <c r="AB6" s="82" t="n">
        <f aca="false">IF('24'!AA6=1,(('24'!Z6*'24'!$AS$6*'24'!$AT$6)/('24'!Y6*0.0036)),IF('24'!AA6=2,(('24'!Z6*'24'!$AS$7*'24'!$AT$7)/('24'!Y6*0.0036))))</f>
        <v>73.1228400879673</v>
      </c>
      <c r="AC6" s="82"/>
      <c r="AD6" s="37" t="n">
        <f aca="false">(('24'!AC6*'24'!$Q$10*1000000))/('24'!Y6*3600)</f>
        <v>0</v>
      </c>
      <c r="AE6" s="281" t="n">
        <v>2600</v>
      </c>
      <c r="AF6" s="282" t="n">
        <f aca="false">('24'!AE6/24)*0.454</f>
        <v>49.1833333333333</v>
      </c>
      <c r="AG6" s="38"/>
      <c r="AH6" s="282" t="n">
        <f aca="false">('24'!AG6/24)*0.454</f>
        <v>0</v>
      </c>
      <c r="AI6" s="280" t="n">
        <v>3300</v>
      </c>
      <c r="AJ6" s="282" t="n">
        <f aca="false">('24'!AI6/24)*0.454</f>
        <v>62.425</v>
      </c>
      <c r="AK6" s="40"/>
      <c r="AL6" s="283" t="n">
        <f aca="false">('24'!AK6/24)*0.454</f>
        <v>0</v>
      </c>
      <c r="AM6" s="40"/>
      <c r="AN6" s="283" t="n">
        <f aca="false">('24'!AM6/24)*0.454</f>
        <v>0</v>
      </c>
      <c r="AO6" s="40"/>
      <c r="AP6" s="283" t="n">
        <f aca="false">('24'!AO6/24)*0.454</f>
        <v>0</v>
      </c>
      <c r="AQ6" s="43" t="n">
        <v>1</v>
      </c>
      <c r="AR6" s="518" t="s">
        <v>48</v>
      </c>
      <c r="AS6" s="45" t="n">
        <v>1.33</v>
      </c>
      <c r="AT6" s="518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194</v>
      </c>
      <c r="C7" s="284" t="n">
        <v>18</v>
      </c>
      <c r="D7" s="284" t="n">
        <v>18</v>
      </c>
      <c r="E7" s="284" t="n">
        <v>10</v>
      </c>
      <c r="F7" s="284" t="n">
        <v>47</v>
      </c>
      <c r="G7" s="284" t="n">
        <v>2</v>
      </c>
      <c r="H7" s="284" t="n">
        <v>1.3</v>
      </c>
      <c r="I7" s="284" t="n">
        <v>0.4</v>
      </c>
      <c r="J7" s="284" t="n">
        <v>0.6</v>
      </c>
      <c r="K7" s="284" t="n">
        <v>6.7</v>
      </c>
      <c r="L7" s="284" t="n">
        <v>6</v>
      </c>
      <c r="M7" s="284" t="n">
        <v>6.2</v>
      </c>
      <c r="N7" s="284" t="n">
        <v>5.9</v>
      </c>
      <c r="O7" s="284" t="n">
        <v>3.5</v>
      </c>
      <c r="P7" s="284" t="n">
        <v>0.5</v>
      </c>
      <c r="Q7" s="287"/>
      <c r="R7" s="56" t="n">
        <f aca="false">'23'!$Z$29</f>
        <v>1260</v>
      </c>
      <c r="S7" s="285" t="n">
        <f aca="false">'23'!$AB$29</f>
        <v>73.4879348166719</v>
      </c>
      <c r="T7" s="56" t="n">
        <f aca="false">'23'!$Y$29</f>
        <v>3191</v>
      </c>
      <c r="U7" s="51" t="str">
        <f aca="false">IF('24'!AA6=1,'24'!AR6,'24'!AR7)</f>
        <v>S.A.L</v>
      </c>
      <c r="V7" s="286" t="n">
        <f aca="false">ESCALA!$C$25</f>
        <v>0</v>
      </c>
      <c r="W7" s="286"/>
      <c r="X7" s="32" t="n">
        <v>0.0833333333333333</v>
      </c>
      <c r="Y7" s="58" t="n">
        <v>3192</v>
      </c>
      <c r="Z7" s="281" t="n">
        <v>1260</v>
      </c>
      <c r="AA7" s="34" t="n">
        <v>1</v>
      </c>
      <c r="AB7" s="82" t="n">
        <f aca="false">IF('24'!AA7=1,(('24'!Z7*'24'!$AS$6*'24'!$AT$6)/('24'!Y7*0.0036)),IF('24'!AA7=2,(('24'!Z7*'24'!$AS$7*'24'!$AT$7)/('24'!Y7*0.0036))))</f>
        <v>72.9166666666667</v>
      </c>
      <c r="AC7" s="82"/>
      <c r="AD7" s="37" t="n">
        <f aca="false">(('24'!AC7*'24'!$Q$10*1000000))/('24'!Y7*3600)</f>
        <v>0</v>
      </c>
      <c r="AE7" s="281" t="n">
        <v>2600</v>
      </c>
      <c r="AF7" s="282" t="n">
        <f aca="false">('24'!AE7/24)*0.454</f>
        <v>49.1833333333333</v>
      </c>
      <c r="AG7" s="38"/>
      <c r="AH7" s="282" t="n">
        <f aca="false">('24'!AG7/24)*0.454</f>
        <v>0</v>
      </c>
      <c r="AI7" s="280" t="n">
        <v>3300</v>
      </c>
      <c r="AJ7" s="282" t="n">
        <f aca="false">('24'!AI7/24)*0.454</f>
        <v>62.425</v>
      </c>
      <c r="AK7" s="40"/>
      <c r="AL7" s="283" t="n">
        <f aca="false">('24'!AK7/24)*0.454</f>
        <v>0</v>
      </c>
      <c r="AM7" s="40"/>
      <c r="AN7" s="283" t="n">
        <f aca="false">('24'!AM7/24)*0.454</f>
        <v>0</v>
      </c>
      <c r="AO7" s="40"/>
      <c r="AP7" s="283" t="n">
        <f aca="false">('24'!AO7/24)*0.454</f>
        <v>0</v>
      </c>
      <c r="AQ7" s="43" t="n">
        <v>2</v>
      </c>
      <c r="AR7" s="518" t="s">
        <v>49</v>
      </c>
      <c r="AS7" s="45" t="n">
        <v>1.345</v>
      </c>
      <c r="AT7" s="518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195</v>
      </c>
      <c r="C8" s="284" t="n">
        <v>18</v>
      </c>
      <c r="D8" s="284" t="n">
        <v>18</v>
      </c>
      <c r="E8" s="284" t="n">
        <v>10</v>
      </c>
      <c r="F8" s="284" t="n">
        <v>45</v>
      </c>
      <c r="G8" s="284" t="n">
        <v>2</v>
      </c>
      <c r="H8" s="284" t="n">
        <v>1.3</v>
      </c>
      <c r="I8" s="284" t="n">
        <v>0.4</v>
      </c>
      <c r="J8" s="284" t="n">
        <v>0.6</v>
      </c>
      <c r="K8" s="284" t="n">
        <v>6.7</v>
      </c>
      <c r="L8" s="284" t="n">
        <v>6</v>
      </c>
      <c r="M8" s="284" t="n">
        <v>6.2</v>
      </c>
      <c r="N8" s="284" t="n">
        <v>5.9</v>
      </c>
      <c r="O8" s="284" t="n">
        <v>3.5</v>
      </c>
      <c r="P8" s="284" t="n">
        <v>0.5</v>
      </c>
      <c r="Q8" s="287"/>
      <c r="R8" s="54" t="n">
        <f aca="false">'24'!Z7</f>
        <v>1260</v>
      </c>
      <c r="S8" s="55" t="n">
        <f aca="false">'24'!AB7</f>
        <v>72.9166666666667</v>
      </c>
      <c r="T8" s="56" t="n">
        <f aca="false">'24'!Y7</f>
        <v>3192</v>
      </c>
      <c r="U8" s="51" t="str">
        <f aca="false">IF('24'!AA7=1,'24'!AR6,'24'!AR7)</f>
        <v>S.A.L</v>
      </c>
      <c r="V8" s="286"/>
      <c r="W8" s="286"/>
      <c r="X8" s="32" t="n">
        <v>0.125</v>
      </c>
      <c r="Y8" s="58" t="n">
        <v>3179</v>
      </c>
      <c r="Z8" s="281" t="n">
        <v>1260</v>
      </c>
      <c r="AA8" s="34" t="n">
        <v>1</v>
      </c>
      <c r="AB8" s="82" t="n">
        <f aca="false">IF('24'!AA8=1,(('24'!Z8*'24'!$AS$6*'24'!$AT$6)/('24'!Y8*0.0036)),IF('24'!AA8=2,(('24'!Z8*'24'!$AS$7*'24'!$AT$7)/('24'!Y8*0.0036))))</f>
        <v>73.2148474363007</v>
      </c>
      <c r="AC8" s="82"/>
      <c r="AD8" s="37" t="n">
        <f aca="false">(('24'!AC8*'24'!$Q$10*1000000))/('24'!Y8*3600)</f>
        <v>0</v>
      </c>
      <c r="AE8" s="281" t="n">
        <v>2600</v>
      </c>
      <c r="AF8" s="282" t="n">
        <f aca="false">('24'!AE8/24)*0.454</f>
        <v>49.1833333333333</v>
      </c>
      <c r="AG8" s="38"/>
      <c r="AH8" s="282" t="n">
        <f aca="false">('24'!AG8/24)*0.454</f>
        <v>0</v>
      </c>
      <c r="AI8" s="280" t="n">
        <v>3300</v>
      </c>
      <c r="AJ8" s="282" t="n">
        <f aca="false">('24'!AI8/24)*0.454</f>
        <v>62.425</v>
      </c>
      <c r="AK8" s="40"/>
      <c r="AL8" s="283" t="n">
        <f aca="false">('24'!AK8/24)*0.454</f>
        <v>0</v>
      </c>
      <c r="AM8" s="40"/>
      <c r="AN8" s="283" t="n">
        <f aca="false">('24'!AM8/24)*0.454</f>
        <v>0</v>
      </c>
      <c r="AO8" s="40"/>
      <c r="AP8" s="283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196</v>
      </c>
      <c r="C9" s="284" t="n">
        <v>17</v>
      </c>
      <c r="D9" s="284" t="n">
        <v>19</v>
      </c>
      <c r="E9" s="284" t="n">
        <v>10</v>
      </c>
      <c r="F9" s="284" t="n">
        <v>47</v>
      </c>
      <c r="G9" s="284" t="n">
        <v>2.1</v>
      </c>
      <c r="H9" s="284" t="n">
        <v>1.3</v>
      </c>
      <c r="I9" s="284" t="n">
        <v>0.4</v>
      </c>
      <c r="J9" s="284" t="n">
        <v>0.6</v>
      </c>
      <c r="K9" s="284" t="n">
        <v>6.7</v>
      </c>
      <c r="L9" s="284" t="n">
        <v>6</v>
      </c>
      <c r="M9" s="284" t="n">
        <v>6.2</v>
      </c>
      <c r="N9" s="284" t="n">
        <v>5.9</v>
      </c>
      <c r="O9" s="284" t="n">
        <v>3.5</v>
      </c>
      <c r="P9" s="284" t="n">
        <v>0.8</v>
      </c>
      <c r="Q9" s="287"/>
      <c r="R9" s="56" t="n">
        <f aca="false">'24'!Z9</f>
        <v>1260</v>
      </c>
      <c r="S9" s="55" t="n">
        <f aca="false">'24'!AB9</f>
        <v>73.5154769425142</v>
      </c>
      <c r="T9" s="56" t="n">
        <f aca="false">'24'!Y9</f>
        <v>3166</v>
      </c>
      <c r="U9" s="51" t="str">
        <f aca="false">IF('24'!AA9=1,'24'!AR6,'24'!AR7)</f>
        <v>S.A.L</v>
      </c>
      <c r="V9" s="286"/>
      <c r="W9" s="286"/>
      <c r="X9" s="32" t="n">
        <v>0.166666666666667</v>
      </c>
      <c r="Y9" s="58" t="n">
        <v>3166</v>
      </c>
      <c r="Z9" s="281" t="n">
        <v>1260</v>
      </c>
      <c r="AA9" s="34" t="n">
        <v>1</v>
      </c>
      <c r="AB9" s="82" t="n">
        <f aca="false">IF('24'!AA9=1,(('24'!Z9*'24'!$AS$6*'24'!$AT$6)/('24'!Y9*0.0036)),IF('24'!AA9=2,(('24'!Z9*'24'!$AS$7*'24'!$AT$7)/('24'!Y9*0.0036))))</f>
        <v>73.5154769425142</v>
      </c>
      <c r="AC9" s="82"/>
      <c r="AD9" s="37" t="n">
        <f aca="false">(('24'!AC9*'24'!$Q$10*1000000))/('24'!Y9*3600)</f>
        <v>0</v>
      </c>
      <c r="AE9" s="281" t="n">
        <v>2600</v>
      </c>
      <c r="AF9" s="282" t="n">
        <f aca="false">('24'!AE9/24)*0.454</f>
        <v>49.1833333333333</v>
      </c>
      <c r="AG9" s="38"/>
      <c r="AH9" s="282" t="n">
        <f aca="false">('24'!AG9/24)*0.454</f>
        <v>0</v>
      </c>
      <c r="AI9" s="280" t="n">
        <v>3300</v>
      </c>
      <c r="AJ9" s="282" t="n">
        <f aca="false">('24'!AI9/24)*0.454</f>
        <v>62.425</v>
      </c>
      <c r="AK9" s="40"/>
      <c r="AL9" s="283" t="n">
        <f aca="false">('24'!AK9/24)*0.454</f>
        <v>0</v>
      </c>
      <c r="AM9" s="40"/>
      <c r="AN9" s="283" t="n">
        <f aca="false">('24'!AM9/24)*0.454</f>
        <v>0</v>
      </c>
      <c r="AO9" s="40"/>
      <c r="AP9" s="283" t="n">
        <f aca="false">('24'!AO9/24)*0.454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195</v>
      </c>
      <c r="C10" s="284" t="n">
        <v>17</v>
      </c>
      <c r="D10" s="284" t="n">
        <v>19</v>
      </c>
      <c r="E10" s="284" t="n">
        <v>10</v>
      </c>
      <c r="F10" s="284" t="n">
        <v>46</v>
      </c>
      <c r="G10" s="284" t="n">
        <v>2.1</v>
      </c>
      <c r="H10" s="284" t="n">
        <v>1.3</v>
      </c>
      <c r="I10" s="284" t="n">
        <v>0.5</v>
      </c>
      <c r="J10" s="284" t="n">
        <v>0.8</v>
      </c>
      <c r="K10" s="284" t="n">
        <v>6.7</v>
      </c>
      <c r="L10" s="284" t="n">
        <v>6</v>
      </c>
      <c r="M10" s="284" t="n">
        <v>6.2</v>
      </c>
      <c r="N10" s="284" t="n">
        <v>5.9</v>
      </c>
      <c r="O10" s="284" t="n">
        <v>3.5</v>
      </c>
      <c r="P10" s="284" t="n">
        <v>0.8</v>
      </c>
      <c r="Q10" s="287"/>
      <c r="R10" s="56" t="n">
        <f aca="false">'24'!Z11</f>
        <v>1260</v>
      </c>
      <c r="S10" s="55" t="n">
        <f aca="false">'24'!AB11</f>
        <v>72.9852618375666</v>
      </c>
      <c r="T10" s="56" t="n">
        <f aca="false">'24'!Y11</f>
        <v>3189</v>
      </c>
      <c r="U10" s="51" t="str">
        <f aca="false">IF('24'!AA11=1,'24'!AR6,'24'!AR7)</f>
        <v>S.A.L</v>
      </c>
      <c r="V10" s="286"/>
      <c r="W10" s="286"/>
      <c r="X10" s="32" t="n">
        <v>0.208333333333333</v>
      </c>
      <c r="Y10" s="58" t="n">
        <v>3195</v>
      </c>
      <c r="Z10" s="281" t="n">
        <v>1260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72.8482003129891</v>
      </c>
      <c r="AC10" s="82"/>
      <c r="AD10" s="37" t="n">
        <f aca="false">(('24'!AC10*'24'!$Q$10*1000000))/('24'!Y10*3600)</f>
        <v>0</v>
      </c>
      <c r="AE10" s="281" t="n">
        <v>2600</v>
      </c>
      <c r="AF10" s="282" t="n">
        <f aca="false">('24'!AE10/24)*0.454</f>
        <v>49.1833333333333</v>
      </c>
      <c r="AG10" s="38"/>
      <c r="AH10" s="282" t="n">
        <f aca="false">('24'!AG10/24)*0.454</f>
        <v>0</v>
      </c>
      <c r="AI10" s="280" t="n">
        <v>3300</v>
      </c>
      <c r="AJ10" s="282" t="n">
        <f aca="false">('24'!AI10/24)*0.454</f>
        <v>62.425</v>
      </c>
      <c r="AK10" s="40"/>
      <c r="AL10" s="283" t="n">
        <f aca="false">('24'!AK10/24)*0.454</f>
        <v>0</v>
      </c>
      <c r="AM10" s="40"/>
      <c r="AN10" s="283" t="n">
        <f aca="false">('24'!AM10/24)*0.454</f>
        <v>0</v>
      </c>
      <c r="AO10" s="40"/>
      <c r="AP10" s="283" t="n">
        <f aca="false">('24'!AO10/24)*0.454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189</v>
      </c>
      <c r="C11" s="284" t="n">
        <v>17</v>
      </c>
      <c r="D11" s="284" t="n">
        <v>18</v>
      </c>
      <c r="E11" s="284" t="n">
        <v>11</v>
      </c>
      <c r="F11" s="284" t="n">
        <v>44</v>
      </c>
      <c r="G11" s="284" t="n">
        <v>2.1</v>
      </c>
      <c r="H11" s="284" t="n">
        <v>1.5</v>
      </c>
      <c r="I11" s="284" t="n">
        <v>0.5</v>
      </c>
      <c r="J11" s="284" t="n">
        <v>0.8</v>
      </c>
      <c r="K11" s="284" t="n">
        <v>6.7</v>
      </c>
      <c r="L11" s="284" t="n">
        <v>6</v>
      </c>
      <c r="M11" s="284" t="n">
        <v>6.2</v>
      </c>
      <c r="N11" s="284" t="n">
        <v>5.9</v>
      </c>
      <c r="O11" s="284" t="n">
        <v>3.2</v>
      </c>
      <c r="P11" s="284" t="n">
        <v>0.6</v>
      </c>
      <c r="Q11" s="287"/>
      <c r="R11" s="56" t="n">
        <f aca="false">'24'!Z13</f>
        <v>1260</v>
      </c>
      <c r="S11" s="55" t="n">
        <f aca="false">'24'!AB13</f>
        <v>73.1918238993711</v>
      </c>
      <c r="T11" s="56" t="n">
        <f aca="false">'24'!Y13</f>
        <v>3180</v>
      </c>
      <c r="U11" s="51" t="str">
        <f aca="false">IF('24'!AA13=1,'24'!AR6,'24'!AR7)</f>
        <v>S.A.L</v>
      </c>
      <c r="V11" s="286"/>
      <c r="W11" s="286"/>
      <c r="X11" s="32" t="n">
        <v>0.25</v>
      </c>
      <c r="Y11" s="58" t="n">
        <v>3189</v>
      </c>
      <c r="Z11" s="281" t="n">
        <v>1260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72.9852618375666</v>
      </c>
      <c r="AC11" s="82"/>
      <c r="AD11" s="37" t="n">
        <f aca="false">(('24'!AC11*'24'!$Q$10*1000000))/('24'!Y11*3600)</f>
        <v>0</v>
      </c>
      <c r="AE11" s="281" t="n">
        <v>2600</v>
      </c>
      <c r="AF11" s="282" t="n">
        <f aca="false">('24'!AE11/24)*0.454</f>
        <v>49.1833333333333</v>
      </c>
      <c r="AG11" s="38"/>
      <c r="AH11" s="282" t="n">
        <f aca="false">('24'!AG11/24)*0.454</f>
        <v>0</v>
      </c>
      <c r="AI11" s="280" t="n">
        <v>3300</v>
      </c>
      <c r="AJ11" s="282" t="n">
        <f aca="false">('24'!AI11/24)*0.454</f>
        <v>62.425</v>
      </c>
      <c r="AK11" s="40"/>
      <c r="AL11" s="283" t="n">
        <f aca="false">('24'!AK11/24)*0.454</f>
        <v>0</v>
      </c>
      <c r="AM11" s="40"/>
      <c r="AN11" s="283" t="n">
        <f aca="false">('24'!AM11/24)*0.454</f>
        <v>0</v>
      </c>
      <c r="AO11" s="40"/>
      <c r="AP11" s="283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189</v>
      </c>
      <c r="C12" s="284" t="n">
        <v>17</v>
      </c>
      <c r="D12" s="284" t="n">
        <v>18</v>
      </c>
      <c r="E12" s="284" t="n">
        <v>11</v>
      </c>
      <c r="F12" s="284" t="n">
        <v>45</v>
      </c>
      <c r="G12" s="284" t="n">
        <v>2.4</v>
      </c>
      <c r="H12" s="284" t="n">
        <v>1.6</v>
      </c>
      <c r="I12" s="284" t="n">
        <v>0.6</v>
      </c>
      <c r="J12" s="284" t="n">
        <v>0.8</v>
      </c>
      <c r="K12" s="284" t="n">
        <v>6.7</v>
      </c>
      <c r="L12" s="284" t="n">
        <v>6</v>
      </c>
      <c r="M12" s="284" t="n">
        <v>6.2</v>
      </c>
      <c r="N12" s="284" t="n">
        <v>5.9</v>
      </c>
      <c r="O12" s="284" t="n">
        <v>3</v>
      </c>
      <c r="P12" s="284" t="n">
        <v>0.6</v>
      </c>
      <c r="Q12" s="287"/>
      <c r="R12" s="56" t="n">
        <f aca="false">'24'!Z15</f>
        <v>1260</v>
      </c>
      <c r="S12" s="55" t="n">
        <f aca="false">'24'!AB15</f>
        <v>73.3301827347196</v>
      </c>
      <c r="T12" s="56" t="n">
        <f aca="false">'24'!Y15</f>
        <v>3174</v>
      </c>
      <c r="U12" s="51" t="str">
        <f aca="false">IF('24'!AA15=1,'24'!AR6,'24'!AR7)</f>
        <v>S.A.L</v>
      </c>
      <c r="V12" s="66" t="n">
        <f aca="false">ESCALA!$B$26</f>
        <v>0</v>
      </c>
      <c r="W12" s="66"/>
      <c r="X12" s="32" t="n">
        <v>0.291666666666667</v>
      </c>
      <c r="Y12" s="58" t="n">
        <v>3184</v>
      </c>
      <c r="Z12" s="281" t="n">
        <v>1260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73.0998743718593</v>
      </c>
      <c r="AC12" s="82"/>
      <c r="AD12" s="37" t="n">
        <f aca="false">(('24'!AC12*'24'!$Q$10*1000000))/('24'!Y12*3600)</f>
        <v>0</v>
      </c>
      <c r="AE12" s="281" t="n">
        <v>2600</v>
      </c>
      <c r="AF12" s="282" t="n">
        <f aca="false">('24'!AE12/24)*0.454</f>
        <v>49.1833333333333</v>
      </c>
      <c r="AG12" s="38"/>
      <c r="AH12" s="282" t="n">
        <f aca="false">('24'!AG12/24)*0.454</f>
        <v>0</v>
      </c>
      <c r="AI12" s="280" t="n">
        <v>3300</v>
      </c>
      <c r="AJ12" s="282" t="n">
        <f aca="false">('24'!AI12/24)*0.454</f>
        <v>62.425</v>
      </c>
      <c r="AK12" s="40"/>
      <c r="AL12" s="283" t="n">
        <f aca="false">('24'!AK12/24)*0.454</f>
        <v>0</v>
      </c>
      <c r="AM12" s="40"/>
      <c r="AN12" s="283" t="n">
        <f aca="false">('24'!AM12/24)*0.454</f>
        <v>0</v>
      </c>
      <c r="AO12" s="40"/>
      <c r="AP12" s="283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192</v>
      </c>
      <c r="C13" s="284" t="n">
        <v>18</v>
      </c>
      <c r="D13" s="284" t="n">
        <v>18</v>
      </c>
      <c r="E13" s="284" t="n">
        <v>12</v>
      </c>
      <c r="F13" s="284" t="n">
        <v>46</v>
      </c>
      <c r="G13" s="284" t="n">
        <v>2.6</v>
      </c>
      <c r="H13" s="284" t="n">
        <v>1.8</v>
      </c>
      <c r="I13" s="284" t="n">
        <v>0.7</v>
      </c>
      <c r="J13" s="284" t="n">
        <v>0.9</v>
      </c>
      <c r="K13" s="284" t="n">
        <v>6.8</v>
      </c>
      <c r="L13" s="284" t="n">
        <v>6</v>
      </c>
      <c r="M13" s="284" t="n">
        <v>6.2</v>
      </c>
      <c r="N13" s="284" t="n">
        <v>5.8</v>
      </c>
      <c r="O13" s="284" t="n">
        <v>3</v>
      </c>
      <c r="P13" s="284" t="n">
        <v>0.4</v>
      </c>
      <c r="Q13" s="287"/>
      <c r="R13" s="56" t="n">
        <f aca="false">'24'!Z17</f>
        <v>1260</v>
      </c>
      <c r="S13" s="55" t="n">
        <f aca="false">'24'!AB17</f>
        <v>73.0769230769231</v>
      </c>
      <c r="T13" s="56" t="n">
        <f aca="false">'24'!Y17</f>
        <v>3185</v>
      </c>
      <c r="U13" s="51" t="str">
        <f aca="false">IF('24'!AA17=1,'24'!AR6,'24'!AR7)</f>
        <v>S.A.L</v>
      </c>
      <c r="V13" s="66"/>
      <c r="W13" s="66"/>
      <c r="X13" s="32" t="n">
        <v>0.333333333333333</v>
      </c>
      <c r="Y13" s="58" t="n">
        <v>3180</v>
      </c>
      <c r="Z13" s="281" t="n">
        <v>1260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73.1918238993711</v>
      </c>
      <c r="AC13" s="82"/>
      <c r="AD13" s="37" t="n">
        <f aca="false">(('24'!AC13*'24'!$Q$10*1000000))/('24'!Y13*3600)</f>
        <v>0</v>
      </c>
      <c r="AE13" s="281" t="n">
        <v>2600</v>
      </c>
      <c r="AF13" s="282" t="n">
        <f aca="false">('24'!AE13/24)*0.454</f>
        <v>49.1833333333333</v>
      </c>
      <c r="AG13" s="38"/>
      <c r="AH13" s="282" t="n">
        <f aca="false">('24'!AG13/24)*0.454</f>
        <v>0</v>
      </c>
      <c r="AI13" s="280" t="n">
        <v>3300</v>
      </c>
      <c r="AJ13" s="282" t="n">
        <f aca="false">('24'!AI13/24)*0.454</f>
        <v>62.425</v>
      </c>
      <c r="AK13" s="40"/>
      <c r="AL13" s="283" t="n">
        <f aca="false">('24'!AK13/24)*0.454</f>
        <v>0</v>
      </c>
      <c r="AM13" s="40"/>
      <c r="AN13" s="283" t="n">
        <f aca="false">('24'!AM13/24)*0.454</f>
        <v>0</v>
      </c>
      <c r="AO13" s="40"/>
      <c r="AP13" s="283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195</v>
      </c>
      <c r="C14" s="284" t="n">
        <v>17</v>
      </c>
      <c r="D14" s="284" t="n">
        <v>17</v>
      </c>
      <c r="E14" s="284" t="n">
        <v>11</v>
      </c>
      <c r="F14" s="284" t="n">
        <v>48</v>
      </c>
      <c r="G14" s="284" t="n">
        <v>2.3</v>
      </c>
      <c r="H14" s="284" t="n">
        <v>1.9</v>
      </c>
      <c r="I14" s="284" t="n">
        <v>0.6</v>
      </c>
      <c r="J14" s="284" t="n">
        <v>0.7</v>
      </c>
      <c r="K14" s="284" t="n">
        <v>6.8</v>
      </c>
      <c r="L14" s="284" t="n">
        <v>6</v>
      </c>
      <c r="M14" s="284" t="n">
        <v>6.2</v>
      </c>
      <c r="N14" s="284" t="n">
        <v>5.8</v>
      </c>
      <c r="O14" s="284" t="n">
        <v>3</v>
      </c>
      <c r="P14" s="284" t="n">
        <v>0.4</v>
      </c>
      <c r="Q14" s="287"/>
      <c r="R14" s="56" t="n">
        <f aca="false">'24'!Z19</f>
        <v>1260</v>
      </c>
      <c r="S14" s="55" t="n">
        <f aca="false">'24'!AB19</f>
        <v>73.2148474363007</v>
      </c>
      <c r="T14" s="56" t="n">
        <f aca="false">'24'!Y19</f>
        <v>3179</v>
      </c>
      <c r="U14" s="51" t="str">
        <f aca="false">IF('24'!AA19=1,'24'!AR6,'24'!AR7)</f>
        <v>S.A.L</v>
      </c>
      <c r="V14" s="66"/>
      <c r="W14" s="66"/>
      <c r="X14" s="32" t="n">
        <v>0.375</v>
      </c>
      <c r="Y14" s="58" t="n">
        <v>3163</v>
      </c>
      <c r="Z14" s="281" t="n">
        <v>1260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73.5852039203288</v>
      </c>
      <c r="AC14" s="82"/>
      <c r="AD14" s="37" t="n">
        <f aca="false">(('24'!AC14*'24'!$Q$10*1000000))/('24'!Y14*3600)</f>
        <v>0</v>
      </c>
      <c r="AE14" s="281" t="n">
        <v>2600</v>
      </c>
      <c r="AF14" s="282" t="n">
        <f aca="false">('24'!AE14/24)*0.454</f>
        <v>49.1833333333333</v>
      </c>
      <c r="AG14" s="38"/>
      <c r="AH14" s="282" t="n">
        <f aca="false">('24'!AG14/24)*0.454</f>
        <v>0</v>
      </c>
      <c r="AI14" s="280" t="n">
        <v>3300</v>
      </c>
      <c r="AJ14" s="282" t="n">
        <f aca="false">('24'!AI14/24)*0.454</f>
        <v>62.425</v>
      </c>
      <c r="AK14" s="40"/>
      <c r="AL14" s="283" t="n">
        <f aca="false">('24'!AK14/24)*0.454</f>
        <v>0</v>
      </c>
      <c r="AM14" s="40"/>
      <c r="AN14" s="283" t="n">
        <f aca="false">('24'!AM14/24)*0.454</f>
        <v>0</v>
      </c>
      <c r="AO14" s="40"/>
      <c r="AP14" s="283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186</v>
      </c>
      <c r="C15" s="284" t="n">
        <v>17</v>
      </c>
      <c r="D15" s="284" t="n">
        <v>17</v>
      </c>
      <c r="E15" s="284" t="n">
        <v>11</v>
      </c>
      <c r="F15" s="284" t="n">
        <v>44</v>
      </c>
      <c r="G15" s="284" t="n">
        <v>2.3</v>
      </c>
      <c r="H15" s="284" t="n">
        <v>2</v>
      </c>
      <c r="I15" s="284" t="n">
        <v>0.7</v>
      </c>
      <c r="J15" s="284" t="n">
        <v>0.7</v>
      </c>
      <c r="K15" s="284" t="n">
        <v>6.8</v>
      </c>
      <c r="L15" s="284" t="n">
        <v>6</v>
      </c>
      <c r="M15" s="284" t="n">
        <v>6.2</v>
      </c>
      <c r="N15" s="284" t="n">
        <v>5.8</v>
      </c>
      <c r="O15" s="284" t="n">
        <v>2.8</v>
      </c>
      <c r="P15" s="284" t="n">
        <v>0.4</v>
      </c>
      <c r="Q15" s="287"/>
      <c r="R15" s="56" t="n">
        <f aca="false">'24'!Z21</f>
        <v>1260</v>
      </c>
      <c r="S15" s="55" t="n">
        <f aca="false">'24'!AB21</f>
        <v>72.7571115973742</v>
      </c>
      <c r="T15" s="56" t="n">
        <f aca="false">'24'!Y21</f>
        <v>3199</v>
      </c>
      <c r="U15" s="51" t="str">
        <f aca="false">IF('24'!AA21=1,'24'!AR6,'24'!AR7)</f>
        <v>S.A.L</v>
      </c>
      <c r="V15" s="66"/>
      <c r="W15" s="66"/>
      <c r="X15" s="32" t="n">
        <v>0.416666666666667</v>
      </c>
      <c r="Y15" s="58" t="n">
        <v>3174</v>
      </c>
      <c r="Z15" s="281" t="n">
        <v>1260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73.3301827347196</v>
      </c>
      <c r="AC15" s="82"/>
      <c r="AD15" s="37" t="n">
        <f aca="false">(('24'!AC15*'24'!$Q$10*1000000))/('24'!Y15*3600)</f>
        <v>0</v>
      </c>
      <c r="AE15" s="281" t="n">
        <v>2600</v>
      </c>
      <c r="AF15" s="282" t="n">
        <f aca="false">('24'!AE15/24)*0.454</f>
        <v>49.1833333333333</v>
      </c>
      <c r="AG15" s="38"/>
      <c r="AH15" s="282" t="n">
        <f aca="false">('24'!AG15/24)*0.454</f>
        <v>0</v>
      </c>
      <c r="AI15" s="280" t="n">
        <v>3300</v>
      </c>
      <c r="AJ15" s="282" t="n">
        <f aca="false">('24'!AI15/24)*0.454</f>
        <v>62.425</v>
      </c>
      <c r="AK15" s="40"/>
      <c r="AL15" s="283" t="n">
        <f aca="false">('24'!AK15/24)*0.454</f>
        <v>0</v>
      </c>
      <c r="AM15" s="40"/>
      <c r="AN15" s="283" t="n">
        <f aca="false">('24'!AM15/24)*0.454</f>
        <v>0</v>
      </c>
      <c r="AO15" s="40"/>
      <c r="AP15" s="283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191</v>
      </c>
      <c r="C16" s="284" t="n">
        <v>17</v>
      </c>
      <c r="D16" s="284" t="n">
        <v>18</v>
      </c>
      <c r="E16" s="284" t="n">
        <v>11</v>
      </c>
      <c r="F16" s="284" t="n">
        <v>46</v>
      </c>
      <c r="G16" s="284" t="n">
        <v>2.2</v>
      </c>
      <c r="H16" s="284" t="n">
        <v>1.9</v>
      </c>
      <c r="I16" s="284" t="n">
        <v>0.6</v>
      </c>
      <c r="J16" s="284" t="n">
        <v>0.7</v>
      </c>
      <c r="K16" s="284" t="n">
        <v>6.8</v>
      </c>
      <c r="L16" s="284" t="n">
        <v>6</v>
      </c>
      <c r="M16" s="284" t="n">
        <v>6.2</v>
      </c>
      <c r="N16" s="284" t="n">
        <v>5.8</v>
      </c>
      <c r="O16" s="284" t="n">
        <v>3</v>
      </c>
      <c r="P16" s="284" t="n">
        <v>0.2</v>
      </c>
      <c r="Q16" s="287"/>
      <c r="R16" s="56" t="n">
        <f aca="false">'24'!Z23</f>
        <v>1260</v>
      </c>
      <c r="S16" s="55" t="n">
        <f aca="false">'24'!AB23</f>
        <v>72.8254067584481</v>
      </c>
      <c r="T16" s="56" t="n">
        <f aca="false">'24'!Y23</f>
        <v>3196</v>
      </c>
      <c r="U16" s="51" t="str">
        <f aca="false">IF('24'!AA23=1,'24'!AR6,'24'!AR7)</f>
        <v>S.A.L</v>
      </c>
      <c r="V16" s="66"/>
      <c r="W16" s="66"/>
      <c r="X16" s="32" t="n">
        <v>0.458333333333333</v>
      </c>
      <c r="Y16" s="58" t="n">
        <v>3195</v>
      </c>
      <c r="Z16" s="281" t="n">
        <v>1260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72.8482003129891</v>
      </c>
      <c r="AC16" s="82"/>
      <c r="AD16" s="37" t="n">
        <f aca="false">(('24'!AC16*'24'!$Q$10*1000000))/('24'!Y16*3600)</f>
        <v>0</v>
      </c>
      <c r="AE16" s="281" t="n">
        <v>2600</v>
      </c>
      <c r="AF16" s="282" t="n">
        <f aca="false">('24'!AE16/24)*0.454</f>
        <v>49.1833333333333</v>
      </c>
      <c r="AG16" s="38"/>
      <c r="AH16" s="282" t="n">
        <f aca="false">('24'!AG16/24)*0.454</f>
        <v>0</v>
      </c>
      <c r="AI16" s="280" t="n">
        <v>3300</v>
      </c>
      <c r="AJ16" s="282" t="n">
        <f aca="false">('24'!AI16/24)*0.454</f>
        <v>62.425</v>
      </c>
      <c r="AK16" s="40"/>
      <c r="AL16" s="283" t="n">
        <f aca="false">('24'!AK16/24)*0.454</f>
        <v>0</v>
      </c>
      <c r="AM16" s="40"/>
      <c r="AN16" s="283" t="n">
        <f aca="false">('24'!AM16/24)*0.454</f>
        <v>0</v>
      </c>
      <c r="AO16" s="40"/>
      <c r="AP16" s="283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198</v>
      </c>
      <c r="C17" s="284" t="n">
        <v>16</v>
      </c>
      <c r="D17" s="284" t="n">
        <v>18</v>
      </c>
      <c r="E17" s="284" t="n">
        <v>10</v>
      </c>
      <c r="F17" s="284" t="n">
        <v>48</v>
      </c>
      <c r="G17" s="284" t="n">
        <v>2</v>
      </c>
      <c r="H17" s="284" t="n">
        <v>1.8</v>
      </c>
      <c r="I17" s="284" t="n">
        <v>0.6</v>
      </c>
      <c r="J17" s="284" t="n">
        <v>0.7</v>
      </c>
      <c r="K17" s="284" t="n">
        <v>6.8</v>
      </c>
      <c r="L17" s="284" t="n">
        <v>6</v>
      </c>
      <c r="M17" s="284" t="n">
        <v>6.2</v>
      </c>
      <c r="N17" s="284" t="n">
        <v>5.8</v>
      </c>
      <c r="O17" s="284" t="n">
        <v>3</v>
      </c>
      <c r="P17" s="284" t="n">
        <v>0.5</v>
      </c>
      <c r="Q17" s="287"/>
      <c r="R17" s="56" t="n">
        <f aca="false">'24'!Z25</f>
        <v>1260</v>
      </c>
      <c r="S17" s="55" t="n">
        <f aca="false">'24'!AB25</f>
        <v>73.6783792339348</v>
      </c>
      <c r="T17" s="56" t="n">
        <f aca="false">'24'!Y25</f>
        <v>3159</v>
      </c>
      <c r="U17" s="51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58" t="n">
        <v>3185</v>
      </c>
      <c r="Z17" s="281" t="n">
        <v>1260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73.0769230769231</v>
      </c>
      <c r="AC17" s="82"/>
      <c r="AD17" s="37" t="n">
        <f aca="false">(('24'!AC17*'24'!$Q$10*1000000))/('24'!Y17*3600)</f>
        <v>0</v>
      </c>
      <c r="AE17" s="281" t="n">
        <v>2600</v>
      </c>
      <c r="AF17" s="282" t="n">
        <f aca="false">('24'!AE17/24)*0.454</f>
        <v>49.1833333333333</v>
      </c>
      <c r="AG17" s="38"/>
      <c r="AH17" s="282" t="n">
        <f aca="false">('24'!AG17/24)*0.454</f>
        <v>0</v>
      </c>
      <c r="AI17" s="280" t="n">
        <v>3300</v>
      </c>
      <c r="AJ17" s="282" t="n">
        <f aca="false">('24'!AI17/24)*0.454</f>
        <v>62.425</v>
      </c>
      <c r="AK17" s="40"/>
      <c r="AL17" s="283" t="n">
        <f aca="false">('24'!AK17/24)*0.454</f>
        <v>0</v>
      </c>
      <c r="AM17" s="40"/>
      <c r="AN17" s="283" t="n">
        <f aca="false">('24'!AM17/24)*0.454</f>
        <v>0</v>
      </c>
      <c r="AO17" s="40"/>
      <c r="AP17" s="283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197</v>
      </c>
      <c r="C18" s="284" t="n">
        <v>16</v>
      </c>
      <c r="D18" s="284" t="n">
        <v>17</v>
      </c>
      <c r="E18" s="284" t="n">
        <v>10</v>
      </c>
      <c r="F18" s="284" t="n">
        <v>48</v>
      </c>
      <c r="G18" s="284" t="n">
        <v>1.8</v>
      </c>
      <c r="H18" s="284" t="n">
        <v>1.6</v>
      </c>
      <c r="I18" s="284" t="n">
        <v>0.6</v>
      </c>
      <c r="J18" s="284" t="n">
        <v>0.7</v>
      </c>
      <c r="K18" s="284" t="n">
        <v>6.8</v>
      </c>
      <c r="L18" s="284" t="n">
        <v>6</v>
      </c>
      <c r="M18" s="284" t="n">
        <v>6.2</v>
      </c>
      <c r="N18" s="284" t="n">
        <v>5.8</v>
      </c>
      <c r="O18" s="284" t="n">
        <v>3.2</v>
      </c>
      <c r="P18" s="519" t="n">
        <v>0.6</v>
      </c>
      <c r="Q18" s="287"/>
      <c r="R18" s="56" t="n">
        <f aca="false">'24'!Z27</f>
        <v>1260</v>
      </c>
      <c r="S18" s="55" t="n">
        <f aca="false">'24'!AB27</f>
        <v>73.1688148381012</v>
      </c>
      <c r="T18" s="56" t="n">
        <f aca="false">'24'!Y27</f>
        <v>3181</v>
      </c>
      <c r="U18" s="51" t="str">
        <f aca="false">IF('24'!AA27=1,'24'!AR6,'24'!AR7)</f>
        <v>S.A.L</v>
      </c>
      <c r="V18" s="67"/>
      <c r="W18" s="67"/>
      <c r="X18" s="32" t="n">
        <v>0.541666666666667</v>
      </c>
      <c r="Y18" s="58" t="n">
        <v>3193</v>
      </c>
      <c r="Z18" s="281" t="n">
        <v>1260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72.8938302536799</v>
      </c>
      <c r="AC18" s="82"/>
      <c r="AD18" s="37" t="n">
        <f aca="false">(('24'!AC18*'24'!$Q$10*1000000))/('24'!Y18*3600)</f>
        <v>0</v>
      </c>
      <c r="AE18" s="281" t="n">
        <v>2600</v>
      </c>
      <c r="AF18" s="282" t="n">
        <f aca="false">('24'!AE18/24)*0.454</f>
        <v>49.1833333333333</v>
      </c>
      <c r="AG18" s="38"/>
      <c r="AH18" s="282" t="n">
        <f aca="false">('24'!AG18/24)*0.454</f>
        <v>0</v>
      </c>
      <c r="AI18" s="280" t="n">
        <v>3300</v>
      </c>
      <c r="AJ18" s="282" t="n">
        <f aca="false">('24'!AI18/24)*0.454</f>
        <v>62.425</v>
      </c>
      <c r="AK18" s="40"/>
      <c r="AL18" s="283" t="n">
        <f aca="false">('24'!AK18/24)*0.454</f>
        <v>0</v>
      </c>
      <c r="AM18" s="40"/>
      <c r="AN18" s="283" t="n">
        <f aca="false">('24'!AM18/24)*0.454</f>
        <v>0</v>
      </c>
      <c r="AO18" s="40"/>
      <c r="AP18" s="283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AVERAGE('24'!B7:B18)</f>
        <v>193.083333333333</v>
      </c>
      <c r="C19" s="96" t="n">
        <f aca="false">AVERAGE('24'!C7:C18)</f>
        <v>17.0833333333333</v>
      </c>
      <c r="D19" s="96" t="n">
        <f aca="false">AVERAGE('24'!D7:D18)</f>
        <v>17.9166666666667</v>
      </c>
      <c r="E19" s="96" t="n">
        <f aca="false">AVERAGE('24'!E7:E18)</f>
        <v>10.5833333333333</v>
      </c>
      <c r="F19" s="96" t="n">
        <f aca="false">AVERAGE('24'!F7:F18)</f>
        <v>46.1666666666667</v>
      </c>
      <c r="G19" s="96" t="n">
        <f aca="false">AVERAGE('24'!G7:G18)</f>
        <v>2.15833333333333</v>
      </c>
      <c r="H19" s="96" t="n">
        <f aca="false">AVERAGE('24'!H7:H18)</f>
        <v>1.60833333333333</v>
      </c>
      <c r="I19" s="96" t="n">
        <f aca="false">AVERAGE('24'!I7:I18)</f>
        <v>0.55</v>
      </c>
      <c r="J19" s="96" t="n">
        <f aca="false">AVERAGE('24'!J7:J18)</f>
        <v>0.716666666666667</v>
      </c>
      <c r="K19" s="96" t="n">
        <f aca="false">AVERAGE('24'!K7:K18)</f>
        <v>6.75</v>
      </c>
      <c r="L19" s="96" t="n">
        <f aca="false">AVERAGE('24'!L7:L18)</f>
        <v>6</v>
      </c>
      <c r="M19" s="96" t="n">
        <f aca="false">AVERAGE('24'!M7:M18)</f>
        <v>6.2</v>
      </c>
      <c r="N19" s="96" t="n">
        <f aca="false">AVERAGE('24'!N7:N18)</f>
        <v>5.85</v>
      </c>
      <c r="O19" s="96" t="n">
        <f aca="false">AVERAGE('24'!O7:O18)</f>
        <v>3.18333333333333</v>
      </c>
      <c r="P19" s="289" t="n">
        <f aca="false">AVERAGE('24'!P7:P18)</f>
        <v>0.525</v>
      </c>
      <c r="Q19" s="290" t="e">
        <f aca="false">AVERAGE('24'!Q7:Q18)</f>
        <v>#DIV/0!</v>
      </c>
      <c r="R19" s="290" t="n">
        <f aca="false">AVERAGE('24'!R7:R18)</f>
        <v>1260</v>
      </c>
      <c r="S19" s="290" t="n">
        <f aca="false">AVERAGE('24'!S7:S18)</f>
        <v>73.179069153216</v>
      </c>
      <c r="T19" s="72"/>
      <c r="U19" s="72"/>
      <c r="V19" s="73"/>
      <c r="W19" s="74"/>
      <c r="X19" s="32" t="n">
        <v>0.583333333333333</v>
      </c>
      <c r="Y19" s="58" t="n">
        <v>3179</v>
      </c>
      <c r="Z19" s="281" t="n">
        <v>1260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73.2148474363007</v>
      </c>
      <c r="AC19" s="82"/>
      <c r="AD19" s="37" t="n">
        <f aca="false">(('24'!AC19*'24'!$Q$10*1000000))/('24'!Y19*3600)</f>
        <v>0</v>
      </c>
      <c r="AE19" s="281" t="n">
        <v>2600</v>
      </c>
      <c r="AF19" s="282" t="n">
        <f aca="false">('24'!AE19/24)*0.454</f>
        <v>49.1833333333333</v>
      </c>
      <c r="AG19" s="38"/>
      <c r="AH19" s="282" t="n">
        <f aca="false">('24'!AG19/24)*0.454</f>
        <v>0</v>
      </c>
      <c r="AI19" s="280" t="n">
        <v>3300</v>
      </c>
      <c r="AJ19" s="282" t="n">
        <f aca="false">('24'!AI19/24)*0.454</f>
        <v>62.425</v>
      </c>
      <c r="AK19" s="40"/>
      <c r="AL19" s="283" t="n">
        <f aca="false">('24'!AK19/24)*0.454</f>
        <v>0</v>
      </c>
      <c r="AM19" s="40"/>
      <c r="AN19" s="283" t="n">
        <f aca="false">('24'!AM19/24)*0.454</f>
        <v>0</v>
      </c>
      <c r="AO19" s="40"/>
      <c r="AP19" s="283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MAX('24'!B7:B18)</f>
        <v>198</v>
      </c>
      <c r="C20" s="288" t="n">
        <f aca="false">MAX('24'!C7:C18)</f>
        <v>18</v>
      </c>
      <c r="D20" s="96" t="n">
        <f aca="false">MAX('24'!D7:D18)</f>
        <v>19</v>
      </c>
      <c r="E20" s="96" t="n">
        <f aca="false">MAX('24'!E7:E18)</f>
        <v>12</v>
      </c>
      <c r="F20" s="96" t="n">
        <f aca="false">MAX('24'!F7:F18)</f>
        <v>48</v>
      </c>
      <c r="G20" s="96" t="n">
        <f aca="false">MAX('24'!G7:G18)</f>
        <v>2.6</v>
      </c>
      <c r="H20" s="96" t="n">
        <f aca="false">MAX('24'!H7:H18)</f>
        <v>2</v>
      </c>
      <c r="I20" s="96" t="n">
        <f aca="false">MAX('24'!I7:I18)</f>
        <v>0.7</v>
      </c>
      <c r="J20" s="96" t="n">
        <f aca="false">MAX('24'!J7:J18)</f>
        <v>0.9</v>
      </c>
      <c r="K20" s="96" t="n">
        <f aca="false">MAX('24'!K7:K18)</f>
        <v>6.8</v>
      </c>
      <c r="L20" s="96" t="n">
        <f aca="false">MAX('24'!L7:L18)</f>
        <v>6</v>
      </c>
      <c r="M20" s="96" t="n">
        <f aca="false">MAX('24'!M7:M18)</f>
        <v>6.2</v>
      </c>
      <c r="N20" s="96" t="n">
        <f aca="false">MAX('24'!N7:N18)</f>
        <v>5.9</v>
      </c>
      <c r="O20" s="97" t="n">
        <f aca="false">MAX('24'!O7:O18)</f>
        <v>3.5</v>
      </c>
      <c r="P20" s="97" t="n">
        <f aca="false">MAX('24'!P7:P18)</f>
        <v>0.8</v>
      </c>
      <c r="Q20" s="97" t="n">
        <f aca="false">MAX('24'!Q7:Q18)</f>
        <v>0</v>
      </c>
      <c r="R20" s="97" t="n">
        <f aca="false">MAX('24'!R7:R18)</f>
        <v>1260</v>
      </c>
      <c r="S20" s="97" t="n">
        <f aca="false">MAX('24'!S7:S18)</f>
        <v>73.6783792339348</v>
      </c>
      <c r="T20" s="72"/>
      <c r="U20" s="72"/>
      <c r="X20" s="32" t="n">
        <v>0.625</v>
      </c>
      <c r="Y20" s="58" t="n">
        <v>3195</v>
      </c>
      <c r="Z20" s="281" t="n">
        <v>1260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72.8482003129891</v>
      </c>
      <c r="AC20" s="82"/>
      <c r="AD20" s="37" t="n">
        <f aca="false">(('24'!AC20*'24'!$Q$10*1000000))/('24'!Y20*3600)</f>
        <v>0</v>
      </c>
      <c r="AE20" s="281" t="n">
        <v>2600</v>
      </c>
      <c r="AF20" s="282" t="n">
        <f aca="false">('24'!AE20/24)*0.454</f>
        <v>49.1833333333333</v>
      </c>
      <c r="AG20" s="38"/>
      <c r="AH20" s="282" t="n">
        <f aca="false">('24'!AG20/24)*0.454</f>
        <v>0</v>
      </c>
      <c r="AI20" s="280" t="n">
        <v>3300</v>
      </c>
      <c r="AJ20" s="282" t="n">
        <f aca="false">('24'!AI20/24)*0.454</f>
        <v>62.425</v>
      </c>
      <c r="AK20" s="40"/>
      <c r="AL20" s="283" t="n">
        <f aca="false">('24'!AK20/24)*0.454</f>
        <v>0</v>
      </c>
      <c r="AM20" s="40"/>
      <c r="AN20" s="283" t="n">
        <f aca="false">('24'!AM20/24)*0.454</f>
        <v>0</v>
      </c>
      <c r="AO20" s="40"/>
      <c r="AP20" s="283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MIN('24'!B7:B18)</f>
        <v>186</v>
      </c>
      <c r="C21" s="96" t="n">
        <f aca="false">MIN('24'!C7:C18)</f>
        <v>16</v>
      </c>
      <c r="D21" s="96" t="n">
        <f aca="false">MIN('24'!D7:D18)</f>
        <v>17</v>
      </c>
      <c r="E21" s="96" t="n">
        <f aca="false">MIN('24'!E7:E18)</f>
        <v>10</v>
      </c>
      <c r="F21" s="96" t="n">
        <f aca="false">MIN('24'!F7:F18)</f>
        <v>44</v>
      </c>
      <c r="G21" s="291" t="n">
        <f aca="false">MIN('24'!G7:G18)</f>
        <v>1.8</v>
      </c>
      <c r="H21" s="291" t="n">
        <f aca="false">MIN('24'!H7:H18)</f>
        <v>1.3</v>
      </c>
      <c r="I21" s="291" t="n">
        <f aca="false">MIN('24'!I7:I18)</f>
        <v>0.4</v>
      </c>
      <c r="J21" s="291" t="n">
        <f aca="false">MIN('24'!J7:J18)</f>
        <v>0.6</v>
      </c>
      <c r="K21" s="291" t="n">
        <f aca="false">MIN('24'!K7:K18)</f>
        <v>6.7</v>
      </c>
      <c r="L21" s="291" t="n">
        <f aca="false">MIN('24'!L7:L18)</f>
        <v>6</v>
      </c>
      <c r="M21" s="291" t="n">
        <f aca="false">MIN('24'!M7:M18)</f>
        <v>6.2</v>
      </c>
      <c r="N21" s="291" t="n">
        <f aca="false">MIN('24'!N7:N18)</f>
        <v>5.8</v>
      </c>
      <c r="O21" s="292" t="n">
        <f aca="false">MIN('24'!O7:O18)</f>
        <v>2.8</v>
      </c>
      <c r="P21" s="292" t="n">
        <f aca="false">MIN('24'!P7:P18)</f>
        <v>0.2</v>
      </c>
      <c r="Q21" s="292" t="n">
        <f aca="false">MIN('24'!Q7:Q18)</f>
        <v>0</v>
      </c>
      <c r="R21" s="292" t="n">
        <f aca="false">MIN('24'!R7:R18)</f>
        <v>1260</v>
      </c>
      <c r="S21" s="292" t="n">
        <f aca="false">MIN('24'!S7:S18)</f>
        <v>72.7571115973742</v>
      </c>
      <c r="T21" s="72"/>
      <c r="U21" s="72"/>
      <c r="X21" s="32" t="n">
        <v>0.666666666666667</v>
      </c>
      <c r="Y21" s="58" t="n">
        <v>3199</v>
      </c>
      <c r="Z21" s="281" t="n">
        <v>1260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72.7571115973742</v>
      </c>
      <c r="AC21" s="82"/>
      <c r="AD21" s="37" t="n">
        <f aca="false">(('24'!AC21*'24'!$Q$10*1000000))/('24'!Y21*3600)</f>
        <v>0</v>
      </c>
      <c r="AE21" s="281" t="n">
        <v>2600</v>
      </c>
      <c r="AF21" s="282" t="n">
        <f aca="false">('24'!AE21/24)*0.454</f>
        <v>49.1833333333333</v>
      </c>
      <c r="AG21" s="38"/>
      <c r="AH21" s="282" t="n">
        <f aca="false">('24'!AG21/24)*0.454</f>
        <v>0</v>
      </c>
      <c r="AI21" s="280" t="n">
        <v>3300</v>
      </c>
      <c r="AJ21" s="282" t="n">
        <f aca="false">('24'!AI21/24)*0.454</f>
        <v>62.425</v>
      </c>
      <c r="AK21" s="40"/>
      <c r="AL21" s="283" t="n">
        <f aca="false">('24'!AK21/24)*0.454</f>
        <v>0</v>
      </c>
      <c r="AM21" s="40"/>
      <c r="AN21" s="283" t="n">
        <f aca="false">('24'!AM21/24)*0.454</f>
        <v>0</v>
      </c>
      <c r="AO21" s="40"/>
      <c r="AP21" s="283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3199</v>
      </c>
      <c r="Z22" s="281" t="n">
        <v>1260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72.7571115973742</v>
      </c>
      <c r="AC22" s="82"/>
      <c r="AD22" s="37" t="n">
        <f aca="false">(('24'!AC22*'24'!$Q$10*1000000))/('24'!Y22*3600)</f>
        <v>0</v>
      </c>
      <c r="AE22" s="281" t="n">
        <v>2600</v>
      </c>
      <c r="AF22" s="282" t="n">
        <f aca="false">('24'!AE22/24)*0.454</f>
        <v>49.1833333333333</v>
      </c>
      <c r="AG22" s="38"/>
      <c r="AH22" s="282" t="n">
        <f aca="false">('24'!AG22/24)*0.454</f>
        <v>0</v>
      </c>
      <c r="AI22" s="280" t="n">
        <v>3300</v>
      </c>
      <c r="AJ22" s="282" t="n">
        <f aca="false">('24'!AI22/24)*0.454</f>
        <v>62.425</v>
      </c>
      <c r="AK22" s="40"/>
      <c r="AL22" s="283" t="n">
        <f aca="false">('24'!AK22/24)*0.454</f>
        <v>0</v>
      </c>
      <c r="AM22" s="40"/>
      <c r="AN22" s="283" t="n">
        <f aca="false">('24'!AM22/24)*0.454</f>
        <v>0</v>
      </c>
      <c r="AO22" s="40"/>
      <c r="AP22" s="283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3196</v>
      </c>
      <c r="Z23" s="281" t="n">
        <v>1260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72.8254067584481</v>
      </c>
      <c r="AC23" s="82"/>
      <c r="AD23" s="37" t="n">
        <f aca="false">(('24'!AC23*'24'!$Q$10*1000000))/('24'!Y23*3600)</f>
        <v>0</v>
      </c>
      <c r="AE23" s="281" t="n">
        <v>2600</v>
      </c>
      <c r="AF23" s="282" t="n">
        <f aca="false">('24'!AE23/24)*0.454</f>
        <v>49.1833333333333</v>
      </c>
      <c r="AG23" s="38"/>
      <c r="AH23" s="282" t="n">
        <f aca="false">('24'!AG23/24)*0.454</f>
        <v>0</v>
      </c>
      <c r="AI23" s="280" t="n">
        <v>3300</v>
      </c>
      <c r="AJ23" s="282" t="n">
        <f aca="false">('24'!AI23/24)*0.454</f>
        <v>62.425</v>
      </c>
      <c r="AK23" s="40"/>
      <c r="AL23" s="283" t="n">
        <f aca="false">('24'!AK23/24)*0.454</f>
        <v>0</v>
      </c>
      <c r="AM23" s="40"/>
      <c r="AN23" s="283" t="n">
        <f aca="false">('24'!AM23/24)*0.454</f>
        <v>0</v>
      </c>
      <c r="AO23" s="40"/>
      <c r="AP23" s="283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3162</v>
      </c>
      <c r="Z24" s="281" t="n">
        <v>1260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73.6084756483239</v>
      </c>
      <c r="AC24" s="35"/>
      <c r="AD24" s="293" t="n">
        <f aca="false">(('24'!AC24*'24'!$Q$10*1000000))/('24'!Y24*3600)</f>
        <v>0</v>
      </c>
      <c r="AE24" s="281" t="n">
        <v>2600</v>
      </c>
      <c r="AF24" s="294" t="n">
        <f aca="false">('24'!AE24/24)*0.454</f>
        <v>49.1833333333333</v>
      </c>
      <c r="AG24" s="266"/>
      <c r="AH24" s="294" t="n">
        <f aca="false">('24'!AG24/24)*0.454</f>
        <v>0</v>
      </c>
      <c r="AI24" s="280" t="n">
        <v>3300</v>
      </c>
      <c r="AJ24" s="294" t="n">
        <f aca="false">('24'!AI24/24)*0.454</f>
        <v>62.425</v>
      </c>
      <c r="AK24" s="40"/>
      <c r="AL24" s="295" t="n">
        <f aca="false">('24'!AK24/24)*0.454</f>
        <v>0</v>
      </c>
      <c r="AM24" s="296"/>
      <c r="AN24" s="295" t="n">
        <f aca="false">('24'!AM24/24)*0.454</f>
        <v>0</v>
      </c>
      <c r="AO24" s="40"/>
      <c r="AP24" s="295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0.75</v>
      </c>
      <c r="C25" s="400" t="n">
        <v>0.86</v>
      </c>
      <c r="D25" s="397" t="n">
        <v>0.82</v>
      </c>
      <c r="E25" s="400" t="n">
        <v>0.96</v>
      </c>
      <c r="F25" s="400" t="n">
        <v>0.81</v>
      </c>
      <c r="G25" s="400" t="n">
        <v>0.83</v>
      </c>
      <c r="H25" s="400" t="n">
        <v>0.72</v>
      </c>
      <c r="I25" s="400" t="n">
        <v>0.76</v>
      </c>
      <c r="J25" s="400" t="n">
        <v>0.8</v>
      </c>
      <c r="K25" s="400" t="n">
        <v>0.79</v>
      </c>
      <c r="L25" s="400" t="n">
        <v>0.85</v>
      </c>
      <c r="M25" s="400" t="n">
        <v>0.77</v>
      </c>
      <c r="N25" s="400" t="n">
        <v>0.84</v>
      </c>
      <c r="O25" s="400" t="n">
        <v>1.02</v>
      </c>
      <c r="P25" s="400" t="n">
        <v>0.75</v>
      </c>
      <c r="Q25" s="400" t="s">
        <v>138</v>
      </c>
      <c r="R25" s="89" t="e">
        <f aca="false">#DIV/0!</f>
        <v>#DIV/0!</v>
      </c>
      <c r="S25" s="90"/>
      <c r="T25" s="298" t="s">
        <v>0</v>
      </c>
      <c r="U25" s="520" t="n">
        <f aca="false">ESCALA!$A$26</f>
        <v>43945</v>
      </c>
      <c r="X25" s="32" t="n">
        <v>0.833333333333333</v>
      </c>
      <c r="Y25" s="58" t="n">
        <v>3159</v>
      </c>
      <c r="Z25" s="281" t="n">
        <v>1260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73.6783792339348</v>
      </c>
      <c r="AC25" s="82"/>
      <c r="AD25" s="37" t="n">
        <f aca="false">(('24'!AC25*'24'!$Q$10*1000000))/('24'!Y25*3600)</f>
        <v>0</v>
      </c>
      <c r="AE25" s="281" t="n">
        <v>2600</v>
      </c>
      <c r="AF25" s="282" t="n">
        <f aca="false">('24'!AE25/24)*0.454</f>
        <v>49.1833333333333</v>
      </c>
      <c r="AG25" s="38"/>
      <c r="AH25" s="282" t="n">
        <f aca="false">('24'!AG25/24)*0.454</f>
        <v>0</v>
      </c>
      <c r="AI25" s="280" t="n">
        <v>3300</v>
      </c>
      <c r="AJ25" s="282" t="n">
        <f aca="false">('24'!AI25/24)*0.454</f>
        <v>62.425</v>
      </c>
      <c r="AK25" s="40"/>
      <c r="AL25" s="283" t="n">
        <f aca="false">('24'!AK25/24)*0.454</f>
        <v>0</v>
      </c>
      <c r="AM25" s="40"/>
      <c r="AN25" s="283" t="n">
        <f aca="false">('24'!AM25/24)*0.454</f>
        <v>0</v>
      </c>
      <c r="AO25" s="40"/>
      <c r="AP25" s="283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8"/>
      <c r="U26" s="520"/>
      <c r="X26" s="32" t="n">
        <v>0.875</v>
      </c>
      <c r="Y26" s="58" t="n">
        <v>3194</v>
      </c>
      <c r="Z26" s="281" t="n">
        <v>1260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72.871008140263</v>
      </c>
      <c r="AC26" s="82"/>
      <c r="AD26" s="37" t="n">
        <f aca="false">(('24'!AC26*'24'!$Q$10*1000000))/('24'!Y26*3600)</f>
        <v>0</v>
      </c>
      <c r="AE26" s="281" t="n">
        <v>2600</v>
      </c>
      <c r="AF26" s="282" t="n">
        <f aca="false">('24'!AE26/24)*0.454</f>
        <v>49.1833333333333</v>
      </c>
      <c r="AG26" s="38"/>
      <c r="AH26" s="282" t="n">
        <f aca="false">('24'!AG26/24)*0.454</f>
        <v>0</v>
      </c>
      <c r="AI26" s="280" t="n">
        <v>3300</v>
      </c>
      <c r="AJ26" s="282" t="n">
        <f aca="false">('24'!AI26/24)*0.454</f>
        <v>62.425</v>
      </c>
      <c r="AK26" s="40"/>
      <c r="AL26" s="283" t="n">
        <f aca="false">('24'!AK26/24)*0.454</f>
        <v>0</v>
      </c>
      <c r="AM26" s="40"/>
      <c r="AN26" s="283" t="n">
        <f aca="false">('24'!AM26/24)*0.454</f>
        <v>0</v>
      </c>
      <c r="AO26" s="40"/>
      <c r="AP26" s="283" t="n">
        <f aca="false">('24'!AO26/24)*0.454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3181</v>
      </c>
      <c r="Z27" s="281" t="n">
        <v>1260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73.1688148381012</v>
      </c>
      <c r="AC27" s="82"/>
      <c r="AD27" s="37" t="n">
        <f aca="false">(('24'!AC27*'24'!$Q$10*1000000))/('24'!Y27*3600)</f>
        <v>0</v>
      </c>
      <c r="AE27" s="281" t="n">
        <v>2600</v>
      </c>
      <c r="AF27" s="282" t="n">
        <f aca="false">('24'!AE27/24)*0.454</f>
        <v>49.1833333333333</v>
      </c>
      <c r="AG27" s="38"/>
      <c r="AH27" s="282" t="n">
        <f aca="false">('24'!AG27/24)*0.454</f>
        <v>0</v>
      </c>
      <c r="AI27" s="280" t="n">
        <v>3300</v>
      </c>
      <c r="AJ27" s="282" t="n">
        <f aca="false">('24'!AI27/24)*0.454</f>
        <v>62.425</v>
      </c>
      <c r="AK27" s="40"/>
      <c r="AL27" s="283" t="n">
        <f aca="false">('24'!AK27/24)*0.454</f>
        <v>0</v>
      </c>
      <c r="AM27" s="40"/>
      <c r="AN27" s="283" t="n">
        <f aca="false">('24'!AM27/24)*0.454</f>
        <v>0</v>
      </c>
      <c r="AO27" s="40"/>
      <c r="AP27" s="283" t="n">
        <f aca="false">('24'!AO27/24)*0.454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3160</v>
      </c>
      <c r="Z28" s="281" t="n">
        <v>1260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73.6550632911393</v>
      </c>
      <c r="AC28" s="82"/>
      <c r="AD28" s="37" t="n">
        <f aca="false">(('24'!AC28*'24'!$Q$10*1000000))/('24'!Y28*3600)</f>
        <v>0</v>
      </c>
      <c r="AE28" s="281" t="n">
        <v>2600</v>
      </c>
      <c r="AF28" s="282" t="n">
        <f aca="false">('24'!AE28/24)*0.454</f>
        <v>49.1833333333333</v>
      </c>
      <c r="AG28" s="38"/>
      <c r="AH28" s="282" t="n">
        <f aca="false">('24'!AG28/24)*0.454</f>
        <v>0</v>
      </c>
      <c r="AI28" s="280" t="n">
        <v>3300</v>
      </c>
      <c r="AJ28" s="282" t="n">
        <f aca="false">('24'!AI28/24)*0.454</f>
        <v>62.425</v>
      </c>
      <c r="AK28" s="40"/>
      <c r="AL28" s="283" t="n">
        <f aca="false">('24'!AK28/24)*0.454</f>
        <v>0</v>
      </c>
      <c r="AM28" s="40"/>
      <c r="AN28" s="283" t="n">
        <f aca="false">('24'!AM28/24)*0.454</f>
        <v>0</v>
      </c>
      <c r="AO28" s="40"/>
      <c r="AP28" s="283" t="n">
        <f aca="false">('24'!AO28/24)*0.454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3178</v>
      </c>
      <c r="Z29" s="281" t="n">
        <v>1260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73.2378854625551</v>
      </c>
      <c r="AC29" s="82"/>
      <c r="AD29" s="37" t="n">
        <f aca="false">(('24'!AC29*'24'!$Q$10*1000000))/('24'!Y29*3600)</f>
        <v>0</v>
      </c>
      <c r="AE29" s="281" t="n">
        <v>2600</v>
      </c>
      <c r="AF29" s="282" t="n">
        <f aca="false">('24'!AE29/24)*0.454</f>
        <v>49.1833333333333</v>
      </c>
      <c r="AG29" s="38"/>
      <c r="AH29" s="282" t="n">
        <f aca="false">('24'!AG29/24)*0.454</f>
        <v>0</v>
      </c>
      <c r="AI29" s="280" t="n">
        <v>3300</v>
      </c>
      <c r="AJ29" s="282" t="n">
        <f aca="false">('24'!AI29/24)*0.454</f>
        <v>62.425</v>
      </c>
      <c r="AK29" s="40"/>
      <c r="AL29" s="283" t="n">
        <f aca="false">('24'!AK29/24)*0.454</f>
        <v>0</v>
      </c>
      <c r="AM29" s="40"/>
      <c r="AN29" s="283" t="n">
        <f aca="false">('24'!AM29/24)*0.454</f>
        <v>0</v>
      </c>
      <c r="AO29" s="40"/>
      <c r="AP29" s="283" t="n">
        <f aca="false">('24'!AO29/24)*0.454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SUM('24'!Y6:Y29)*3.6</f>
        <v>274968</v>
      </c>
      <c r="Z30" s="113" t="n">
        <f aca="false">SUM('24'!Z6:Z29)</f>
        <v>30240</v>
      </c>
      <c r="AA30" s="107"/>
      <c r="AB30" s="108"/>
      <c r="AC30" s="107"/>
      <c r="AD30" s="108"/>
      <c r="AE30" s="53"/>
      <c r="AF30" s="282" t="n">
        <f aca="false">SUM('24'!AF6:AF29)</f>
        <v>1180.4</v>
      </c>
      <c r="AG30" s="53"/>
      <c r="AH30" s="282" t="n">
        <f aca="false">SUM('24'!AH6:AH29)</f>
        <v>0</v>
      </c>
      <c r="AI30" s="53"/>
      <c r="AJ30" s="282" t="n">
        <f aca="false">SUM('24'!AJ6:AJ29)</f>
        <v>1498.2</v>
      </c>
      <c r="AK30" s="109"/>
      <c r="AL30" s="283" t="n">
        <f aca="false">SUM('24'!AL6:AL29)</f>
        <v>0</v>
      </c>
      <c r="AM30" s="109"/>
      <c r="AN30" s="283" t="n">
        <f aca="false">SUM('24'!AN6:AN29)</f>
        <v>0</v>
      </c>
      <c r="AO30" s="109"/>
      <c r="AP30" s="283" t="n">
        <f aca="false">SUM('24'!AP6:AP29)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SUMIF('24'!AA6:AA29,"=1",'24'!Z6:Z29)</f>
        <v>30240</v>
      </c>
      <c r="AA32" s="113" t="n">
        <f aca="false">'24'!Z32*'24'!AS6</f>
        <v>40219.2</v>
      </c>
      <c r="AB32" s="114" t="n">
        <f aca="false">SUMIF('24'!$AA$6:$AA$29,"=1",'24'!$AB$6:$AB$29)/COUNTIF('24'!$AA$6:$AA$29,"=1")</f>
        <v>73.135484840445</v>
      </c>
      <c r="AC32" s="115" t="n">
        <f aca="false">SUMIF('24'!AA6:AA29,"=1",'24'!AC6:AC29)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SUMIF('24'!AA6:AA29,"=2",'24'!Z6:Z29)</f>
        <v>0</v>
      </c>
      <c r="AA33" s="113" t="n">
        <f aca="false">'24'!Z33*'24'!AS7</f>
        <v>0</v>
      </c>
      <c r="AB33" s="114" t="e">
        <f aca="false">SUMIF('24'!$AA$6:$AA$29,"=2",'24'!$AB$6:$AB$29)/COUNTIF('24'!$AA$6:$AA$29,"=2")</f>
        <v>#DIV/0!</v>
      </c>
      <c r="AC33" s="120" t="n">
        <f aca="false">SUMIF('24'!AA6:AA29,"=2",'24'!AC6:AC29)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AVERAGE('24'!Y6:Y29)</f>
        <v>3182.5</v>
      </c>
      <c r="Z34" s="127" t="n">
        <f aca="false">AVERAGE('24'!Z6:Z29)</f>
        <v>1260</v>
      </c>
      <c r="AA34" s="128"/>
      <c r="AB34" s="128"/>
      <c r="AC34" s="129" t="n">
        <f aca="false">SUM('24'!AC6:AC29)/COUNTIF('24'!AC6:AC29,"&lt;&gt;0")</f>
        <v>0</v>
      </c>
      <c r="AD34" s="130" t="e">
        <f aca="false">SUM('24'!AD6:AD29)/COUNTIF('24'!AD6:AD29,"&lt;&gt;0")</f>
        <v>#DIV/0!</v>
      </c>
      <c r="AE34" s="107"/>
      <c r="AF34" s="129" t="n">
        <f aca="false">AVERAGE('24'!AF6:AF29)</f>
        <v>49.1833333333333</v>
      </c>
      <c r="AG34" s="129"/>
      <c r="AH34" s="129" t="n">
        <f aca="false">AVERAGE('24'!AH6:AH29)</f>
        <v>0</v>
      </c>
      <c r="AI34" s="129"/>
      <c r="AJ34" s="129" t="n">
        <f aca="false">'24'!AJ30/24</f>
        <v>62.425</v>
      </c>
      <c r="AK34" s="129"/>
      <c r="AL34" s="129" t="n">
        <f aca="false">AVERAGE('24'!AL6:AL29)</f>
        <v>0</v>
      </c>
      <c r="AM34" s="129"/>
      <c r="AN34" s="129" t="n">
        <f aca="false">AVERAGE('24'!AN6:AN29)</f>
        <v>0</v>
      </c>
      <c r="AO34" s="129"/>
      <c r="AP34" s="129" t="n">
        <f aca="false">AVERAGE('24'!AP6:AP29)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02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74</v>
      </c>
      <c r="Y36" s="140" t="n">
        <v>1</v>
      </c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/>
      <c r="D37" s="284"/>
      <c r="E37" s="284"/>
      <c r="F37" s="284"/>
      <c r="G37" s="281"/>
      <c r="H37" s="281"/>
      <c r="I37" s="281"/>
      <c r="J37" s="281"/>
      <c r="K37" s="281"/>
      <c r="L37" s="305"/>
      <c r="M37" s="305"/>
      <c r="N37" s="305"/>
      <c r="O37" s="29"/>
      <c r="P37" s="29"/>
      <c r="Q37" s="29"/>
      <c r="R37" s="29"/>
      <c r="S37" s="29"/>
      <c r="T37" s="29"/>
      <c r="U37" s="453" t="n">
        <f aca="false">'24'!V12</f>
        <v>0</v>
      </c>
      <c r="X37" s="147" t="s">
        <v>77</v>
      </c>
      <c r="Y37" s="147"/>
      <c r="Z37" s="148" t="n">
        <f aca="false">COUNTA('24'!Z6:Z29)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521" t="s">
        <v>82</v>
      </c>
      <c r="AK38" s="312" t="n">
        <f aca="false">SUM('24'!AF30+'24'!AH30)</f>
        <v>1180.4</v>
      </c>
      <c r="AL38" s="521" t="s">
        <v>82</v>
      </c>
      <c r="AM38" s="313" t="n">
        <f aca="false">SUM('24'!AL30+'24'!AN30)</f>
        <v>0</v>
      </c>
      <c r="AO38" s="311" t="s">
        <v>82</v>
      </c>
      <c r="AP38" s="312" t="n">
        <f aca="false">'24'!AJ30</f>
        <v>1498.2</v>
      </c>
      <c r="AQ38" s="521" t="s">
        <v>82</v>
      </c>
      <c r="AR38" s="313" t="n">
        <f aca="false">'24'!AP30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522" t="s">
        <v>90</v>
      </c>
      <c r="AK39" s="315" t="n">
        <f aca="false">('24'!AK38/'24'!Y30)*1000</f>
        <v>4.29286316953245</v>
      </c>
      <c r="AL39" s="523" t="s">
        <v>90</v>
      </c>
      <c r="AM39" s="317" t="n">
        <f aca="false">('24'!AM38/'24'!Y30)*1000</f>
        <v>0</v>
      </c>
      <c r="AO39" s="522" t="s">
        <v>90</v>
      </c>
      <c r="AP39" s="315" t="n">
        <f aca="false">('24'!AP38/'24'!Y30)*1000</f>
        <v>5.44863402286812</v>
      </c>
      <c r="AQ39" s="523" t="s">
        <v>90</v>
      </c>
      <c r="AR39" s="317" t="n">
        <f aca="false">('24'!AR38/'24'!Y30)*1000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SUM('24'!AK38,'24'!AM38)</f>
        <v>1180.4</v>
      </c>
      <c r="AM40" s="185"/>
      <c r="AO40" s="186" t="s">
        <v>94</v>
      </c>
      <c r="AP40" s="186"/>
      <c r="AQ40" s="187" t="n">
        <f aca="false">SUM('24'!AP38,'24'!AR38)</f>
        <v>1498.2</v>
      </c>
      <c r="AR40" s="187"/>
    </row>
    <row r="41" customFormat="false" ht="16.5" hidden="false" customHeight="true" outlineLevel="0" collapsed="false">
      <c r="A41" s="188" t="n">
        <f aca="false">COUNTA('24'!E7:E18)</f>
        <v>12</v>
      </c>
      <c r="B41" s="189" t="n">
        <f aca="false">COUNTA('24'!I7:I18)</f>
        <v>12</v>
      </c>
      <c r="C41" s="189" t="n">
        <f aca="false">COUNTA('24'!J7:J18)</f>
        <v>12</v>
      </c>
      <c r="D41" s="189" t="n">
        <f aca="false">COUNTA('24'!K7:K18)</f>
        <v>12</v>
      </c>
      <c r="E41" s="189" t="n">
        <f aca="false">COUNTIF('24'!E7:E18,"&gt;15")</f>
        <v>0</v>
      </c>
      <c r="F41" s="189"/>
      <c r="G41" s="189" t="n">
        <f aca="false">COUNTIF('24'!J7:J18,"&gt;1")</f>
        <v>0</v>
      </c>
      <c r="H41" s="189"/>
      <c r="I41" s="190"/>
      <c r="J41" s="189" t="n">
        <f aca="false">'24'!A41-'24'!E41</f>
        <v>12</v>
      </c>
      <c r="K41" s="189"/>
      <c r="L41" s="189" t="n">
        <f aca="false">'24'!C41-'24'!G41</f>
        <v>12</v>
      </c>
      <c r="M41" s="189"/>
      <c r="N41" s="190"/>
      <c r="O41" s="191" t="n">
        <f aca="false">COUNTIF('24'!J7:J18,"&lt;=0,5")</f>
        <v>0</v>
      </c>
      <c r="P41" s="191"/>
      <c r="Q41" s="191"/>
      <c r="R41" s="167"/>
      <c r="S41" s="192" t="n">
        <f aca="false">COUNTIF('24'!J7:J18,"&lt;=1,0")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SUM(('24'!AK38+'24'!AM38)/'24'!Y30)*1000</f>
        <v>4.29286316953245</v>
      </c>
      <c r="AM41" s="194"/>
      <c r="AO41" s="186" t="s">
        <v>95</v>
      </c>
      <c r="AP41" s="186"/>
      <c r="AQ41" s="194" t="n">
        <f aca="false">SUM(('24'!AP38+'24'!AR38)/'24'!Y30)*1000</f>
        <v>5.44863402286812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524"/>
      <c r="AE44" s="524"/>
      <c r="AF44" s="211" t="s">
        <v>106</v>
      </c>
      <c r="AG44" s="243" t="n">
        <f aca="false">SUM('24'!Y45,'24'!AA45,'24'!AC45,'24'!AE45)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COUNTIF('24'!I7:I18,"&lt;=5,0")</f>
        <v>12</v>
      </c>
      <c r="I45" s="214"/>
      <c r="J45" s="214"/>
      <c r="K45" s="190"/>
      <c r="L45" s="184" t="n">
        <f aca="false">COUNTA('24'!L37)</f>
        <v>0</v>
      </c>
      <c r="M45" s="184"/>
      <c r="O45" s="215"/>
      <c r="P45" s="216"/>
      <c r="Q45" s="217" t="n">
        <f aca="false">'24'!S41-'24'!O41</f>
        <v>12</v>
      </c>
      <c r="R45" s="217"/>
      <c r="S45" s="217"/>
      <c r="T45" s="218"/>
      <c r="X45" s="219" t="s">
        <v>108</v>
      </c>
      <c r="Y45" s="220" t="n">
        <f aca="false">'24'!Y44*275.3</f>
        <v>0</v>
      </c>
      <c r="Z45" s="219" t="s">
        <v>108</v>
      </c>
      <c r="AA45" s="220" t="n">
        <f aca="false">262.4*'24'!AA44</f>
        <v>0</v>
      </c>
      <c r="AB45" s="219" t="s">
        <v>108</v>
      </c>
      <c r="AC45" s="220" t="n">
        <f aca="false">'24'!AC44*277.7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222"/>
      <c r="AP45" s="222"/>
      <c r="AQ45" s="222"/>
      <c r="AR45" s="222"/>
    </row>
    <row r="46" customFormat="false" ht="15" hidden="false" customHeight="true" outlineLevel="0" collapsed="false">
      <c r="F46" s="223"/>
      <c r="X46" s="224" t="s">
        <v>109</v>
      </c>
      <c r="Y46" s="225" t="n">
        <f aca="false">'24'!AS6</f>
        <v>1.33</v>
      </c>
      <c r="Z46" s="224" t="s">
        <v>109</v>
      </c>
      <c r="AA46" s="226" t="n">
        <f aca="false">'24'!Y46</f>
        <v>1.33</v>
      </c>
      <c r="AB46" s="224" t="s">
        <v>109</v>
      </c>
      <c r="AC46" s="226" t="n">
        <f aca="false">'24'!Y46</f>
        <v>1.33</v>
      </c>
      <c r="AD46" s="224" t="s">
        <v>109</v>
      </c>
      <c r="AE46" s="227" t="n">
        <f aca="false">'24'!Y46</f>
        <v>1.33</v>
      </c>
      <c r="AF46" s="228" t="s">
        <v>110</v>
      </c>
      <c r="AG46" s="229" t="n">
        <f aca="false">SUM('24'!Y47,'24'!AA47,'24'!AC47,'24'!AE47)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222"/>
      <c r="AP46" s="222"/>
      <c r="AQ46" s="222"/>
      <c r="AR46" s="222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'24'!Y45*'24'!Y46</f>
        <v>0</v>
      </c>
      <c r="Z47" s="219" t="s">
        <v>112</v>
      </c>
      <c r="AA47" s="220" t="n">
        <f aca="false">'24'!AA45*'24'!AA46</f>
        <v>0</v>
      </c>
      <c r="AB47" s="219" t="s">
        <v>112</v>
      </c>
      <c r="AC47" s="220" t="n">
        <f aca="false">'24'!AC45*'24'!AC46</f>
        <v>0</v>
      </c>
      <c r="AD47" s="219" t="s">
        <v>112</v>
      </c>
      <c r="AE47" s="220" t="n">
        <f aca="false">'24'!AE45*'24'!AE46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222"/>
      <c r="AP47" s="222"/>
      <c r="AQ47" s="222"/>
      <c r="AR47" s="22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222"/>
      <c r="AP48" s="222"/>
      <c r="AQ48" s="222"/>
      <c r="AR48" s="22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222"/>
      <c r="AP49" s="222"/>
      <c r="AQ49" s="222"/>
      <c r="AR49" s="222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COUNTA('24'!O7:O18)</f>
        <v>12</v>
      </c>
      <c r="P51" s="184" t="n">
        <f aca="false">COUNTA('24'!W17:W28)</f>
        <v>0</v>
      </c>
      <c r="R51" s="214" t="n">
        <f aca="false">COUNTIF('24'!O7:O18,"&gt;=0,5")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SUM('24'!Y53,'24'!AA53,'24'!AC53,'24'!AE53)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222"/>
      <c r="AP52" s="222"/>
      <c r="AQ52" s="222"/>
      <c r="AR52" s="222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'24'!Y52*275.3</f>
        <v>0</v>
      </c>
      <c r="Z53" s="219" t="s">
        <v>108</v>
      </c>
      <c r="AA53" s="220" t="n">
        <f aca="false">262.4*'24'!AA52</f>
        <v>0</v>
      </c>
      <c r="AB53" s="219" t="s">
        <v>108</v>
      </c>
      <c r="AC53" s="246" t="n">
        <f aca="false">'24'!AC52*277.7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222"/>
      <c r="AP53" s="222"/>
      <c r="AQ53" s="222"/>
      <c r="AR53" s="222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'24'!AS7</f>
        <v>1.345</v>
      </c>
      <c r="Z54" s="224" t="s">
        <v>109</v>
      </c>
      <c r="AA54" s="226" t="n">
        <f aca="false">'24'!Y54</f>
        <v>1.345</v>
      </c>
      <c r="AB54" s="224" t="s">
        <v>109</v>
      </c>
      <c r="AC54" s="226" t="n">
        <f aca="false">'24'!Y54</f>
        <v>1.345</v>
      </c>
      <c r="AD54" s="224" t="s">
        <v>109</v>
      </c>
      <c r="AE54" s="227" t="n">
        <f aca="false">'24'!Y54</f>
        <v>1.345</v>
      </c>
      <c r="AF54" s="228" t="s">
        <v>110</v>
      </c>
      <c r="AG54" s="229" t="n">
        <f aca="false">SUM('24'!Y55,'24'!AA55,'24'!AC55,'24'!AE55)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262.4*'10'!AL53</f>
        <v>0</v>
      </c>
      <c r="AM54" s="219" t="s">
        <v>108</v>
      </c>
      <c r="AN54" s="246" t="n">
        <f aca="false">AN53*277.7</f>
        <v>0</v>
      </c>
      <c r="AO54" s="222"/>
      <c r="AP54" s="222"/>
      <c r="AQ54" s="222"/>
      <c r="AR54" s="222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'24'!Y53*'24'!Y54</f>
        <v>0</v>
      </c>
      <c r="Z55" s="219" t="s">
        <v>112</v>
      </c>
      <c r="AA55" s="220" t="n">
        <f aca="false">'24'!AA53*'24'!AA54</f>
        <v>0</v>
      </c>
      <c r="AB55" s="219" t="s">
        <v>112</v>
      </c>
      <c r="AC55" s="220" t="n">
        <f aca="false">'24'!AC53*'24'!AC54</f>
        <v>0</v>
      </c>
      <c r="AD55" s="219" t="s">
        <v>112</v>
      </c>
      <c r="AE55" s="220" t="n">
        <f aca="false">'24'!AE53*'24'!AE54</f>
        <v>0</v>
      </c>
      <c r="AF55" s="228"/>
      <c r="AG55" s="229"/>
      <c r="AI55" s="224" t="s">
        <v>109</v>
      </c>
      <c r="AJ55" s="225" t="n">
        <f aca="false">Y54</f>
        <v>1.345</v>
      </c>
      <c r="AK55" s="224" t="s">
        <v>109</v>
      </c>
      <c r="AL55" s="225" t="n">
        <f aca="false">'10'!AJ55</f>
        <v>0</v>
      </c>
      <c r="AM55" s="224" t="s">
        <v>109</v>
      </c>
      <c r="AN55" s="225" t="n">
        <f aca="false">AJ55</f>
        <v>1.345</v>
      </c>
      <c r="AO55" s="222"/>
      <c r="AP55" s="222"/>
      <c r="AQ55" s="222"/>
      <c r="AR55" s="222"/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'10'!AL54*'10'!AL55</f>
        <v>0</v>
      </c>
      <c r="AM56" s="219" t="s">
        <v>112</v>
      </c>
      <c r="AN56" s="220" t="n">
        <f aca="false">AN54*AN55</f>
        <v>0</v>
      </c>
      <c r="AO56" s="222"/>
      <c r="AP56" s="222"/>
      <c r="AQ56" s="222"/>
      <c r="AR56" s="222"/>
    </row>
    <row r="57" customFormat="false" ht="15.75" hidden="false" customHeight="true" outlineLevel="0" collapsed="false">
      <c r="O57" s="247" t="n">
        <f aca="false">COUNTA('24'!N7:N18)</f>
        <v>12</v>
      </c>
      <c r="P57" s="247"/>
      <c r="R57" s="248" t="n">
        <f aca="false">COUNTIF('24'!N7:N18,"&gt;=6")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40219.2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-40219.2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'23'!$Y$68</f>
        <v>-10122.3083333333</v>
      </c>
      <c r="Z65" s="259"/>
      <c r="AA65" s="259"/>
      <c r="AB65" s="269" t="s">
        <v>130</v>
      </c>
      <c r="AC65" s="367" t="n">
        <f aca="false">'23'!$AC$68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SUM('24'!AK38,'24'!AP38)</f>
        <v>2678.6</v>
      </c>
      <c r="Z67" s="259"/>
      <c r="AA67" s="259"/>
      <c r="AB67" s="265" t="s">
        <v>128</v>
      </c>
      <c r="AC67" s="257" t="n">
        <f aca="false">SUM('24'!AM38,'24'!AR38)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SUM('24'!Y63,'24'!Y65)-'24'!Y67</f>
        <v>-12800.9083333333</v>
      </c>
      <c r="Z68" s="259"/>
      <c r="AA68" s="259"/>
      <c r="AB68" s="265" t="s">
        <v>132</v>
      </c>
      <c r="AC68" s="275" t="n">
        <f aca="false">SUM('24'!AC63,'24'!AC65)-'24'!AC67</f>
        <v>0</v>
      </c>
    </row>
  </sheetData>
  <sheetProtection sheet="true" password="dd2b" objects="true" scenarios="true" selectLockedCells="true"/>
  <mergeCells count="172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16" colorId="64" zoomScale="120" zoomScaleNormal="120" zoomScalePageLayoutView="100" workbookViewId="0">
      <selection pane="topLeft" activeCell="AC37" activeCellId="0" sqref="AC37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44"/>
    <col collapsed="false" customWidth="true" hidden="false" outlineLevel="0" max="30" min="30" style="0" width="11.6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3162</v>
      </c>
      <c r="Z6" s="281" t="n">
        <v>1260</v>
      </c>
      <c r="AA6" s="34" t="n">
        <v>1</v>
      </c>
      <c r="AB6" s="82" t="n">
        <f aca="false">IF('25'!AA6=1,(('25'!Z6*'25'!$AS$6*'25'!$AT$6)/('25'!Y6*0.0036)),IF('25'!AA6=2,(('25'!Z6*'25'!$AS$7*'25'!$AT$7)/('25'!Y6*0.0036))))</f>
        <v>73.6084756483239</v>
      </c>
      <c r="AC6" s="82"/>
      <c r="AD6" s="37" t="n">
        <f aca="false">(('25'!AC6*'25'!$Q$10*1000000))/('25'!Y6*3600)</f>
        <v>0</v>
      </c>
      <c r="AE6" s="281" t="n">
        <v>2500</v>
      </c>
      <c r="AF6" s="282" t="n">
        <f aca="false">('25'!AE6/24)*0.454</f>
        <v>47.2916666666667</v>
      </c>
      <c r="AG6" s="38"/>
      <c r="AH6" s="282" t="n">
        <f aca="false">('25'!AG6/24)*0.454</f>
        <v>0</v>
      </c>
      <c r="AI6" s="281" t="n">
        <v>3300</v>
      </c>
      <c r="AJ6" s="282" t="n">
        <f aca="false">('25'!AI6/24)*0.454</f>
        <v>62.425</v>
      </c>
      <c r="AK6" s="40"/>
      <c r="AL6" s="283" t="n">
        <f aca="false">('25'!AK6/24)*0.454</f>
        <v>0</v>
      </c>
      <c r="AM6" s="40"/>
      <c r="AN6" s="283" t="n">
        <f aca="false">('25'!AM6/24)*0.454</f>
        <v>0</v>
      </c>
      <c r="AO6" s="42"/>
      <c r="AP6" s="283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195</v>
      </c>
      <c r="C7" s="284" t="n">
        <v>15</v>
      </c>
      <c r="D7" s="284" t="n">
        <v>14</v>
      </c>
      <c r="E7" s="284" t="n">
        <v>10</v>
      </c>
      <c r="F7" s="284" t="n">
        <v>47</v>
      </c>
      <c r="G7" s="284" t="n">
        <v>1.7</v>
      </c>
      <c r="H7" s="284" t="n">
        <v>1.4</v>
      </c>
      <c r="I7" s="284" t="n">
        <v>0.7</v>
      </c>
      <c r="J7" s="284" t="n">
        <v>0.7</v>
      </c>
      <c r="K7" s="284" t="n">
        <v>6.8</v>
      </c>
      <c r="L7" s="284" t="n">
        <v>6</v>
      </c>
      <c r="M7" s="284" t="n">
        <v>6.2</v>
      </c>
      <c r="N7" s="284" t="n">
        <v>5.8</v>
      </c>
      <c r="O7" s="284" t="n">
        <v>3.2</v>
      </c>
      <c r="P7" s="284" t="n">
        <v>0.6</v>
      </c>
      <c r="Q7" s="287"/>
      <c r="R7" s="56" t="n">
        <f aca="false">'24'!$Z$29</f>
        <v>1260</v>
      </c>
      <c r="S7" s="285" t="n">
        <f aca="false">'24'!$AB$29</f>
        <v>73.2378854625551</v>
      </c>
      <c r="T7" s="56" t="n">
        <f aca="false">'24'!$Y$29</f>
        <v>3178</v>
      </c>
      <c r="U7" s="51" t="str">
        <f aca="false">IF('25'!AA6=1,'25'!AR6,'25'!AR7)</f>
        <v>S.A.L</v>
      </c>
      <c r="V7" s="286" t="n">
        <f aca="false">ESCALA!$C$26</f>
        <v>0</v>
      </c>
      <c r="W7" s="286"/>
      <c r="X7" s="32" t="n">
        <v>0.0833333333333333</v>
      </c>
      <c r="Y7" s="58" t="n">
        <v>3189</v>
      </c>
      <c r="Z7" s="281" t="n">
        <v>1260</v>
      </c>
      <c r="AA7" s="34" t="n">
        <v>1</v>
      </c>
      <c r="AB7" s="82" t="n">
        <f aca="false">IF('25'!AA7=1,(('25'!Z7*'25'!$AS$6*'25'!$AT$6)/('25'!Y7*0.0036)),IF('25'!AA7=2,(('25'!Z7*'25'!$AS$7*'25'!$AT$7)/('25'!Y7*0.0036))))</f>
        <v>72.9852618375666</v>
      </c>
      <c r="AC7" s="82"/>
      <c r="AD7" s="37" t="n">
        <f aca="false">(('25'!AC7*'25'!$Q$10*1000000))/('25'!Y7*3600)</f>
        <v>0</v>
      </c>
      <c r="AE7" s="281" t="n">
        <v>2500</v>
      </c>
      <c r="AF7" s="282" t="n">
        <f aca="false">('25'!AE7/24)*0.454</f>
        <v>47.2916666666667</v>
      </c>
      <c r="AG7" s="38"/>
      <c r="AH7" s="282" t="n">
        <f aca="false">('25'!AG7/24)*0.454</f>
        <v>0</v>
      </c>
      <c r="AI7" s="281" t="n">
        <v>3300</v>
      </c>
      <c r="AJ7" s="282" t="n">
        <f aca="false">('25'!AI7/24)*0.454</f>
        <v>62.425</v>
      </c>
      <c r="AK7" s="40"/>
      <c r="AL7" s="283" t="n">
        <f aca="false">('25'!AK7/24)*0.454</f>
        <v>0</v>
      </c>
      <c r="AM7" s="40"/>
      <c r="AN7" s="283" t="n">
        <f aca="false">('25'!AM7/24)*0.454</f>
        <v>0</v>
      </c>
      <c r="AO7" s="42"/>
      <c r="AP7" s="283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192</v>
      </c>
      <c r="C8" s="284" t="n">
        <v>14</v>
      </c>
      <c r="D8" s="284" t="n">
        <v>14</v>
      </c>
      <c r="E8" s="284" t="n">
        <v>10</v>
      </c>
      <c r="F8" s="284" t="n">
        <v>45</v>
      </c>
      <c r="G8" s="284" t="n">
        <v>1.5</v>
      </c>
      <c r="H8" s="284" t="n">
        <v>1.3</v>
      </c>
      <c r="I8" s="284" t="n">
        <v>0.7</v>
      </c>
      <c r="J8" s="284" t="n">
        <v>0.7</v>
      </c>
      <c r="K8" s="284" t="n">
        <v>6.8</v>
      </c>
      <c r="L8" s="284" t="n">
        <v>6</v>
      </c>
      <c r="M8" s="284" t="n">
        <v>6.2</v>
      </c>
      <c r="N8" s="284" t="n">
        <v>5.8</v>
      </c>
      <c r="O8" s="284" t="n">
        <v>3</v>
      </c>
      <c r="P8" s="284" t="n">
        <v>0.8</v>
      </c>
      <c r="Q8" s="287"/>
      <c r="R8" s="54" t="n">
        <f aca="false">'25'!Z7</f>
        <v>1260</v>
      </c>
      <c r="S8" s="55" t="n">
        <f aca="false">'25'!AB7</f>
        <v>72.9852618375666</v>
      </c>
      <c r="T8" s="56" t="n">
        <f aca="false">'25'!Y7</f>
        <v>3189</v>
      </c>
      <c r="U8" s="51" t="str">
        <f aca="false">IF('25'!AA7=1,'25'!AR6,'25'!AR7)</f>
        <v>S.A.L</v>
      </c>
      <c r="V8" s="286"/>
      <c r="W8" s="286"/>
      <c r="X8" s="32" t="n">
        <v>0.125</v>
      </c>
      <c r="Y8" s="58" t="n">
        <v>3179</v>
      </c>
      <c r="Z8" s="281" t="n">
        <v>1260</v>
      </c>
      <c r="AA8" s="34" t="n">
        <v>1</v>
      </c>
      <c r="AB8" s="82" t="n">
        <f aca="false">IF('25'!AA8=1,(('25'!Z8*'25'!$AS$6*'25'!$AT$6)/('25'!Y8*0.0036)),IF('25'!AA8=2,(('25'!Z8*'25'!$AS$7*'25'!$AT$7)/('25'!Y8*0.0036))))</f>
        <v>73.2148474363007</v>
      </c>
      <c r="AC8" s="82"/>
      <c r="AD8" s="37" t="n">
        <f aca="false">(('25'!AC8*'25'!$Q$10*1000000))/('25'!Y8*3600)</f>
        <v>0</v>
      </c>
      <c r="AE8" s="281" t="n">
        <v>2500</v>
      </c>
      <c r="AF8" s="282" t="n">
        <f aca="false">('25'!AE8/24)*0.454</f>
        <v>47.2916666666667</v>
      </c>
      <c r="AG8" s="38"/>
      <c r="AH8" s="282" t="n">
        <f aca="false">('25'!AG8/24)*0.454</f>
        <v>0</v>
      </c>
      <c r="AI8" s="281" t="n">
        <v>3300</v>
      </c>
      <c r="AJ8" s="282" t="n">
        <f aca="false">('25'!AI8/24)*0.454</f>
        <v>62.425</v>
      </c>
      <c r="AK8" s="40"/>
      <c r="AL8" s="283" t="n">
        <f aca="false">('25'!AK8/24)*0.454</f>
        <v>0</v>
      </c>
      <c r="AM8" s="40"/>
      <c r="AN8" s="283" t="n">
        <f aca="false">('25'!AM8/24)*0.454</f>
        <v>0</v>
      </c>
      <c r="AO8" s="42"/>
      <c r="AP8" s="283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188</v>
      </c>
      <c r="C9" s="284" t="n">
        <v>14</v>
      </c>
      <c r="D9" s="284" t="n">
        <v>13</v>
      </c>
      <c r="E9" s="284" t="n">
        <v>10</v>
      </c>
      <c r="F9" s="284" t="n">
        <v>43</v>
      </c>
      <c r="G9" s="284" t="n">
        <v>1.5</v>
      </c>
      <c r="H9" s="284" t="n">
        <v>1.3</v>
      </c>
      <c r="I9" s="284" t="n">
        <v>0.8</v>
      </c>
      <c r="J9" s="284" t="n">
        <v>0.6</v>
      </c>
      <c r="K9" s="284" t="n">
        <v>6.8</v>
      </c>
      <c r="L9" s="284" t="n">
        <v>6</v>
      </c>
      <c r="M9" s="284" t="n">
        <v>6.2</v>
      </c>
      <c r="N9" s="284" t="n">
        <v>5.8</v>
      </c>
      <c r="O9" s="284" t="n">
        <v>3</v>
      </c>
      <c r="P9" s="284" t="n">
        <v>0.6</v>
      </c>
      <c r="Q9" s="287"/>
      <c r="R9" s="56" t="n">
        <f aca="false">'25'!Z9</f>
        <v>1260</v>
      </c>
      <c r="S9" s="55" t="n">
        <f aca="false">'25'!AB9</f>
        <v>74.0534521158129</v>
      </c>
      <c r="T9" s="56" t="n">
        <f aca="false">'25'!Y9</f>
        <v>3143</v>
      </c>
      <c r="U9" s="51" t="str">
        <f aca="false">IF('25'!AA9=1,'25'!AR6,'25'!AR7)</f>
        <v>S.A.L</v>
      </c>
      <c r="V9" s="286"/>
      <c r="W9" s="286"/>
      <c r="X9" s="32" t="n">
        <v>0.166666666666667</v>
      </c>
      <c r="Y9" s="58" t="n">
        <v>3143</v>
      </c>
      <c r="Z9" s="281" t="n">
        <v>1260</v>
      </c>
      <c r="AA9" s="34" t="n">
        <v>1</v>
      </c>
      <c r="AB9" s="82" t="n">
        <f aca="false">IF('25'!AA9=1,(('25'!Z9*'25'!$AS$6*'25'!$AT$6)/('25'!Y9*0.0036)),IF('25'!AA9=2,(('25'!Z9*'25'!$AS$7*'25'!$AT$7)/('25'!Y9*0.0036))))</f>
        <v>74.0534521158129</v>
      </c>
      <c r="AC9" s="82"/>
      <c r="AD9" s="37" t="n">
        <f aca="false">(('25'!AC9*'25'!$Q$10*1000000))/('25'!Y9*3600)</f>
        <v>0</v>
      </c>
      <c r="AE9" s="281" t="n">
        <v>2500</v>
      </c>
      <c r="AF9" s="282" t="n">
        <f aca="false">('25'!AE9/24)*0.454</f>
        <v>47.2916666666667</v>
      </c>
      <c r="AG9" s="38"/>
      <c r="AH9" s="282" t="n">
        <f aca="false">('25'!AG9/24)*0.454</f>
        <v>0</v>
      </c>
      <c r="AI9" s="281" t="n">
        <v>3300</v>
      </c>
      <c r="AJ9" s="282" t="n">
        <f aca="false">('25'!AI9/24)*0.454</f>
        <v>62.425</v>
      </c>
      <c r="AK9" s="40"/>
      <c r="AL9" s="283" t="n">
        <f aca="false">('25'!AK9/24)*0.454</f>
        <v>0</v>
      </c>
      <c r="AM9" s="40"/>
      <c r="AN9" s="283" t="n">
        <f aca="false">('25'!AM9/24)*0.454</f>
        <v>0</v>
      </c>
      <c r="AO9" s="42"/>
      <c r="AP9" s="283" t="n">
        <f aca="false">('25'!AO9/24)*0.454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187</v>
      </c>
      <c r="C10" s="284" t="n">
        <v>14</v>
      </c>
      <c r="D10" s="284" t="n">
        <v>13</v>
      </c>
      <c r="E10" s="284" t="n">
        <v>10</v>
      </c>
      <c r="F10" s="284" t="n">
        <v>43</v>
      </c>
      <c r="G10" s="284" t="n">
        <v>1.4</v>
      </c>
      <c r="H10" s="284" t="n">
        <v>1.3</v>
      </c>
      <c r="I10" s="284" t="n">
        <v>0.8</v>
      </c>
      <c r="J10" s="284" t="n">
        <v>0.7</v>
      </c>
      <c r="K10" s="284" t="n">
        <v>6.8</v>
      </c>
      <c r="L10" s="284" t="n">
        <v>6</v>
      </c>
      <c r="M10" s="284" t="n">
        <v>6.2</v>
      </c>
      <c r="N10" s="284" t="n">
        <v>5.8</v>
      </c>
      <c r="O10" s="284" t="n">
        <v>3</v>
      </c>
      <c r="P10" s="284" t="n">
        <v>0.3</v>
      </c>
      <c r="Q10" s="287"/>
      <c r="R10" s="56" t="n">
        <f aca="false">'25'!Z11</f>
        <v>1260</v>
      </c>
      <c r="S10" s="55" t="n">
        <f aca="false">'25'!AB11</f>
        <v>73.2609379918162</v>
      </c>
      <c r="T10" s="56" t="n">
        <f aca="false">'25'!Y11</f>
        <v>3177</v>
      </c>
      <c r="U10" s="51" t="str">
        <f aca="false">IF('25'!AA11=1,'25'!AR6,'25'!AR7)</f>
        <v>S.A.L</v>
      </c>
      <c r="V10" s="286"/>
      <c r="W10" s="286"/>
      <c r="X10" s="32" t="n">
        <v>0.208333333333333</v>
      </c>
      <c r="Y10" s="58" t="n">
        <v>3195</v>
      </c>
      <c r="Z10" s="281" t="n">
        <v>1260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72.8482003129891</v>
      </c>
      <c r="AC10" s="82"/>
      <c r="AD10" s="37" t="n">
        <f aca="false">(('25'!AC10*'25'!$Q$10*1000000))/('25'!Y10*3600)</f>
        <v>0</v>
      </c>
      <c r="AE10" s="281" t="n">
        <v>2500</v>
      </c>
      <c r="AF10" s="282" t="n">
        <f aca="false">('25'!AE10/24)*0.454</f>
        <v>47.2916666666667</v>
      </c>
      <c r="AG10" s="38"/>
      <c r="AH10" s="282" t="n">
        <f aca="false">('25'!AG10/24)*0.454</f>
        <v>0</v>
      </c>
      <c r="AI10" s="281" t="n">
        <v>3300</v>
      </c>
      <c r="AJ10" s="282" t="n">
        <f aca="false">('25'!AI10/24)*0.454</f>
        <v>62.425</v>
      </c>
      <c r="AK10" s="40"/>
      <c r="AL10" s="283" t="n">
        <f aca="false">('25'!AK10/24)*0.454</f>
        <v>0</v>
      </c>
      <c r="AM10" s="40"/>
      <c r="AN10" s="283" t="n">
        <f aca="false">('25'!AM10/24)*0.454</f>
        <v>0</v>
      </c>
      <c r="AO10" s="42"/>
      <c r="AP10" s="283" t="n">
        <f aca="false">('25'!AO10/24)*0.454</f>
        <v>0</v>
      </c>
      <c r="AQ10" s="62" t="n">
        <v>4600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189</v>
      </c>
      <c r="C11" s="284" t="n">
        <v>14</v>
      </c>
      <c r="D11" s="284" t="n">
        <v>13</v>
      </c>
      <c r="E11" s="284" t="n">
        <v>10</v>
      </c>
      <c r="F11" s="284" t="n">
        <v>44</v>
      </c>
      <c r="G11" s="284" t="n">
        <v>1.5</v>
      </c>
      <c r="H11" s="284" t="n">
        <v>1.3</v>
      </c>
      <c r="I11" s="284" t="n">
        <v>0.8</v>
      </c>
      <c r="J11" s="284" t="n">
        <v>0.7</v>
      </c>
      <c r="K11" s="284" t="n">
        <v>6.8</v>
      </c>
      <c r="L11" s="284" t="n">
        <v>6</v>
      </c>
      <c r="M11" s="284" t="n">
        <v>6.2</v>
      </c>
      <c r="N11" s="284" t="n">
        <v>5.8</v>
      </c>
      <c r="O11" s="284" t="n">
        <v>3</v>
      </c>
      <c r="P11" s="284" t="n">
        <v>0.4</v>
      </c>
      <c r="Q11" s="287"/>
      <c r="R11" s="56" t="n">
        <f aca="false">'25'!Z13</f>
        <v>1260</v>
      </c>
      <c r="S11" s="55" t="n">
        <f aca="false">'25'!AB13</f>
        <v>73.2609379918162</v>
      </c>
      <c r="T11" s="56" t="n">
        <f aca="false">'25'!Y13</f>
        <v>3177</v>
      </c>
      <c r="U11" s="51" t="str">
        <f aca="false">IF('25'!AA13=1,'25'!AR6,'25'!AR7)</f>
        <v>S.A.L</v>
      </c>
      <c r="V11" s="286"/>
      <c r="W11" s="286"/>
      <c r="X11" s="32" t="n">
        <v>0.25</v>
      </c>
      <c r="Y11" s="58" t="n">
        <v>3177</v>
      </c>
      <c r="Z11" s="281" t="n">
        <v>1260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73.2609379918162</v>
      </c>
      <c r="AC11" s="82"/>
      <c r="AD11" s="37" t="n">
        <f aca="false">(('25'!AC11*'25'!$Q$10*1000000))/('25'!Y11*3600)</f>
        <v>0</v>
      </c>
      <c r="AE11" s="281" t="n">
        <v>2500</v>
      </c>
      <c r="AF11" s="282" t="n">
        <f aca="false">('25'!AE11/24)*0.454</f>
        <v>47.2916666666667</v>
      </c>
      <c r="AG11" s="38"/>
      <c r="AH11" s="282" t="n">
        <f aca="false">('25'!AG11/24)*0.454</f>
        <v>0</v>
      </c>
      <c r="AI11" s="281" t="n">
        <v>3300</v>
      </c>
      <c r="AJ11" s="282" t="n">
        <f aca="false">('25'!AI11/24)*0.454</f>
        <v>62.425</v>
      </c>
      <c r="AK11" s="40"/>
      <c r="AL11" s="283" t="n">
        <f aca="false">('25'!AK11/24)*0.454</f>
        <v>0</v>
      </c>
      <c r="AM11" s="40"/>
      <c r="AN11" s="283" t="n">
        <f aca="false">('25'!AM11/24)*0.454</f>
        <v>0</v>
      </c>
      <c r="AO11" s="42"/>
      <c r="AP11" s="283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187</v>
      </c>
      <c r="C12" s="284" t="n">
        <v>16</v>
      </c>
      <c r="D12" s="284" t="n">
        <v>15</v>
      </c>
      <c r="E12" s="284" t="n">
        <v>8</v>
      </c>
      <c r="F12" s="284" t="n">
        <v>40</v>
      </c>
      <c r="G12" s="284" t="n">
        <v>1.8</v>
      </c>
      <c r="H12" s="284" t="n">
        <v>1.4</v>
      </c>
      <c r="I12" s="284" t="n">
        <v>0.7</v>
      </c>
      <c r="J12" s="284" t="n">
        <v>0.6</v>
      </c>
      <c r="K12" s="284" t="n">
        <v>6.8</v>
      </c>
      <c r="L12" s="284" t="n">
        <v>6</v>
      </c>
      <c r="M12" s="284" t="n">
        <v>6.2</v>
      </c>
      <c r="N12" s="284" t="n">
        <v>5.8</v>
      </c>
      <c r="O12" s="284" t="n">
        <v>3</v>
      </c>
      <c r="P12" s="284" t="n">
        <v>0.4</v>
      </c>
      <c r="Q12" s="287"/>
      <c r="R12" s="56" t="n">
        <f aca="false">'25'!Z14</f>
        <v>1260</v>
      </c>
      <c r="S12" s="55" t="n">
        <f aca="false">'25'!AB15</f>
        <v>73.1688148381012</v>
      </c>
      <c r="T12" s="56" t="n">
        <f aca="false">'25'!Y15</f>
        <v>3181</v>
      </c>
      <c r="U12" s="51" t="str">
        <f aca="false">IF('25'!AA15=1,'25'!AR6,'25'!AR7)</f>
        <v>S.A.L</v>
      </c>
      <c r="V12" s="66" t="n">
        <f aca="false">ESCALA!$B$27</f>
        <v>0</v>
      </c>
      <c r="W12" s="66"/>
      <c r="X12" s="32" t="n">
        <v>0.291666666666667</v>
      </c>
      <c r="Y12" s="58" t="n">
        <v>3193</v>
      </c>
      <c r="Z12" s="281" t="n">
        <v>1260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72.8938302536799</v>
      </c>
      <c r="AC12" s="82"/>
      <c r="AD12" s="37" t="n">
        <f aca="false">(('25'!AC12*'25'!$Q$10*1000000))/('25'!Y12*3600)</f>
        <v>0</v>
      </c>
      <c r="AE12" s="281" t="n">
        <v>2500</v>
      </c>
      <c r="AF12" s="282" t="n">
        <f aca="false">('25'!AE12/24)*0.454</f>
        <v>47.2916666666667</v>
      </c>
      <c r="AG12" s="38"/>
      <c r="AH12" s="282" t="n">
        <f aca="false">('25'!AG12/24)*0.454</f>
        <v>0</v>
      </c>
      <c r="AI12" s="281" t="n">
        <v>3300</v>
      </c>
      <c r="AJ12" s="282" t="n">
        <f aca="false">('25'!AI12/24)*0.454</f>
        <v>62.425</v>
      </c>
      <c r="AK12" s="40"/>
      <c r="AL12" s="283" t="n">
        <f aca="false">('25'!AK12/24)*0.454</f>
        <v>0</v>
      </c>
      <c r="AM12" s="40"/>
      <c r="AN12" s="283" t="n">
        <f aca="false">('25'!AM12/24)*0.454</f>
        <v>0</v>
      </c>
      <c r="AO12" s="42"/>
      <c r="AP12" s="283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186</v>
      </c>
      <c r="C13" s="284" t="n">
        <v>17</v>
      </c>
      <c r="D13" s="284" t="n">
        <v>15</v>
      </c>
      <c r="E13" s="284" t="n">
        <v>7</v>
      </c>
      <c r="F13" s="284" t="n">
        <v>40</v>
      </c>
      <c r="G13" s="284" t="n">
        <v>2</v>
      </c>
      <c r="H13" s="284" t="n">
        <v>1.4</v>
      </c>
      <c r="I13" s="284" t="n">
        <v>0.7</v>
      </c>
      <c r="J13" s="284" t="n">
        <v>0.7</v>
      </c>
      <c r="K13" s="284" t="n">
        <v>6.8</v>
      </c>
      <c r="L13" s="284" t="n">
        <v>6</v>
      </c>
      <c r="M13" s="284" t="n">
        <v>6.2</v>
      </c>
      <c r="N13" s="284" t="n">
        <v>5.8</v>
      </c>
      <c r="O13" s="284" t="n">
        <v>3</v>
      </c>
      <c r="P13" s="284" t="n">
        <v>0.3</v>
      </c>
      <c r="Q13" s="287"/>
      <c r="R13" s="56" t="n">
        <f aca="false">'25'!Z15</f>
        <v>1260</v>
      </c>
      <c r="S13" s="55" t="n">
        <f aca="false">'25'!AB17</f>
        <v>72.1929280397023</v>
      </c>
      <c r="T13" s="56" t="n">
        <f aca="false">'25'!Y17</f>
        <v>3224</v>
      </c>
      <c r="U13" s="51" t="str">
        <f aca="false">IF('25'!AA17=1,'25'!AR6,'25'!AR7)</f>
        <v>S.A.L</v>
      </c>
      <c r="V13" s="66"/>
      <c r="W13" s="66"/>
      <c r="X13" s="32" t="n">
        <v>0.333333333333333</v>
      </c>
      <c r="Y13" s="58" t="n">
        <v>3177</v>
      </c>
      <c r="Z13" s="281" t="n">
        <v>1260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73.2609379918162</v>
      </c>
      <c r="AC13" s="82"/>
      <c r="AD13" s="37" t="n">
        <f aca="false">(('25'!AC13*'25'!$Q$10*1000000))/('25'!Y13*3600)</f>
        <v>0</v>
      </c>
      <c r="AE13" s="281" t="n">
        <v>2500</v>
      </c>
      <c r="AF13" s="282" t="n">
        <f aca="false">('25'!AE13/24)*0.454</f>
        <v>47.2916666666667</v>
      </c>
      <c r="AG13" s="38"/>
      <c r="AH13" s="282" t="n">
        <f aca="false">('25'!AG13/24)*0.454</f>
        <v>0</v>
      </c>
      <c r="AI13" s="281" t="n">
        <v>3300</v>
      </c>
      <c r="AJ13" s="282" t="n">
        <f aca="false">('25'!AI13/24)*0.454</f>
        <v>62.425</v>
      </c>
      <c r="AK13" s="40"/>
      <c r="AL13" s="283" t="n">
        <f aca="false">('25'!AK13/24)*0.454</f>
        <v>0</v>
      </c>
      <c r="AM13" s="40"/>
      <c r="AN13" s="283" t="n">
        <f aca="false">('25'!AM13/24)*0.454</f>
        <v>0</v>
      </c>
      <c r="AO13" s="42"/>
      <c r="AP13" s="283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184</v>
      </c>
      <c r="C14" s="284" t="n">
        <v>17</v>
      </c>
      <c r="D14" s="284" t="n">
        <v>15</v>
      </c>
      <c r="E14" s="284" t="n">
        <v>6</v>
      </c>
      <c r="F14" s="284" t="n">
        <v>42</v>
      </c>
      <c r="G14" s="284" t="n">
        <v>2</v>
      </c>
      <c r="H14" s="284" t="n">
        <v>1.4</v>
      </c>
      <c r="I14" s="284" t="n">
        <v>0.6</v>
      </c>
      <c r="J14" s="284" t="n">
        <v>0.7</v>
      </c>
      <c r="K14" s="284" t="n">
        <v>6.8</v>
      </c>
      <c r="L14" s="284" t="n">
        <v>6</v>
      </c>
      <c r="M14" s="284" t="n">
        <v>6.2</v>
      </c>
      <c r="N14" s="284" t="n">
        <v>5.8</v>
      </c>
      <c r="O14" s="284" t="n">
        <v>3</v>
      </c>
      <c r="P14" s="284" t="n">
        <v>0.3</v>
      </c>
      <c r="Q14" s="287"/>
      <c r="R14" s="56" t="n">
        <f aca="false">'25'!Z16</f>
        <v>1260</v>
      </c>
      <c r="S14" s="55" t="n">
        <f aca="false">'25'!AB19</f>
        <v>72.372512437811</v>
      </c>
      <c r="T14" s="56" t="n">
        <f aca="false">'25'!Y19</f>
        <v>3216</v>
      </c>
      <c r="U14" s="51" t="str">
        <f aca="false">IF('25'!AA19=1,'25'!AR6,'25'!AR7)</f>
        <v>S.A.L</v>
      </c>
      <c r="V14" s="66"/>
      <c r="W14" s="66"/>
      <c r="X14" s="32" t="n">
        <v>0.375</v>
      </c>
      <c r="Y14" s="58" t="n">
        <v>3219</v>
      </c>
      <c r="Z14" s="281" t="n">
        <v>1260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72.305063684374</v>
      </c>
      <c r="AC14" s="82"/>
      <c r="AD14" s="37" t="n">
        <f aca="false">(('25'!AC14*'25'!$Q$10*1000000))/('25'!Y14*3600)</f>
        <v>0</v>
      </c>
      <c r="AE14" s="281" t="n">
        <v>2500</v>
      </c>
      <c r="AF14" s="282" t="n">
        <f aca="false">('25'!AE14/24)*0.454</f>
        <v>47.2916666666667</v>
      </c>
      <c r="AG14" s="38"/>
      <c r="AH14" s="282" t="n">
        <f aca="false">('25'!AG14/24)*0.454</f>
        <v>0</v>
      </c>
      <c r="AI14" s="281" t="n">
        <v>3300</v>
      </c>
      <c r="AJ14" s="282" t="n">
        <f aca="false">('25'!AI14/24)*0.454</f>
        <v>62.425</v>
      </c>
      <c r="AK14" s="40"/>
      <c r="AL14" s="283" t="n">
        <f aca="false">('25'!AK14/24)*0.454</f>
        <v>0</v>
      </c>
      <c r="AM14" s="40"/>
      <c r="AN14" s="283" t="n">
        <f aca="false">('25'!AM14/24)*0.454</f>
        <v>0</v>
      </c>
      <c r="AO14" s="42"/>
      <c r="AP14" s="283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186</v>
      </c>
      <c r="C15" s="284" t="n">
        <v>16</v>
      </c>
      <c r="D15" s="284" t="n">
        <v>15</v>
      </c>
      <c r="E15" s="284" t="n">
        <v>5</v>
      </c>
      <c r="F15" s="284" t="n">
        <v>44</v>
      </c>
      <c r="G15" s="284" t="n">
        <v>1.9</v>
      </c>
      <c r="H15" s="284" t="n">
        <v>1.3</v>
      </c>
      <c r="I15" s="284" t="n">
        <v>0.7</v>
      </c>
      <c r="J15" s="284" t="n">
        <v>0.6</v>
      </c>
      <c r="K15" s="284" t="n">
        <v>6.8</v>
      </c>
      <c r="L15" s="284" t="n">
        <v>6</v>
      </c>
      <c r="M15" s="284" t="n">
        <v>6.2</v>
      </c>
      <c r="N15" s="284" t="n">
        <v>5.8</v>
      </c>
      <c r="O15" s="284" t="n">
        <v>3</v>
      </c>
      <c r="P15" s="284" t="n">
        <v>0.3</v>
      </c>
      <c r="Q15" s="287"/>
      <c r="R15" s="56" t="n">
        <f aca="false">'25'!Z17</f>
        <v>1260</v>
      </c>
      <c r="S15" s="55" t="n">
        <f aca="false">'25'!AB21</f>
        <v>73.6783792339348</v>
      </c>
      <c r="T15" s="56" t="n">
        <f aca="false">'25'!Y21</f>
        <v>3159</v>
      </c>
      <c r="U15" s="51" t="str">
        <f aca="false">IF('25'!AA21=1,'25'!AR6,'25'!AR7)</f>
        <v>S.A.L</v>
      </c>
      <c r="V15" s="66"/>
      <c r="W15" s="66"/>
      <c r="X15" s="32" t="n">
        <v>0.416666666666667</v>
      </c>
      <c r="Y15" s="58" t="n">
        <v>3181</v>
      </c>
      <c r="Z15" s="281" t="n">
        <v>1260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73.1688148381012</v>
      </c>
      <c r="AC15" s="82"/>
      <c r="AD15" s="37" t="n">
        <f aca="false">(('25'!AC15*'25'!$Q$10*1000000))/('25'!Y15*3600)</f>
        <v>0</v>
      </c>
      <c r="AE15" s="281" t="n">
        <v>2500</v>
      </c>
      <c r="AF15" s="282" t="n">
        <f aca="false">('25'!AE15/24)*0.454</f>
        <v>47.2916666666667</v>
      </c>
      <c r="AG15" s="38"/>
      <c r="AH15" s="282" t="n">
        <f aca="false">('25'!AG15/24)*0.454</f>
        <v>0</v>
      </c>
      <c r="AI15" s="281" t="n">
        <v>3300</v>
      </c>
      <c r="AJ15" s="282" t="n">
        <f aca="false">('25'!AI15/24)*0.454</f>
        <v>62.425</v>
      </c>
      <c r="AK15" s="40"/>
      <c r="AL15" s="283" t="n">
        <f aca="false">('25'!AK15/24)*0.454</f>
        <v>0</v>
      </c>
      <c r="AM15" s="40"/>
      <c r="AN15" s="283" t="n">
        <f aca="false">('25'!AM15/24)*0.454</f>
        <v>0</v>
      </c>
      <c r="AO15" s="42"/>
      <c r="AP15" s="283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183</v>
      </c>
      <c r="C16" s="284" t="n">
        <v>16</v>
      </c>
      <c r="D16" s="284" t="n">
        <v>14</v>
      </c>
      <c r="E16" s="284" t="n">
        <v>5</v>
      </c>
      <c r="F16" s="284" t="n">
        <v>46</v>
      </c>
      <c r="G16" s="284" t="n">
        <v>1.7</v>
      </c>
      <c r="H16" s="284" t="n">
        <v>1.3</v>
      </c>
      <c r="I16" s="284" t="n">
        <v>0.6</v>
      </c>
      <c r="J16" s="284" t="n">
        <v>0.6</v>
      </c>
      <c r="K16" s="284" t="n">
        <v>6.8</v>
      </c>
      <c r="L16" s="284" t="n">
        <v>6</v>
      </c>
      <c r="M16" s="284" t="n">
        <v>6.2</v>
      </c>
      <c r="N16" s="284" t="n">
        <v>5.8</v>
      </c>
      <c r="O16" s="284" t="n">
        <v>3.2</v>
      </c>
      <c r="P16" s="284" t="n">
        <v>0.4</v>
      </c>
      <c r="Q16" s="287"/>
      <c r="R16" s="56" t="n">
        <f aca="false">'25'!Z18</f>
        <v>1260</v>
      </c>
      <c r="S16" s="55" t="n">
        <f aca="false">'25'!AB23</f>
        <v>73.3995584988963</v>
      </c>
      <c r="T16" s="56" t="n">
        <f aca="false">'25'!Y23</f>
        <v>3171</v>
      </c>
      <c r="U16" s="51" t="str">
        <f aca="false">IF('25'!AA23=1,'25'!AR6,'25'!AR7)</f>
        <v>S.A.L</v>
      </c>
      <c r="V16" s="66"/>
      <c r="W16" s="66"/>
      <c r="X16" s="32" t="n">
        <v>0.458333333333333</v>
      </c>
      <c r="Y16" s="58" t="n">
        <v>3162</v>
      </c>
      <c r="Z16" s="281" t="n">
        <v>1260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73.6084756483239</v>
      </c>
      <c r="AC16" s="82"/>
      <c r="AD16" s="37" t="n">
        <f aca="false">(('25'!AC16*'25'!$Q$10*1000000))/('25'!Y16*3600)</f>
        <v>0</v>
      </c>
      <c r="AE16" s="281" t="n">
        <v>2500</v>
      </c>
      <c r="AF16" s="282" t="n">
        <f aca="false">('25'!AE16/24)*0.454</f>
        <v>47.2916666666667</v>
      </c>
      <c r="AG16" s="38"/>
      <c r="AH16" s="282" t="n">
        <f aca="false">('25'!AG16/24)*0.454</f>
        <v>0</v>
      </c>
      <c r="AI16" s="281" t="n">
        <v>3300</v>
      </c>
      <c r="AJ16" s="282" t="n">
        <f aca="false">('25'!AI16/24)*0.454</f>
        <v>62.425</v>
      </c>
      <c r="AK16" s="40"/>
      <c r="AL16" s="283" t="n">
        <f aca="false">('25'!AK16/24)*0.454</f>
        <v>0</v>
      </c>
      <c r="AM16" s="40"/>
      <c r="AN16" s="283" t="n">
        <f aca="false">('25'!AM16/24)*0.454</f>
        <v>0</v>
      </c>
      <c r="AO16" s="42"/>
      <c r="AP16" s="283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182</v>
      </c>
      <c r="C17" s="284" t="n">
        <v>16</v>
      </c>
      <c r="D17" s="284" t="n">
        <v>14</v>
      </c>
      <c r="E17" s="284" t="n">
        <v>5</v>
      </c>
      <c r="F17" s="284" t="n">
        <v>44</v>
      </c>
      <c r="G17" s="284" t="n">
        <v>1.6</v>
      </c>
      <c r="H17" s="284" t="n">
        <v>1.2</v>
      </c>
      <c r="I17" s="284" t="n">
        <v>0.6</v>
      </c>
      <c r="J17" s="284" t="n">
        <v>0.5</v>
      </c>
      <c r="K17" s="284" t="n">
        <v>6.8</v>
      </c>
      <c r="L17" s="284" t="n">
        <v>6</v>
      </c>
      <c r="M17" s="284" t="n">
        <v>6.2</v>
      </c>
      <c r="N17" s="284" t="n">
        <v>5.8</v>
      </c>
      <c r="O17" s="284" t="n">
        <v>3.2</v>
      </c>
      <c r="P17" s="284" t="n">
        <v>0.4</v>
      </c>
      <c r="Q17" s="287"/>
      <c r="R17" s="56" t="n">
        <f aca="false">'25'!Z25</f>
        <v>1260</v>
      </c>
      <c r="S17" s="55" t="n">
        <f aca="false">'25'!AB25</f>
        <v>73.0998743718593</v>
      </c>
      <c r="T17" s="56" t="n">
        <f aca="false">'25'!Y25</f>
        <v>3184</v>
      </c>
      <c r="U17" s="51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58" t="n">
        <v>3224</v>
      </c>
      <c r="Z17" s="281" t="n">
        <v>1260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72.1929280397023</v>
      </c>
      <c r="AC17" s="82"/>
      <c r="AD17" s="37" t="n">
        <f aca="false">(('25'!AC17*'25'!$Q$10*1000000))/('25'!Y17*3600)</f>
        <v>0</v>
      </c>
      <c r="AE17" s="281" t="n">
        <v>2500</v>
      </c>
      <c r="AF17" s="282" t="n">
        <f aca="false">('25'!AE17/24)*0.454</f>
        <v>47.2916666666667</v>
      </c>
      <c r="AG17" s="38"/>
      <c r="AH17" s="282" t="n">
        <f aca="false">('25'!AG17/24)*0.454</f>
        <v>0</v>
      </c>
      <c r="AI17" s="281" t="n">
        <v>3300</v>
      </c>
      <c r="AJ17" s="282" t="n">
        <f aca="false">('25'!AI17/24)*0.454</f>
        <v>62.425</v>
      </c>
      <c r="AK17" s="40"/>
      <c r="AL17" s="283" t="n">
        <f aca="false">('25'!AK17/24)*0.454</f>
        <v>0</v>
      </c>
      <c r="AM17" s="40"/>
      <c r="AN17" s="283" t="n">
        <f aca="false">('25'!AM17/24)*0.454</f>
        <v>0</v>
      </c>
      <c r="AO17" s="42"/>
      <c r="AP17" s="283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180</v>
      </c>
      <c r="C18" s="284" t="n">
        <v>16</v>
      </c>
      <c r="D18" s="284" t="n">
        <v>14</v>
      </c>
      <c r="E18" s="284" t="n">
        <v>5</v>
      </c>
      <c r="F18" s="284" t="n">
        <v>45</v>
      </c>
      <c r="G18" s="284" t="n">
        <v>1.5</v>
      </c>
      <c r="H18" s="284" t="n">
        <v>1.2</v>
      </c>
      <c r="I18" s="284" t="n">
        <v>0.6</v>
      </c>
      <c r="J18" s="284" t="n">
        <v>0.5</v>
      </c>
      <c r="K18" s="284" t="n">
        <v>6.8</v>
      </c>
      <c r="L18" s="284" t="n">
        <v>6</v>
      </c>
      <c r="M18" s="284" t="n">
        <v>6.2</v>
      </c>
      <c r="N18" s="284" t="n">
        <v>5.8</v>
      </c>
      <c r="O18" s="284" t="n">
        <v>3.5</v>
      </c>
      <c r="P18" s="284" t="n">
        <v>0.5</v>
      </c>
      <c r="Q18" s="287"/>
      <c r="R18" s="56" t="n">
        <f aca="false">'25'!Z27</f>
        <v>1260</v>
      </c>
      <c r="S18" s="55" t="n">
        <f aca="false">'25'!AB27</f>
        <v>73.5852039203288</v>
      </c>
      <c r="T18" s="56" t="n">
        <f aca="false">'25'!Y27</f>
        <v>3163</v>
      </c>
      <c r="U18" s="51" t="str">
        <f aca="false">IF('25'!AA27=1,'25'!AR6,'25'!AR7)</f>
        <v>S.A.L</v>
      </c>
      <c r="V18" s="67"/>
      <c r="W18" s="67"/>
      <c r="X18" s="32" t="n">
        <v>0.541666666666667</v>
      </c>
      <c r="Y18" s="58" t="n">
        <v>3197</v>
      </c>
      <c r="Z18" s="281" t="n">
        <v>1260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72.8026274632468</v>
      </c>
      <c r="AC18" s="82"/>
      <c r="AD18" s="37" t="n">
        <f aca="false">(('25'!AC18*'25'!$Q$10*1000000))/('25'!Y18*3600)</f>
        <v>0</v>
      </c>
      <c r="AE18" s="281" t="n">
        <v>2500</v>
      </c>
      <c r="AF18" s="282" t="n">
        <f aca="false">('25'!AE18/24)*0.454</f>
        <v>47.2916666666667</v>
      </c>
      <c r="AG18" s="38"/>
      <c r="AH18" s="282" t="n">
        <f aca="false">('25'!AG18/24)*0.454</f>
        <v>0</v>
      </c>
      <c r="AI18" s="281" t="n">
        <v>3300</v>
      </c>
      <c r="AJ18" s="282" t="n">
        <f aca="false">('25'!AI18/24)*0.454</f>
        <v>62.425</v>
      </c>
      <c r="AK18" s="40"/>
      <c r="AL18" s="283" t="n">
        <f aca="false">('25'!AK18/24)*0.454</f>
        <v>0</v>
      </c>
      <c r="AM18" s="40"/>
      <c r="AN18" s="283" t="n">
        <f aca="false">('25'!AM18/24)*0.454</f>
        <v>0</v>
      </c>
      <c r="AO18" s="42"/>
      <c r="AP18" s="283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AVERAGE('25'!B7:B18)</f>
        <v>186.583333333333</v>
      </c>
      <c r="C19" s="96" t="n">
        <f aca="false">AVERAGE('25'!C7:C18)</f>
        <v>15.4166666666667</v>
      </c>
      <c r="D19" s="96" t="n">
        <f aca="false">AVERAGE('25'!D7:D18)</f>
        <v>14.0833333333333</v>
      </c>
      <c r="E19" s="96" t="n">
        <f aca="false">AVERAGE('25'!E7:E18)</f>
        <v>7.58333333333333</v>
      </c>
      <c r="F19" s="96" t="n">
        <f aca="false">AVERAGE('25'!F7:F18)</f>
        <v>43.5833333333333</v>
      </c>
      <c r="G19" s="96" t="n">
        <f aca="false">AVERAGE('25'!G7:G18)</f>
        <v>1.675</v>
      </c>
      <c r="H19" s="96" t="n">
        <f aca="false">AVERAGE('25'!H7:H18)</f>
        <v>1.31666666666667</v>
      </c>
      <c r="I19" s="96" t="n">
        <f aca="false">AVERAGE('25'!I7:I18)</f>
        <v>0.691666666666667</v>
      </c>
      <c r="J19" s="96" t="n">
        <f aca="false">AVERAGE('25'!J7:J18)</f>
        <v>0.633333333333333</v>
      </c>
      <c r="K19" s="96" t="n">
        <f aca="false">AVERAGE('25'!K7:K18)</f>
        <v>6.8</v>
      </c>
      <c r="L19" s="96" t="n">
        <f aca="false">AVERAGE('25'!L7:L18)</f>
        <v>6</v>
      </c>
      <c r="M19" s="96" t="n">
        <f aca="false">AVERAGE('25'!M7:M18)</f>
        <v>6.2</v>
      </c>
      <c r="N19" s="96" t="n">
        <f aca="false">AVERAGE('25'!N7:N18)</f>
        <v>5.8</v>
      </c>
      <c r="O19" s="96" t="n">
        <f aca="false">AVERAGE('25'!O7:O18)</f>
        <v>3.09166666666667</v>
      </c>
      <c r="P19" s="289" t="n">
        <f aca="false">AVERAGE('25'!P7:P18)</f>
        <v>0.441666666666667</v>
      </c>
      <c r="Q19" s="290" t="e">
        <f aca="false">AVERAGE('25'!Q7:Q18)</f>
        <v>#DIV/0!</v>
      </c>
      <c r="R19" s="290" t="n">
        <f aca="false">AVERAGE('25'!R7:R18)</f>
        <v>1260</v>
      </c>
      <c r="S19" s="290" t="n">
        <f aca="false">AVERAGE('25'!S7:S18)</f>
        <v>73.1913122283501</v>
      </c>
      <c r="T19" s="72"/>
      <c r="U19" s="72"/>
      <c r="V19" s="73"/>
      <c r="W19" s="74"/>
      <c r="X19" s="32" t="n">
        <v>0.583333333333333</v>
      </c>
      <c r="Y19" s="58" t="n">
        <v>3216</v>
      </c>
      <c r="Z19" s="281" t="n">
        <v>1260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72.372512437811</v>
      </c>
      <c r="AC19" s="82"/>
      <c r="AD19" s="37" t="n">
        <f aca="false">(('25'!AC19*'25'!$Q$10*1000000))/('25'!Y19*3600)</f>
        <v>0</v>
      </c>
      <c r="AE19" s="281" t="n">
        <v>2500</v>
      </c>
      <c r="AF19" s="282" t="n">
        <f aca="false">('25'!AE19/24)*0.454</f>
        <v>47.2916666666667</v>
      </c>
      <c r="AG19" s="38"/>
      <c r="AH19" s="282" t="n">
        <f aca="false">('25'!AG19/24)*0.454</f>
        <v>0</v>
      </c>
      <c r="AI19" s="281" t="n">
        <v>3300</v>
      </c>
      <c r="AJ19" s="282" t="n">
        <f aca="false">('25'!AI19/24)*0.454</f>
        <v>62.425</v>
      </c>
      <c r="AK19" s="40"/>
      <c r="AL19" s="283" t="n">
        <f aca="false">('25'!AK19/24)*0.454</f>
        <v>0</v>
      </c>
      <c r="AM19" s="40"/>
      <c r="AN19" s="283" t="n">
        <f aca="false">('25'!AM19/24)*0.454</f>
        <v>0</v>
      </c>
      <c r="AO19" s="42"/>
      <c r="AP19" s="283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MAX('25'!B7:B18)</f>
        <v>195</v>
      </c>
      <c r="C20" s="288" t="n">
        <f aca="false">MAX('25'!C7:C18)</f>
        <v>17</v>
      </c>
      <c r="D20" s="96" t="n">
        <f aca="false">MAX('25'!D7:D18)</f>
        <v>15</v>
      </c>
      <c r="E20" s="96" t="n">
        <f aca="false">MAX('25'!E7:E18)</f>
        <v>10</v>
      </c>
      <c r="F20" s="96" t="n">
        <f aca="false">MAX('25'!F7:F18)</f>
        <v>47</v>
      </c>
      <c r="G20" s="96" t="n">
        <f aca="false">MAX('25'!G7:G18)</f>
        <v>2</v>
      </c>
      <c r="H20" s="96" t="n">
        <f aca="false">MAX('25'!H7:H18)</f>
        <v>1.4</v>
      </c>
      <c r="I20" s="96" t="n">
        <f aca="false">MAX('25'!I7:I18)</f>
        <v>0.8</v>
      </c>
      <c r="J20" s="96" t="n">
        <f aca="false">MAX('25'!J7:J18)</f>
        <v>0.7</v>
      </c>
      <c r="K20" s="96" t="n">
        <f aca="false">MAX('25'!K7:K18)</f>
        <v>6.8</v>
      </c>
      <c r="L20" s="96" t="n">
        <f aca="false">MAX('25'!L7:L18)</f>
        <v>6</v>
      </c>
      <c r="M20" s="96" t="n">
        <f aca="false">MAX('25'!M7:M18)</f>
        <v>6.2</v>
      </c>
      <c r="N20" s="96" t="n">
        <f aca="false">MAX('25'!N7:N18)</f>
        <v>5.8</v>
      </c>
      <c r="O20" s="97" t="n">
        <f aca="false">MAX('25'!O7:O18)</f>
        <v>3.5</v>
      </c>
      <c r="P20" s="97" t="n">
        <f aca="false">MAX('25'!P7:P18)</f>
        <v>0.8</v>
      </c>
      <c r="Q20" s="97" t="n">
        <f aca="false">MAX('25'!Q7:Q18)</f>
        <v>0</v>
      </c>
      <c r="R20" s="97" t="n">
        <f aca="false">MAX('25'!R7:R18)</f>
        <v>1260</v>
      </c>
      <c r="S20" s="97" t="n">
        <f aca="false">MAX('25'!S7:S18)</f>
        <v>74.0534521158129</v>
      </c>
      <c r="T20" s="72"/>
      <c r="U20" s="72"/>
      <c r="X20" s="32" t="n">
        <v>0.625</v>
      </c>
      <c r="Y20" s="58" t="n">
        <v>3174</v>
      </c>
      <c r="Z20" s="281" t="n">
        <v>1260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73.3301827347196</v>
      </c>
      <c r="AC20" s="82"/>
      <c r="AD20" s="37" t="n">
        <f aca="false">(('25'!AC20*'25'!$Q$10*1000000))/('25'!Y20*3600)</f>
        <v>0</v>
      </c>
      <c r="AE20" s="281" t="n">
        <v>2500</v>
      </c>
      <c r="AF20" s="282" t="n">
        <f aca="false">('25'!AE20/24)*0.454</f>
        <v>47.2916666666667</v>
      </c>
      <c r="AG20" s="38"/>
      <c r="AH20" s="282" t="n">
        <f aca="false">('25'!AG20/24)*0.454</f>
        <v>0</v>
      </c>
      <c r="AI20" s="281" t="n">
        <v>3300</v>
      </c>
      <c r="AJ20" s="282" t="n">
        <f aca="false">('25'!AI20/24)*0.454</f>
        <v>62.425</v>
      </c>
      <c r="AK20" s="40"/>
      <c r="AL20" s="283" t="n">
        <f aca="false">('25'!AK20/24)*0.454</f>
        <v>0</v>
      </c>
      <c r="AM20" s="40"/>
      <c r="AN20" s="283" t="n">
        <f aca="false">('25'!AM20/24)*0.454</f>
        <v>0</v>
      </c>
      <c r="AO20" s="42"/>
      <c r="AP20" s="283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MIN('25'!B7:B18)</f>
        <v>180</v>
      </c>
      <c r="C21" s="96" t="n">
        <f aca="false">MIN('25'!C7:C18)</f>
        <v>14</v>
      </c>
      <c r="D21" s="96" t="n">
        <f aca="false">MIN('25'!D7:D18)</f>
        <v>13</v>
      </c>
      <c r="E21" s="96" t="n">
        <f aca="false">MIN('25'!E7:E18)</f>
        <v>5</v>
      </c>
      <c r="F21" s="96" t="n">
        <f aca="false">MIN('25'!F7:F18)</f>
        <v>40</v>
      </c>
      <c r="G21" s="291" t="n">
        <f aca="false">MIN('25'!G7:G18)</f>
        <v>1.4</v>
      </c>
      <c r="H21" s="291" t="n">
        <f aca="false">MIN('25'!H7:H18)</f>
        <v>1.2</v>
      </c>
      <c r="I21" s="291" t="n">
        <f aca="false">MIN('25'!I7:I18)</f>
        <v>0.6</v>
      </c>
      <c r="J21" s="291" t="n">
        <f aca="false">MIN('25'!J7:J18)</f>
        <v>0.5</v>
      </c>
      <c r="K21" s="291" t="n">
        <f aca="false">MIN('25'!K7:K18)</f>
        <v>6.8</v>
      </c>
      <c r="L21" s="291" t="n">
        <f aca="false">MIN('25'!L7:L18)</f>
        <v>6</v>
      </c>
      <c r="M21" s="291" t="n">
        <f aca="false">MIN('25'!M7:M18)</f>
        <v>6.2</v>
      </c>
      <c r="N21" s="291" t="n">
        <f aca="false">MIN('25'!N7:N18)</f>
        <v>5.8</v>
      </c>
      <c r="O21" s="292" t="n">
        <f aca="false">MIN('25'!O7:O18)</f>
        <v>3</v>
      </c>
      <c r="P21" s="292" t="n">
        <f aca="false">MIN('25'!P7:P18)</f>
        <v>0.3</v>
      </c>
      <c r="Q21" s="292" t="n">
        <f aca="false">MIN('25'!Q7:Q18)</f>
        <v>0</v>
      </c>
      <c r="R21" s="292" t="n">
        <f aca="false">MIN('25'!R7:R18)</f>
        <v>1260</v>
      </c>
      <c r="S21" s="292" t="n">
        <f aca="false">MIN('25'!S7:S18)</f>
        <v>72.1929280397023</v>
      </c>
      <c r="T21" s="72"/>
      <c r="U21" s="72"/>
      <c r="X21" s="32" t="n">
        <v>0.666666666666667</v>
      </c>
      <c r="Y21" s="58" t="n">
        <v>3159</v>
      </c>
      <c r="Z21" s="281" t="n">
        <v>1260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73.6783792339348</v>
      </c>
      <c r="AC21" s="82"/>
      <c r="AD21" s="37" t="n">
        <f aca="false">(('25'!AC21*'25'!$Q$10*1000000))/('25'!Y21*3600)</f>
        <v>0</v>
      </c>
      <c r="AE21" s="281" t="n">
        <v>2500</v>
      </c>
      <c r="AF21" s="282" t="n">
        <f aca="false">('25'!AE21/24)*0.454</f>
        <v>47.2916666666667</v>
      </c>
      <c r="AG21" s="38"/>
      <c r="AH21" s="282" t="n">
        <f aca="false">('25'!AG21/24)*0.454</f>
        <v>0</v>
      </c>
      <c r="AI21" s="281" t="n">
        <v>3300</v>
      </c>
      <c r="AJ21" s="282" t="n">
        <f aca="false">('25'!AI21/24)*0.454</f>
        <v>62.425</v>
      </c>
      <c r="AK21" s="40"/>
      <c r="AL21" s="283" t="n">
        <f aca="false">('25'!AK21/24)*0.454</f>
        <v>0</v>
      </c>
      <c r="AM21" s="40"/>
      <c r="AN21" s="283" t="n">
        <f aca="false">('25'!AM21/24)*0.454</f>
        <v>0</v>
      </c>
      <c r="AO21" s="42"/>
      <c r="AP21" s="283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3169</v>
      </c>
      <c r="Z22" s="281" t="n">
        <v>1260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73.4458819816977</v>
      </c>
      <c r="AC22" s="82"/>
      <c r="AD22" s="37" t="n">
        <f aca="false">(('25'!AC22*'25'!$Q$10*1000000))/('25'!Y22*3600)</f>
        <v>0</v>
      </c>
      <c r="AE22" s="281" t="n">
        <v>2500</v>
      </c>
      <c r="AF22" s="282" t="n">
        <f aca="false">('25'!AE22/24)*0.454</f>
        <v>47.2916666666667</v>
      </c>
      <c r="AG22" s="38"/>
      <c r="AH22" s="282" t="n">
        <f aca="false">('25'!AG22/24)*0.454</f>
        <v>0</v>
      </c>
      <c r="AI22" s="281" t="n">
        <v>3300</v>
      </c>
      <c r="AJ22" s="282" t="n">
        <f aca="false">('25'!AI22/24)*0.454</f>
        <v>62.425</v>
      </c>
      <c r="AK22" s="40"/>
      <c r="AL22" s="283" t="n">
        <f aca="false">('25'!AK22/24)*0.454</f>
        <v>0</v>
      </c>
      <c r="AM22" s="40"/>
      <c r="AN22" s="283" t="n">
        <f aca="false">('25'!AM22/24)*0.454</f>
        <v>0</v>
      </c>
      <c r="AO22" s="42"/>
      <c r="AP22" s="283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58" t="n">
        <v>3171</v>
      </c>
      <c r="Z23" s="281" t="n">
        <v>1260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73.3995584988963</v>
      </c>
      <c r="AC23" s="82"/>
      <c r="AD23" s="37" t="n">
        <f aca="false">(('25'!AC23*'25'!$Q$10*1000000))/('25'!Y23*3600)</f>
        <v>0</v>
      </c>
      <c r="AE23" s="281" t="n">
        <v>2500</v>
      </c>
      <c r="AF23" s="282" t="n">
        <f aca="false">('25'!AE23/24)*0.454</f>
        <v>47.2916666666667</v>
      </c>
      <c r="AG23" s="38"/>
      <c r="AH23" s="282" t="n">
        <f aca="false">('25'!AG23/24)*0.454</f>
        <v>0</v>
      </c>
      <c r="AI23" s="281" t="n">
        <v>3300</v>
      </c>
      <c r="AJ23" s="282" t="n">
        <f aca="false">('25'!AI23/24)*0.454</f>
        <v>62.425</v>
      </c>
      <c r="AK23" s="40"/>
      <c r="AL23" s="283" t="n">
        <f aca="false">('25'!AK23/24)*0.454</f>
        <v>0</v>
      </c>
      <c r="AM23" s="40"/>
      <c r="AN23" s="283" t="n">
        <f aca="false">('25'!AM23/24)*0.454</f>
        <v>0</v>
      </c>
      <c r="AO23" s="42"/>
      <c r="AP23" s="283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3191</v>
      </c>
      <c r="Z24" s="281" t="n">
        <v>1260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72.9395173926669</v>
      </c>
      <c r="AC24" s="82"/>
      <c r="AD24" s="37" t="n">
        <f aca="false">(('25'!AC24*'25'!$Q$10*1000000))/('25'!Y24*3600)</f>
        <v>0</v>
      </c>
      <c r="AE24" s="281" t="n">
        <v>2500</v>
      </c>
      <c r="AF24" s="294" t="n">
        <f aca="false">('25'!AE24/24)*0.454</f>
        <v>47.2916666666667</v>
      </c>
      <c r="AG24" s="266"/>
      <c r="AH24" s="294" t="n">
        <f aca="false">('25'!AG24/24)*0.454</f>
        <v>0</v>
      </c>
      <c r="AI24" s="281" t="n">
        <v>3300</v>
      </c>
      <c r="AJ24" s="294" t="n">
        <f aca="false">('25'!AI24/24)*0.454</f>
        <v>62.425</v>
      </c>
      <c r="AK24" s="40"/>
      <c r="AL24" s="295" t="n">
        <f aca="false">('25'!AK24/24)*0.454</f>
        <v>0</v>
      </c>
      <c r="AM24" s="296"/>
      <c r="AN24" s="295" t="n">
        <f aca="false">('25'!AM24/24)*0.454</f>
        <v>0</v>
      </c>
      <c r="AO24" s="42"/>
      <c r="AP24" s="295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7"/>
      <c r="C25" s="397"/>
      <c r="D25" s="397"/>
      <c r="E25" s="398"/>
      <c r="F25" s="398"/>
      <c r="G25" s="398"/>
      <c r="H25" s="398"/>
      <c r="I25" s="398"/>
      <c r="J25" s="398"/>
      <c r="K25" s="398"/>
      <c r="L25" s="398"/>
      <c r="M25" s="398"/>
      <c r="N25" s="398"/>
      <c r="O25" s="398"/>
      <c r="P25" s="398"/>
      <c r="Q25" s="398"/>
      <c r="R25" s="89" t="e">
        <f aca="false">#DIV/0!</f>
        <v>#DIV/0!</v>
      </c>
      <c r="S25" s="90"/>
      <c r="T25" s="298" t="s">
        <v>0</v>
      </c>
      <c r="U25" s="525" t="n">
        <f aca="false">ESCALA!$A$27</f>
        <v>43946</v>
      </c>
      <c r="X25" s="32" t="n">
        <v>0.833333333333333</v>
      </c>
      <c r="Y25" s="58" t="n">
        <v>3184</v>
      </c>
      <c r="Z25" s="281" t="n">
        <v>1260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73.0998743718593</v>
      </c>
      <c r="AC25" s="82"/>
      <c r="AD25" s="37" t="n">
        <f aca="false">(('25'!AC25*'25'!$Q$10*1000000))/('25'!Y25*3600)</f>
        <v>0</v>
      </c>
      <c r="AE25" s="281" t="n">
        <v>2500</v>
      </c>
      <c r="AF25" s="282" t="n">
        <f aca="false">('25'!AE25/24)*0.454</f>
        <v>47.2916666666667</v>
      </c>
      <c r="AG25" s="38"/>
      <c r="AH25" s="282" t="n">
        <f aca="false">('25'!AG25/24)*0.454</f>
        <v>0</v>
      </c>
      <c r="AI25" s="281" t="n">
        <v>3300</v>
      </c>
      <c r="AJ25" s="282" t="n">
        <f aca="false">('25'!AI25/24)*0.454</f>
        <v>62.425</v>
      </c>
      <c r="AK25" s="40"/>
      <c r="AL25" s="283" t="n">
        <f aca="false">('25'!AK25/24)*0.454</f>
        <v>0</v>
      </c>
      <c r="AM25" s="40"/>
      <c r="AN25" s="283" t="n">
        <f aca="false">('25'!AM25/24)*0.454</f>
        <v>0</v>
      </c>
      <c r="AO25" s="42"/>
      <c r="AP25" s="283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0.39</v>
      </c>
      <c r="C26" s="400" t="n">
        <v>0.48</v>
      </c>
      <c r="D26" s="400" t="n">
        <v>0.52</v>
      </c>
      <c r="E26" s="401" t="n">
        <v>0.57</v>
      </c>
      <c r="F26" s="401" t="n">
        <v>0.64</v>
      </c>
      <c r="G26" s="401" t="n">
        <v>0.68</v>
      </c>
      <c r="H26" s="401" t="n">
        <v>0.52</v>
      </c>
      <c r="I26" s="401" t="n">
        <v>0.54</v>
      </c>
      <c r="J26" s="401" t="n">
        <v>0.38</v>
      </c>
      <c r="K26" s="401" t="n">
        <v>0.34</v>
      </c>
      <c r="L26" s="401" t="n">
        <v>0.4</v>
      </c>
      <c r="M26" s="401" t="n">
        <v>0.42</v>
      </c>
      <c r="N26" s="401" t="n">
        <v>0.38</v>
      </c>
      <c r="O26" s="401" t="n">
        <v>0.49</v>
      </c>
      <c r="P26" s="401" t="n">
        <v>0.45</v>
      </c>
      <c r="Q26" s="401"/>
      <c r="R26" s="89" t="e">
        <f aca="false">#DIV/0!</f>
        <v>#DIV/0!</v>
      </c>
      <c r="S26" s="93"/>
      <c r="T26" s="298"/>
      <c r="U26" s="525"/>
      <c r="X26" s="32" t="n">
        <v>0.875</v>
      </c>
      <c r="Y26" s="58" t="n">
        <v>3180</v>
      </c>
      <c r="Z26" s="281" t="n">
        <v>1260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73.1918238993711</v>
      </c>
      <c r="AC26" s="82"/>
      <c r="AD26" s="37" t="n">
        <f aca="false">(('25'!AC26*'25'!$Q$10*1000000))/('25'!Y26*3600)</f>
        <v>0</v>
      </c>
      <c r="AE26" s="281" t="n">
        <v>2500</v>
      </c>
      <c r="AF26" s="282" t="n">
        <f aca="false">('25'!AE26/24)*0.454</f>
        <v>47.2916666666667</v>
      </c>
      <c r="AG26" s="38"/>
      <c r="AH26" s="282" t="n">
        <f aca="false">('25'!AG26/24)*0.454</f>
        <v>0</v>
      </c>
      <c r="AI26" s="281" t="n">
        <v>3300</v>
      </c>
      <c r="AJ26" s="282" t="n">
        <f aca="false">('25'!AI26/24)*0.454</f>
        <v>62.425</v>
      </c>
      <c r="AK26" s="40"/>
      <c r="AL26" s="283" t="n">
        <f aca="false">('25'!AK26/24)*0.454</f>
        <v>0</v>
      </c>
      <c r="AM26" s="40"/>
      <c r="AN26" s="283" t="n">
        <f aca="false">('25'!AM26/24)*0.454</f>
        <v>0</v>
      </c>
      <c r="AO26" s="42"/>
      <c r="AP26" s="283" t="n">
        <f aca="false">('25'!AO26/24)*0.454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3163</v>
      </c>
      <c r="Z27" s="281" t="n">
        <v>1260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73.5852039203288</v>
      </c>
      <c r="AC27" s="82"/>
      <c r="AD27" s="37" t="n">
        <f aca="false">(('25'!AC27*'25'!$Q$10*1000000))/('25'!Y27*3600)</f>
        <v>0</v>
      </c>
      <c r="AE27" s="281" t="n">
        <v>2500</v>
      </c>
      <c r="AF27" s="282" t="n">
        <f aca="false">('25'!AE27/24)*0.454</f>
        <v>47.2916666666667</v>
      </c>
      <c r="AG27" s="38"/>
      <c r="AH27" s="282" t="n">
        <f aca="false">('25'!AG27/24)*0.454</f>
        <v>0</v>
      </c>
      <c r="AI27" s="281" t="n">
        <v>3300</v>
      </c>
      <c r="AJ27" s="282" t="n">
        <f aca="false">('25'!AI27/24)*0.454</f>
        <v>62.425</v>
      </c>
      <c r="AK27" s="40"/>
      <c r="AL27" s="283" t="n">
        <f aca="false">('25'!AK27/24)*0.454</f>
        <v>0</v>
      </c>
      <c r="AM27" s="40"/>
      <c r="AN27" s="283" t="n">
        <f aca="false">('25'!AM27/24)*0.454</f>
        <v>0</v>
      </c>
      <c r="AO27" s="42"/>
      <c r="AP27" s="283" t="n">
        <f aca="false">('25'!AO27/24)*0.454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3174</v>
      </c>
      <c r="Z28" s="281" t="n">
        <v>1260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73.3301827347196</v>
      </c>
      <c r="AC28" s="82"/>
      <c r="AD28" s="37" t="n">
        <f aca="false">(('25'!AC28*'25'!$Q$10*1000000))/('25'!Y28*3600)</f>
        <v>0</v>
      </c>
      <c r="AE28" s="281" t="n">
        <v>2500</v>
      </c>
      <c r="AF28" s="282" t="n">
        <f aca="false">('25'!AE28/24)*0.454</f>
        <v>47.2916666666667</v>
      </c>
      <c r="AG28" s="38"/>
      <c r="AH28" s="282" t="n">
        <f aca="false">('25'!AG28/24)*0.454</f>
        <v>0</v>
      </c>
      <c r="AI28" s="281" t="n">
        <v>3300</v>
      </c>
      <c r="AJ28" s="282" t="n">
        <f aca="false">('25'!AI28/24)*0.454</f>
        <v>62.425</v>
      </c>
      <c r="AK28" s="40"/>
      <c r="AL28" s="283" t="n">
        <f aca="false">('25'!AK28/24)*0.454</f>
        <v>0</v>
      </c>
      <c r="AM28" s="40"/>
      <c r="AN28" s="283" t="n">
        <f aca="false">('25'!AM28/24)*0.454</f>
        <v>0</v>
      </c>
      <c r="AO28" s="42"/>
      <c r="AP28" s="283" t="n">
        <f aca="false">('25'!AO28/24)*0.454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3191</v>
      </c>
      <c r="Z29" s="281" t="n">
        <v>1260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72.9395173926669</v>
      </c>
      <c r="AC29" s="82"/>
      <c r="AD29" s="37" t="n">
        <f aca="false">(('25'!AC29*'25'!$Q$10*1000000))/('25'!Y29*3600)</f>
        <v>0</v>
      </c>
      <c r="AE29" s="281" t="n">
        <v>2500</v>
      </c>
      <c r="AF29" s="282" t="n">
        <f aca="false">('25'!AE29/24)*0.454</f>
        <v>47.2916666666667</v>
      </c>
      <c r="AG29" s="38"/>
      <c r="AH29" s="282" t="n">
        <f aca="false">('25'!AG29/24)*0.454</f>
        <v>0</v>
      </c>
      <c r="AI29" s="281" t="n">
        <v>3300</v>
      </c>
      <c r="AJ29" s="282" t="n">
        <f aca="false">('25'!AI29/24)*0.454</f>
        <v>62.425</v>
      </c>
      <c r="AK29" s="40"/>
      <c r="AL29" s="283" t="n">
        <f aca="false">('25'!AK29/24)*0.454</f>
        <v>0</v>
      </c>
      <c r="AM29" s="40"/>
      <c r="AN29" s="283" t="n">
        <f aca="false">('25'!AM29/24)*0.454</f>
        <v>0</v>
      </c>
      <c r="AO29" s="42"/>
      <c r="AP29" s="283" t="n">
        <f aca="false">('25'!AO29/24)*0.454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SUM('25'!Y6:Y29)*3.6</f>
        <v>274932</v>
      </c>
      <c r="Z30" s="113" t="n">
        <f aca="false">SUM('25'!Z6:Z29)</f>
        <v>30240</v>
      </c>
      <c r="AA30" s="107"/>
      <c r="AB30" s="108"/>
      <c r="AC30" s="107"/>
      <c r="AD30" s="108"/>
      <c r="AE30" s="53"/>
      <c r="AF30" s="282" t="n">
        <f aca="false">SUM('25'!AF6:AF29)</f>
        <v>1135</v>
      </c>
      <c r="AG30" s="53"/>
      <c r="AH30" s="282" t="n">
        <f aca="false">SUM('25'!AH6:AH29)</f>
        <v>0</v>
      </c>
      <c r="AI30" s="281" t="n">
        <v>3300</v>
      </c>
      <c r="AJ30" s="282" t="n">
        <f aca="false">SUM('25'!AJ6:AJ29)</f>
        <v>1498.2</v>
      </c>
      <c r="AK30" s="109"/>
      <c r="AL30" s="283" t="n">
        <f aca="false">SUM('25'!AL6:AL29)</f>
        <v>0</v>
      </c>
      <c r="AM30" s="109"/>
      <c r="AN30" s="283" t="n">
        <f aca="false">SUM('25'!AN6:AN29)</f>
        <v>0</v>
      </c>
      <c r="AO30" s="109"/>
      <c r="AP30" s="283" t="n">
        <f aca="false">SUM('25'!AP6:AP29)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SUMIF('25'!AA6:AA29,"=1",'25'!Z6:Z29)</f>
        <v>30240</v>
      </c>
      <c r="AA32" s="113" t="n">
        <f aca="false">'25'!Z32*'25'!AS6</f>
        <v>40219.2</v>
      </c>
      <c r="AB32" s="114" t="n">
        <f aca="false">SUMIF('25'!$AA$6:$AA$29,"=1",'25'!$AB$6:$AB$29)/COUNTIF('25'!$AA$6:$AA$29,"=1")</f>
        <v>73.1465203275302</v>
      </c>
      <c r="AC32" s="115" t="n">
        <f aca="false">SUMIF('25'!AA6:AA29,"=1",'25'!AC6:AC29)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SUMIF('25'!AA6:AA29,"=2",'25'!Z6:Z29)</f>
        <v>0</v>
      </c>
      <c r="AA33" s="113" t="n">
        <f aca="false">Z33*AS7</f>
        <v>0</v>
      </c>
      <c r="AB33" s="114" t="e">
        <f aca="false">SUMIF('25'!$AA$6:$AA$29,"=2",'25'!$AB$6:$AB$29)/COUNTIF('25'!$AA$6:$AA$29,"=2")</f>
        <v>#DIV/0!</v>
      </c>
      <c r="AC33" s="120" t="n">
        <f aca="false">SUMIF('25'!AA6:AA29,"=2",'25'!AC6:AC29)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AVERAGE('25'!Y6:Y29)</f>
        <v>3182.08333333333</v>
      </c>
      <c r="Z34" s="127" t="n">
        <f aca="false">AVERAGE('25'!Z6:Z29)</f>
        <v>1260</v>
      </c>
      <c r="AA34" s="128"/>
      <c r="AB34" s="128"/>
      <c r="AC34" s="129" t="n">
        <f aca="false">SUM('25'!AC6:AC29)/COUNTIF('25'!AC6:AC29,"&lt;&gt;0")</f>
        <v>0</v>
      </c>
      <c r="AD34" s="130" t="e">
        <f aca="false">SUM('25'!AD6:AD29)/COUNTIF('25'!AD6:AD29,"&lt;&gt;0")</f>
        <v>#DIV/0!</v>
      </c>
      <c r="AE34" s="107"/>
      <c r="AF34" s="129" t="n">
        <f aca="false">AVERAGE('25'!AF6:AF29)</f>
        <v>47.2916666666667</v>
      </c>
      <c r="AG34" s="129"/>
      <c r="AH34" s="129" t="n">
        <f aca="false">AVERAGE('25'!AH6:AH29)</f>
        <v>0</v>
      </c>
      <c r="AI34" s="129"/>
      <c r="AJ34" s="129" t="n">
        <f aca="false">'25'!AJ30/24</f>
        <v>62.425</v>
      </c>
      <c r="AK34" s="129"/>
      <c r="AL34" s="129" t="n">
        <f aca="false">AVERAGE('25'!AL6:AL29)</f>
        <v>0</v>
      </c>
      <c r="AM34" s="129"/>
      <c r="AN34" s="129" t="n">
        <f aca="false">AVERAGE('25'!AN6:AN29)</f>
        <v>0</v>
      </c>
      <c r="AO34" s="129"/>
      <c r="AP34" s="129" t="n">
        <f aca="false">AVERAGE('25'!AP6:AP29)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526" t="s">
        <v>74</v>
      </c>
      <c r="Y36" s="140" t="n">
        <v>1</v>
      </c>
      <c r="Z36" s="141"/>
      <c r="AA36" s="142" t="s">
        <v>75</v>
      </c>
      <c r="AB36" s="140" t="n">
        <v>5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51.9</v>
      </c>
      <c r="D37" s="284" t="n">
        <v>21.9</v>
      </c>
      <c r="E37" s="284" t="n">
        <v>18.9</v>
      </c>
      <c r="F37" s="284" t="n">
        <v>1.6</v>
      </c>
      <c r="G37" s="281" t="n">
        <v>0.1</v>
      </c>
      <c r="H37" s="281" t="n">
        <v>0.1</v>
      </c>
      <c r="I37" s="281" t="n">
        <v>0.2</v>
      </c>
      <c r="J37" s="281" t="n">
        <v>0.1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'25'!V12</f>
        <v>0</v>
      </c>
      <c r="X37" s="332" t="s">
        <v>77</v>
      </c>
      <c r="Y37" s="332"/>
      <c r="Z37" s="148" t="n">
        <f aca="false">COUNTA('25'!Z6:Z29)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527" t="s">
        <v>82</v>
      </c>
      <c r="AK38" s="312" t="n">
        <f aca="false">SUM('25'!AF30+'25'!AH30)</f>
        <v>1135</v>
      </c>
      <c r="AL38" s="527" t="s">
        <v>82</v>
      </c>
      <c r="AM38" s="313" t="n">
        <f aca="false">SUM('25'!AL30+'25'!AN30)</f>
        <v>0</v>
      </c>
      <c r="AO38" s="527" t="s">
        <v>82</v>
      </c>
      <c r="AP38" s="312" t="n">
        <f aca="false">'25'!AJ30</f>
        <v>1498.2</v>
      </c>
      <c r="AQ38" s="527" t="s">
        <v>82</v>
      </c>
      <c r="AR38" s="313" t="n">
        <f aca="false">'25'!AP30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528" t="s">
        <v>90</v>
      </c>
      <c r="AK39" s="315" t="n">
        <f aca="false">('25'!AK38/'25'!Y30)*1000</f>
        <v>4.12829354167576</v>
      </c>
      <c r="AL39" s="529" t="s">
        <v>90</v>
      </c>
      <c r="AM39" s="317" t="n">
        <f aca="false">('25'!AM38/'25'!Y30)*1000</f>
        <v>0</v>
      </c>
      <c r="AO39" s="528" t="s">
        <v>90</v>
      </c>
      <c r="AP39" s="315" t="n">
        <f aca="false">('25'!AP38/'25'!Y30)*1000</f>
        <v>5.449347475012</v>
      </c>
      <c r="AQ39" s="529" t="s">
        <v>90</v>
      </c>
      <c r="AR39" s="317" t="n">
        <f aca="false">('25'!AR38/'25'!Y30)*1000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333" t="s">
        <v>94</v>
      </c>
      <c r="AK40" s="333"/>
      <c r="AL40" s="185" t="n">
        <f aca="false">SUM('25'!AK38,'25'!AM38)</f>
        <v>1135</v>
      </c>
      <c r="AM40" s="185"/>
      <c r="AO40" s="186" t="s">
        <v>94</v>
      </c>
      <c r="AP40" s="186"/>
      <c r="AQ40" s="187" t="n">
        <f aca="false">SUM('25'!AP38,'25'!AR38)</f>
        <v>1498.2</v>
      </c>
      <c r="AR40" s="187"/>
    </row>
    <row r="41" customFormat="false" ht="16.5" hidden="false" customHeight="true" outlineLevel="0" collapsed="false">
      <c r="A41" s="188" t="n">
        <f aca="false">COUNTA('25'!E7:E18)</f>
        <v>12</v>
      </c>
      <c r="B41" s="189" t="n">
        <f aca="false">COUNTA('25'!I7:I18)</f>
        <v>12</v>
      </c>
      <c r="C41" s="189" t="n">
        <f aca="false">COUNTA('25'!J7:J18)</f>
        <v>12</v>
      </c>
      <c r="D41" s="189" t="n">
        <f aca="false">COUNTA('25'!K7:K18)</f>
        <v>12</v>
      </c>
      <c r="E41" s="189" t="n">
        <f aca="false">COUNTIF('25'!E7:E18,"&gt;15")</f>
        <v>0</v>
      </c>
      <c r="F41" s="189"/>
      <c r="G41" s="189" t="n">
        <f aca="false">COUNTIF('25'!J7:J18,"&gt;1")</f>
        <v>0</v>
      </c>
      <c r="H41" s="189"/>
      <c r="I41" s="190"/>
      <c r="J41" s="189" t="n">
        <f aca="false">'25'!A41-'25'!E41</f>
        <v>12</v>
      </c>
      <c r="K41" s="189"/>
      <c r="L41" s="189" t="n">
        <f aca="false">'25'!C41-'25'!G41</f>
        <v>12</v>
      </c>
      <c r="M41" s="189"/>
      <c r="N41" s="190"/>
      <c r="O41" s="191" t="n">
        <f aca="false">COUNTIF('25'!J7:J18,"&lt;=0,5")</f>
        <v>2</v>
      </c>
      <c r="P41" s="191"/>
      <c r="Q41" s="191"/>
      <c r="R41" s="167"/>
      <c r="S41" s="192" t="n">
        <f aca="false">COUNTIF('25'!J7:J18,"&lt;=1,0")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3" t="s">
        <v>95</v>
      </c>
      <c r="AK41" s="333"/>
      <c r="AL41" s="194" t="n">
        <f aca="false">SUM(('25'!AK38+'25'!AM38)/'25'!Y30)*1000</f>
        <v>4.12829354167576</v>
      </c>
      <c r="AM41" s="194"/>
      <c r="AO41" s="186" t="s">
        <v>95</v>
      </c>
      <c r="AP41" s="186"/>
      <c r="AQ41" s="194" t="n">
        <f aca="false">SUM(('25'!AP38+'25'!AR38)/'25'!Y30)*1000</f>
        <v>5.449347475012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SUM('25'!Y45,'25'!AA45,'25'!AC45,'25'!AE45)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COUNTIF('25'!I7:I18,"&lt;=5,0")</f>
        <v>12</v>
      </c>
      <c r="I45" s="214"/>
      <c r="J45" s="214"/>
      <c r="K45" s="190"/>
      <c r="L45" s="184" t="n">
        <f aca="false">COUNTA('25'!L37)</f>
        <v>1</v>
      </c>
      <c r="M45" s="184"/>
      <c r="O45" s="215"/>
      <c r="P45" s="216"/>
      <c r="Q45" s="217" t="n">
        <f aca="false">'25'!S41-'25'!O41</f>
        <v>10</v>
      </c>
      <c r="R45" s="217"/>
      <c r="S45" s="217"/>
      <c r="T45" s="218"/>
      <c r="X45" s="219" t="s">
        <v>108</v>
      </c>
      <c r="Y45" s="220" t="n">
        <f aca="false">'25'!Y44*275.3</f>
        <v>0</v>
      </c>
      <c r="Z45" s="219" t="s">
        <v>108</v>
      </c>
      <c r="AA45" s="220" t="n">
        <f aca="false">262.4*'25'!AA44</f>
        <v>0</v>
      </c>
      <c r="AB45" s="219" t="s">
        <v>108</v>
      </c>
      <c r="AC45" s="220" t="n">
        <f aca="false">'25'!AC44*277.7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431"/>
      <c r="AP45" s="431"/>
      <c r="AQ45" s="206"/>
      <c r="AR45" s="207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'25'!AS6</f>
        <v>1.33</v>
      </c>
      <c r="Z46" s="224" t="s">
        <v>109</v>
      </c>
      <c r="AA46" s="226" t="n">
        <f aca="false">'25'!Y46</f>
        <v>1.33</v>
      </c>
      <c r="AB46" s="224" t="s">
        <v>109</v>
      </c>
      <c r="AC46" s="226" t="n">
        <f aca="false">'25'!Y46</f>
        <v>1.33</v>
      </c>
      <c r="AD46" s="224" t="s">
        <v>109</v>
      </c>
      <c r="AE46" s="227" t="n">
        <f aca="false">'25'!Y46</f>
        <v>1.33</v>
      </c>
      <c r="AF46" s="228" t="s">
        <v>110</v>
      </c>
      <c r="AG46" s="229" t="n">
        <f aca="false">SUM('25'!Y47,'25'!AA47,'25'!AC47,'25'!AE47)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431"/>
      <c r="AP46" s="431"/>
      <c r="AQ46" s="211" t="s">
        <v>106</v>
      </c>
      <c r="AR46" s="212" t="n">
        <f aca="false">SUM('10'!AJ47,'10'!AL47,'10'!AN47,'10'!AP47)</f>
        <v>0</v>
      </c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'25'!Y45*'25'!Y46</f>
        <v>0</v>
      </c>
      <c r="Z47" s="219" t="s">
        <v>112</v>
      </c>
      <c r="AA47" s="220" t="n">
        <f aca="false">'25'!AA45*'25'!AA46</f>
        <v>0</v>
      </c>
      <c r="AB47" s="219" t="s">
        <v>112</v>
      </c>
      <c r="AC47" s="220" t="n">
        <f aca="false">'25'!AC45*'25'!AC46</f>
        <v>0</v>
      </c>
      <c r="AD47" s="219" t="s">
        <v>112</v>
      </c>
      <c r="AE47" s="220" t="n">
        <f aca="false">'25'!AE45*'25'!AE46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431"/>
      <c r="AP47" s="431"/>
      <c r="AQ47" s="211"/>
      <c r="AR47" s="21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431"/>
      <c r="AP48" s="431"/>
      <c r="AQ48" s="228" t="s">
        <v>110</v>
      </c>
      <c r="AR48" s="229" t="n">
        <f aca="false">SUM('10'!AJ49,'10'!AL49,'10'!AN49,'10'!AP49)</f>
        <v>0</v>
      </c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431"/>
      <c r="AP49" s="431"/>
      <c r="AQ49" s="228"/>
      <c r="AR49" s="22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COUNTA('25'!O7:O18)</f>
        <v>12</v>
      </c>
      <c r="P51" s="184" t="n">
        <f aca="false">COUNTA('25'!W17:W28)</f>
        <v>0</v>
      </c>
      <c r="R51" s="214" t="n">
        <f aca="false">COUNTIF('25'!O7:O18,"&gt;=0,5")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e">
        <f aca="false">#NAME?</f>
        <v>#NAME?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431"/>
      <c r="AP52" s="431"/>
      <c r="AQ52" s="499"/>
      <c r="AR52" s="500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'25'!Y52*275.3</f>
        <v>0</v>
      </c>
      <c r="Z53" s="219" t="s">
        <v>108</v>
      </c>
      <c r="AA53" s="220" t="n">
        <f aca="false">262.4*'25'!AA52</f>
        <v>0</v>
      </c>
      <c r="AB53" s="219" t="s">
        <v>108</v>
      </c>
      <c r="AC53" s="246" t="n">
        <f aca="false">'25'!AC52*277.7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431"/>
      <c r="AP53" s="431"/>
      <c r="AQ53" s="211" t="s">
        <v>106</v>
      </c>
      <c r="AR53" s="243" t="n">
        <f aca="false">'10'!AJ54+'10'!AL54+'10'!AN54+'10'!AP54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'25'!AS7</f>
        <v>1.377</v>
      </c>
      <c r="Z54" s="224" t="s">
        <v>109</v>
      </c>
      <c r="AA54" s="226" t="n">
        <f aca="false">'25'!Y54</f>
        <v>1.377</v>
      </c>
      <c r="AB54" s="224" t="s">
        <v>109</v>
      </c>
      <c r="AC54" s="226" t="n">
        <f aca="false">'25'!Y54</f>
        <v>1.377</v>
      </c>
      <c r="AD54" s="224" t="s">
        <v>109</v>
      </c>
      <c r="AE54" s="227" t="n">
        <f aca="false">'25'!Y54</f>
        <v>1.377</v>
      </c>
      <c r="AF54" s="228" t="s">
        <v>110</v>
      </c>
      <c r="AG54" s="229" t="n">
        <f aca="false">SUM('25'!Y55,'25'!AA55,'25'!AC55,'25'!AE55)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431"/>
      <c r="AP54" s="431"/>
      <c r="AQ54" s="211"/>
      <c r="AR54" s="243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'25'!Y53*'25'!Y54</f>
        <v>0</v>
      </c>
      <c r="Z55" s="219" t="s">
        <v>112</v>
      </c>
      <c r="AA55" s="220" t="n">
        <f aca="false">'25'!AA53*'25'!AA54</f>
        <v>0</v>
      </c>
      <c r="AB55" s="219" t="s">
        <v>112</v>
      </c>
      <c r="AC55" s="220" t="n">
        <f aca="false">'25'!AC53*'25'!AC54</f>
        <v>0</v>
      </c>
      <c r="AD55" s="219" t="s">
        <v>112</v>
      </c>
      <c r="AE55" s="220" t="n">
        <f aca="false">'25'!AE53*'25'!AE54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431"/>
      <c r="AP55" s="431"/>
      <c r="AQ55" s="228" t="s">
        <v>110</v>
      </c>
      <c r="AR55" s="229" t="n">
        <f aca="false">SUM('10'!AJ56,'10'!AL56,'10'!AN56,'10'!AP56)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431"/>
      <c r="AP56" s="431"/>
      <c r="AQ56" s="228"/>
      <c r="AR56" s="229"/>
    </row>
    <row r="57" customFormat="false" ht="15.75" hidden="false" customHeight="true" outlineLevel="0" collapsed="false">
      <c r="O57" s="247" t="n">
        <f aca="false">COUNTA('25'!N7:N18)</f>
        <v>12</v>
      </c>
      <c r="P57" s="247"/>
      <c r="R57" s="248" t="n">
        <f aca="false">COUNTIF('25'!N7:N18,"&gt;=6")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40219.2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530" t="n">
        <f aca="false">AQ61-AQ62</f>
        <v>-40219.2</v>
      </c>
      <c r="AR63" s="530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 t="n">
        <v>0</v>
      </c>
    </row>
    <row r="65" customFormat="false" ht="39" hidden="false" customHeight="true" outlineLevel="0" collapsed="false">
      <c r="X65" s="267" t="s">
        <v>130</v>
      </c>
      <c r="Y65" s="318" t="n">
        <f aca="false">'24'!$Y$68</f>
        <v>-12800.9083333333</v>
      </c>
      <c r="Z65" s="259"/>
      <c r="AA65" s="259"/>
      <c r="AB65" s="269" t="s">
        <v>130</v>
      </c>
      <c r="AC65" s="367" t="n">
        <f aca="false">'24'!$AC$68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SUM('25'!AK38,'25'!AP38)</f>
        <v>2633.2</v>
      </c>
      <c r="Z67" s="259"/>
      <c r="AA67" s="259"/>
      <c r="AB67" s="265" t="s">
        <v>128</v>
      </c>
      <c r="AC67" s="257" t="n">
        <f aca="false">SUM('25'!AM38,'25'!AR38)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SUM('25'!Y63,'25'!Y65)-'25'!Y67</f>
        <v>-15434.1083333333</v>
      </c>
      <c r="Z68" s="259"/>
      <c r="AA68" s="259"/>
      <c r="AB68" s="265" t="s">
        <v>132</v>
      </c>
      <c r="AC68" s="275" t="n">
        <f aca="false">SUM('25'!AC63,'25'!AC65)-'25'!AC67</f>
        <v>0</v>
      </c>
    </row>
  </sheetData>
  <sheetProtection sheet="true" password="dd2b" objects="true" scenarios="true"/>
  <mergeCells count="18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22" colorId="64" zoomScale="120" zoomScaleNormal="120" zoomScalePageLayoutView="100" workbookViewId="0">
      <selection pane="topLeft" activeCell="Y24" activeCellId="0" sqref="Y24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  <col collapsed="false" customWidth="true" hidden="false" outlineLevel="0" max="29" min="29" style="0" width="9.72"/>
    <col collapsed="false" customWidth="true" hidden="false" outlineLevel="0" max="30" min="30" style="0" width="10.8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3184</v>
      </c>
      <c r="Z6" s="281" t="n">
        <v>1260</v>
      </c>
      <c r="AA6" s="34" t="n">
        <v>1</v>
      </c>
      <c r="AB6" s="82" t="n">
        <f aca="false">IF('26'!AA6=1,(('26'!Z6*'26'!$AS$6*'26'!$AT$6)/('26'!Y6*0.0036)),IF('26'!AA6=2,(('26'!Z6*'26'!$AS$7*'26'!$AT$7)/('26'!Y6*0.0036))))</f>
        <v>73.0998743718593</v>
      </c>
      <c r="AC6" s="82"/>
      <c r="AD6" s="37" t="n">
        <f aca="false">(('26'!AC6*'26'!$Q$10*1000000))/('26'!Y6*3600)</f>
        <v>0</v>
      </c>
      <c r="AE6" s="281" t="n">
        <v>2500</v>
      </c>
      <c r="AF6" s="282" t="n">
        <f aca="false">('26'!AE6/24)*0.454</f>
        <v>47.2916666666667</v>
      </c>
      <c r="AG6" s="38"/>
      <c r="AH6" s="282" t="n">
        <f aca="false">('26'!AG6/24)*0.454</f>
        <v>0</v>
      </c>
      <c r="AI6" s="489" t="n">
        <v>3300</v>
      </c>
      <c r="AJ6" s="282" t="n">
        <f aca="false">('26'!AI6/24)*0.454</f>
        <v>62.425</v>
      </c>
      <c r="AK6" s="40"/>
      <c r="AL6" s="283" t="n">
        <f aca="false">('26'!AK6/24)*0.454</f>
        <v>0</v>
      </c>
      <c r="AM6" s="40"/>
      <c r="AN6" s="283" t="n">
        <f aca="false">('26'!AM6/24)*0.454</f>
        <v>0</v>
      </c>
      <c r="AO6" s="40"/>
      <c r="AP6" s="283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182</v>
      </c>
      <c r="C7" s="284" t="n">
        <v>16</v>
      </c>
      <c r="D7" s="284" t="n">
        <v>14</v>
      </c>
      <c r="E7" s="284" t="n">
        <v>5</v>
      </c>
      <c r="F7" s="284" t="n">
        <v>46</v>
      </c>
      <c r="G7" s="284" t="n">
        <v>1.6</v>
      </c>
      <c r="H7" s="284" t="n">
        <v>1.2</v>
      </c>
      <c r="I7" s="284" t="n">
        <v>0.6</v>
      </c>
      <c r="J7" s="284" t="n">
        <v>0.5</v>
      </c>
      <c r="K7" s="284" t="n">
        <v>6.8</v>
      </c>
      <c r="L7" s="284" t="n">
        <v>6</v>
      </c>
      <c r="M7" s="284" t="n">
        <v>6.1</v>
      </c>
      <c r="N7" s="284" t="n">
        <v>5.8</v>
      </c>
      <c r="O7" s="284" t="n">
        <v>3.5</v>
      </c>
      <c r="P7" s="284" t="n">
        <v>0.8</v>
      </c>
      <c r="Q7" s="287"/>
      <c r="R7" s="56" t="n">
        <f aca="false">'25'!$Z$29</f>
        <v>1260</v>
      </c>
      <c r="S7" s="285" t="n">
        <f aca="false">'25'!$AB$29</f>
        <v>72.9395173926669</v>
      </c>
      <c r="T7" s="56" t="n">
        <f aca="false">'25'!$Y$29</f>
        <v>3191</v>
      </c>
      <c r="U7" s="51" t="str">
        <f aca="false">IF('26'!AA6=1,'26'!AR6,'26'!AR7)</f>
        <v>S.A.L</v>
      </c>
      <c r="V7" s="286" t="n">
        <f aca="false">ESCALA!$B$27</f>
        <v>0</v>
      </c>
      <c r="W7" s="286"/>
      <c r="X7" s="32" t="n">
        <v>0.0833333333333333</v>
      </c>
      <c r="Y7" s="58" t="n">
        <v>3180</v>
      </c>
      <c r="Z7" s="281" t="n">
        <v>1260</v>
      </c>
      <c r="AA7" s="34" t="n">
        <v>1</v>
      </c>
      <c r="AB7" s="82" t="n">
        <f aca="false">IF('26'!AA7=1,(('26'!Z7*'26'!$AS$6*'26'!$AT$6)/('26'!Y7*0.0036)),IF('26'!AA7=2,(('26'!Z7*'26'!$AS$7*'26'!$AT$7)/('26'!Y7*0.0036))))</f>
        <v>73.1918238993711</v>
      </c>
      <c r="AC7" s="82"/>
      <c r="AD7" s="37" t="n">
        <f aca="false">(('26'!AC7*'26'!$Q$10*1000000))/('26'!Y7*3600)</f>
        <v>0</v>
      </c>
      <c r="AE7" s="281" t="n">
        <v>2500</v>
      </c>
      <c r="AF7" s="282" t="n">
        <f aca="false">('26'!AE7/24)*0.454</f>
        <v>47.2916666666667</v>
      </c>
      <c r="AG7" s="38"/>
      <c r="AH7" s="282" t="n">
        <f aca="false">('26'!AG7/24)*0.454</f>
        <v>0</v>
      </c>
      <c r="AI7" s="489" t="n">
        <v>3300</v>
      </c>
      <c r="AJ7" s="282" t="n">
        <f aca="false">('26'!AI7/24)*0.454</f>
        <v>62.425</v>
      </c>
      <c r="AK7" s="40"/>
      <c r="AL7" s="283" t="n">
        <f aca="false">('26'!AK7/24)*0.454</f>
        <v>0</v>
      </c>
      <c r="AM7" s="40"/>
      <c r="AN7" s="283" t="n">
        <f aca="false">('26'!AM7/24)*0.454</f>
        <v>0</v>
      </c>
      <c r="AO7" s="40"/>
      <c r="AP7" s="283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184</v>
      </c>
      <c r="C8" s="284" t="n">
        <v>16</v>
      </c>
      <c r="D8" s="284" t="n">
        <v>14</v>
      </c>
      <c r="E8" s="284" t="n">
        <v>5</v>
      </c>
      <c r="F8" s="284" t="n">
        <v>44</v>
      </c>
      <c r="G8" s="284" t="n">
        <v>1.7</v>
      </c>
      <c r="H8" s="284" t="n">
        <v>1.2</v>
      </c>
      <c r="I8" s="284" t="n">
        <v>0.6</v>
      </c>
      <c r="J8" s="284" t="n">
        <v>0.5</v>
      </c>
      <c r="K8" s="284" t="n">
        <v>6.8</v>
      </c>
      <c r="L8" s="284" t="n">
        <v>6</v>
      </c>
      <c r="M8" s="284" t="n">
        <v>6.1</v>
      </c>
      <c r="N8" s="284" t="n">
        <v>5.8</v>
      </c>
      <c r="O8" s="284" t="n">
        <v>3.5</v>
      </c>
      <c r="P8" s="284" t="n">
        <v>1</v>
      </c>
      <c r="Q8" s="287"/>
      <c r="R8" s="54" t="n">
        <f aca="false">'26'!Z7</f>
        <v>1260</v>
      </c>
      <c r="S8" s="55" t="n">
        <f aca="false">'26'!AB7</f>
        <v>73.1918238993711</v>
      </c>
      <c r="T8" s="56" t="n">
        <f aca="false">'26'!Y7</f>
        <v>3180</v>
      </c>
      <c r="U8" s="51" t="str">
        <f aca="false">IF('26'!AA7=1,'26'!AR6,'26'!AR7)</f>
        <v>S.A.L</v>
      </c>
      <c r="V8" s="286"/>
      <c r="W8" s="286"/>
      <c r="X8" s="32" t="n">
        <v>0.125</v>
      </c>
      <c r="Y8" s="58" t="n">
        <v>3163</v>
      </c>
      <c r="Z8" s="281" t="n">
        <v>1260</v>
      </c>
      <c r="AA8" s="34" t="n">
        <v>1</v>
      </c>
      <c r="AB8" s="82" t="n">
        <f aca="false">IF('26'!AA8=1,(('26'!Z8*'26'!$AS$6*'26'!$AT$6)/('26'!Y8*0.0036)),IF('26'!AA8=2,(('26'!Z8*'26'!$AS$7*'26'!$AT$7)/('26'!Y8*0.0036))))</f>
        <v>73.5852039203288</v>
      </c>
      <c r="AC8" s="82"/>
      <c r="AD8" s="37" t="n">
        <f aca="false">(('26'!AC8*'26'!$Q$10*1000000))/('26'!Y8*3600)</f>
        <v>0</v>
      </c>
      <c r="AE8" s="281" t="n">
        <v>2500</v>
      </c>
      <c r="AF8" s="282" t="n">
        <f aca="false">('26'!AE8/24)*0.454</f>
        <v>47.2916666666667</v>
      </c>
      <c r="AG8" s="38"/>
      <c r="AH8" s="282" t="n">
        <f aca="false">('26'!AG8/24)*0.454</f>
        <v>0</v>
      </c>
      <c r="AI8" s="489" t="n">
        <v>3300</v>
      </c>
      <c r="AJ8" s="282" t="n">
        <f aca="false">('26'!AI8/24)*0.454</f>
        <v>62.425</v>
      </c>
      <c r="AK8" s="40"/>
      <c r="AL8" s="283" t="n">
        <f aca="false">('26'!AK8/24)*0.454</f>
        <v>0</v>
      </c>
      <c r="AM8" s="40"/>
      <c r="AN8" s="283" t="n">
        <f aca="false">('26'!AM8/24)*0.454</f>
        <v>0</v>
      </c>
      <c r="AO8" s="40"/>
      <c r="AP8" s="283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186</v>
      </c>
      <c r="C9" s="284" t="n">
        <v>16</v>
      </c>
      <c r="D9" s="284" t="n">
        <v>14</v>
      </c>
      <c r="E9" s="284" t="n">
        <v>6</v>
      </c>
      <c r="F9" s="284" t="n">
        <v>42</v>
      </c>
      <c r="G9" s="284" t="n">
        <v>2</v>
      </c>
      <c r="H9" s="284" t="n">
        <v>1.1</v>
      </c>
      <c r="I9" s="284" t="n">
        <v>0.6</v>
      </c>
      <c r="J9" s="284" t="n">
        <v>0.5</v>
      </c>
      <c r="K9" s="284" t="n">
        <v>6.8</v>
      </c>
      <c r="L9" s="284" t="n">
        <v>6</v>
      </c>
      <c r="M9" s="284" t="n">
        <v>6.1</v>
      </c>
      <c r="N9" s="284" t="n">
        <v>5.8</v>
      </c>
      <c r="O9" s="284" t="n">
        <v>3.2</v>
      </c>
      <c r="P9" s="284" t="n">
        <v>1.2</v>
      </c>
      <c r="Q9" s="287"/>
      <c r="R9" s="56" t="n">
        <f aca="false">'26'!Z9</f>
        <v>1260</v>
      </c>
      <c r="S9" s="55" t="n">
        <f aca="false">'26'!AB9</f>
        <v>73.3301827347196</v>
      </c>
      <c r="T9" s="56" t="n">
        <f aca="false">'26'!Y9</f>
        <v>3174</v>
      </c>
      <c r="U9" s="51" t="str">
        <f aca="false">IF('26'!AA9=1,'26'!AR6,'26'!AR7)</f>
        <v>S.A.L</v>
      </c>
      <c r="V9" s="286"/>
      <c r="W9" s="286"/>
      <c r="X9" s="32" t="n">
        <v>0.166666666666667</v>
      </c>
      <c r="Y9" s="58" t="n">
        <v>3174</v>
      </c>
      <c r="Z9" s="281" t="n">
        <v>1260</v>
      </c>
      <c r="AA9" s="34" t="n">
        <v>1</v>
      </c>
      <c r="AB9" s="82" t="n">
        <f aca="false">IF('26'!AA9=1,(('26'!Z9*'26'!$AS$6*'26'!$AT$6)/('26'!Y9*0.0036)),IF('26'!AA9=2,(('26'!Z9*'26'!$AS$7*'26'!$AT$7)/('26'!Y9*0.0036))))</f>
        <v>73.3301827347196</v>
      </c>
      <c r="AC9" s="82"/>
      <c r="AD9" s="37" t="n">
        <f aca="false">(('26'!AC9*'26'!$Q$10*1000000))/('26'!Y9*3600)</f>
        <v>0</v>
      </c>
      <c r="AE9" s="281" t="n">
        <v>2500</v>
      </c>
      <c r="AF9" s="282" t="n">
        <f aca="false">('26'!AE9/24)*0.454</f>
        <v>47.2916666666667</v>
      </c>
      <c r="AG9" s="38"/>
      <c r="AH9" s="282" t="n">
        <f aca="false">('26'!AG9/24)*0.454</f>
        <v>0</v>
      </c>
      <c r="AI9" s="489" t="n">
        <v>3300</v>
      </c>
      <c r="AJ9" s="282" t="n">
        <f aca="false">('26'!AI9/24)*0.454</f>
        <v>62.425</v>
      </c>
      <c r="AK9" s="40"/>
      <c r="AL9" s="283" t="n">
        <f aca="false">('26'!AK9/24)*0.454</f>
        <v>0</v>
      </c>
      <c r="AM9" s="40"/>
      <c r="AN9" s="283" t="n">
        <f aca="false">('26'!AM9/24)*0.454</f>
        <v>0</v>
      </c>
      <c r="AO9" s="40"/>
      <c r="AP9" s="283" t="n">
        <f aca="false">('26'!AO9/24)*0.454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187</v>
      </c>
      <c r="C10" s="284" t="n">
        <v>16</v>
      </c>
      <c r="D10" s="284" t="n">
        <v>14</v>
      </c>
      <c r="E10" s="284" t="n">
        <v>6</v>
      </c>
      <c r="F10" s="284" t="n">
        <v>41</v>
      </c>
      <c r="G10" s="284" t="n">
        <v>2.2</v>
      </c>
      <c r="H10" s="284" t="n">
        <v>1.1</v>
      </c>
      <c r="I10" s="284" t="n">
        <v>0.6</v>
      </c>
      <c r="J10" s="284" t="n">
        <v>0.5</v>
      </c>
      <c r="K10" s="284" t="n">
        <v>6.8</v>
      </c>
      <c r="L10" s="284" t="n">
        <v>6</v>
      </c>
      <c r="M10" s="284" t="n">
        <v>6.1</v>
      </c>
      <c r="N10" s="284" t="n">
        <v>5.8</v>
      </c>
      <c r="O10" s="284" t="n">
        <v>3</v>
      </c>
      <c r="P10" s="284" t="n">
        <v>1.4</v>
      </c>
      <c r="Q10" s="287"/>
      <c r="R10" s="56" t="n">
        <f aca="false">'26'!Z11</f>
        <v>1260</v>
      </c>
      <c r="S10" s="55" t="n">
        <f aca="false">'26'!AB11</f>
        <v>73.0769230769231</v>
      </c>
      <c r="T10" s="56" t="n">
        <f aca="false">'26'!Y11</f>
        <v>3185</v>
      </c>
      <c r="U10" s="51" t="str">
        <f aca="false">IF('26'!AA11=1,'26'!AR6,'26'!AR7)</f>
        <v>S.A.L</v>
      </c>
      <c r="V10" s="286"/>
      <c r="W10" s="286"/>
      <c r="X10" s="32" t="n">
        <v>0.208333333333333</v>
      </c>
      <c r="Y10" s="58" t="n">
        <v>3195</v>
      </c>
      <c r="Z10" s="281" t="n">
        <v>1260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72.8482003129891</v>
      </c>
      <c r="AC10" s="82"/>
      <c r="AD10" s="37" t="n">
        <f aca="false">(('26'!AC10*'26'!$Q$10*1000000))/('26'!Y10*3600)</f>
        <v>0</v>
      </c>
      <c r="AE10" s="281" t="n">
        <v>2500</v>
      </c>
      <c r="AF10" s="282" t="n">
        <f aca="false">('26'!AE10/24)*0.454</f>
        <v>47.2916666666667</v>
      </c>
      <c r="AG10" s="38"/>
      <c r="AH10" s="282" t="n">
        <f aca="false">('26'!AG10/24)*0.454</f>
        <v>0</v>
      </c>
      <c r="AI10" s="489" t="n">
        <v>3300</v>
      </c>
      <c r="AJ10" s="282" t="n">
        <f aca="false">('26'!AI10/24)*0.454</f>
        <v>62.425</v>
      </c>
      <c r="AK10" s="40"/>
      <c r="AL10" s="283" t="n">
        <f aca="false">('26'!AK10/24)*0.454</f>
        <v>0</v>
      </c>
      <c r="AM10" s="40"/>
      <c r="AN10" s="283" t="n">
        <f aca="false">('26'!AM10/24)*0.454</f>
        <v>0</v>
      </c>
      <c r="AO10" s="40"/>
      <c r="AP10" s="283" t="n">
        <f aca="false">('26'!AO10/24)*0.454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178</v>
      </c>
      <c r="C11" s="284" t="n">
        <v>29</v>
      </c>
      <c r="D11" s="284" t="n">
        <v>27</v>
      </c>
      <c r="E11" s="284" t="n">
        <v>9</v>
      </c>
      <c r="F11" s="284" t="n">
        <v>39</v>
      </c>
      <c r="G11" s="284" t="n">
        <v>5.8</v>
      </c>
      <c r="H11" s="284" t="n">
        <v>6.2</v>
      </c>
      <c r="I11" s="284" t="n">
        <v>0.5</v>
      </c>
      <c r="J11" s="284" t="n">
        <v>2.65</v>
      </c>
      <c r="K11" s="284" t="n">
        <v>6.8</v>
      </c>
      <c r="L11" s="284" t="n">
        <v>6</v>
      </c>
      <c r="M11" s="284" t="n">
        <v>6.3</v>
      </c>
      <c r="N11" s="284" t="n">
        <v>5.9</v>
      </c>
      <c r="O11" s="284" t="n">
        <v>2.8</v>
      </c>
      <c r="P11" s="284" t="n">
        <v>0.3</v>
      </c>
      <c r="Q11" s="287"/>
      <c r="R11" s="56" t="n">
        <f aca="false">'26'!Z13</f>
        <v>1260</v>
      </c>
      <c r="S11" s="55" t="n">
        <f aca="false">'26'!AB13</f>
        <v>72.8254067584481</v>
      </c>
      <c r="T11" s="56" t="n">
        <f aca="false">'26'!Y13</f>
        <v>3196</v>
      </c>
      <c r="U11" s="51" t="str">
        <f aca="false">IF('26'!AA13=1,'26'!AR6,'26'!AR7)</f>
        <v>S.A.L</v>
      </c>
      <c r="V11" s="286"/>
      <c r="W11" s="286"/>
      <c r="X11" s="32" t="n">
        <v>0.25</v>
      </c>
      <c r="Y11" s="58" t="n">
        <v>3185</v>
      </c>
      <c r="Z11" s="281" t="n">
        <v>1260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73.0769230769231</v>
      </c>
      <c r="AC11" s="82"/>
      <c r="AD11" s="37" t="n">
        <f aca="false">(('26'!AC11*'26'!$Q$10*1000000))/('26'!Y11*3600)</f>
        <v>0</v>
      </c>
      <c r="AE11" s="281" t="n">
        <v>2500</v>
      </c>
      <c r="AF11" s="282" t="n">
        <f aca="false">('26'!AE11/24)*0.454</f>
        <v>47.2916666666667</v>
      </c>
      <c r="AG11" s="38"/>
      <c r="AH11" s="282" t="n">
        <f aca="false">('26'!AG11/24)*0.454</f>
        <v>0</v>
      </c>
      <c r="AI11" s="489" t="n">
        <v>3300</v>
      </c>
      <c r="AJ11" s="282" t="n">
        <f aca="false">('26'!AI11/24)*0.454</f>
        <v>62.425</v>
      </c>
      <c r="AK11" s="40"/>
      <c r="AL11" s="283" t="n">
        <f aca="false">('26'!AK11/24)*0.454</f>
        <v>0</v>
      </c>
      <c r="AM11" s="40"/>
      <c r="AN11" s="283" t="n">
        <f aca="false">('26'!AM11/24)*0.454</f>
        <v>0</v>
      </c>
      <c r="AO11" s="40"/>
      <c r="AP11" s="283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176</v>
      </c>
      <c r="C12" s="284" t="n">
        <v>19</v>
      </c>
      <c r="D12" s="284" t="n">
        <v>18</v>
      </c>
      <c r="E12" s="284" t="n">
        <v>9</v>
      </c>
      <c r="F12" s="284" t="n">
        <v>39</v>
      </c>
      <c r="G12" s="284" t="n">
        <v>2.7</v>
      </c>
      <c r="H12" s="284" t="n">
        <v>2.3</v>
      </c>
      <c r="I12" s="284" t="n">
        <v>0.5</v>
      </c>
      <c r="J12" s="284" t="n">
        <v>1.1</v>
      </c>
      <c r="K12" s="284" t="n">
        <v>6.8</v>
      </c>
      <c r="L12" s="284" t="n">
        <v>6</v>
      </c>
      <c r="M12" s="284" t="n">
        <v>6.3</v>
      </c>
      <c r="N12" s="284" t="n">
        <v>5.9</v>
      </c>
      <c r="O12" s="284" t="n">
        <v>2.8</v>
      </c>
      <c r="P12" s="284" t="n">
        <v>0.1</v>
      </c>
      <c r="Q12" s="287"/>
      <c r="R12" s="56" t="n">
        <f aca="false">'26'!Z15</f>
        <v>1220</v>
      </c>
      <c r="S12" s="55" t="n">
        <f aca="false">'26'!AB15</f>
        <v>71.4298291952809</v>
      </c>
      <c r="T12" s="56" t="n">
        <f aca="false">'26'!Y15</f>
        <v>3155</v>
      </c>
      <c r="U12" s="51" t="str">
        <f aca="false">IF('26'!AA15=1,'26'!AR6,'26'!AR7)</f>
        <v>S.A.L</v>
      </c>
      <c r="V12" s="66" t="n">
        <f aca="false">ESCALA!$B$28</f>
        <v>0</v>
      </c>
      <c r="W12" s="66"/>
      <c r="X12" s="32" t="n">
        <v>0.291666666666667</v>
      </c>
      <c r="Y12" s="266" t="n">
        <v>3164</v>
      </c>
      <c r="Z12" s="281" t="n">
        <v>1260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73.5619469026549</v>
      </c>
      <c r="AC12" s="82"/>
      <c r="AD12" s="37" t="n">
        <f aca="false">(('26'!AC12*'26'!$Q$10*1000000))/('26'!Y12*3600)</f>
        <v>0</v>
      </c>
      <c r="AE12" s="281" t="n">
        <v>2500</v>
      </c>
      <c r="AF12" s="282" t="n">
        <f aca="false">('26'!AE12/24)*0.454</f>
        <v>47.2916666666667</v>
      </c>
      <c r="AG12" s="38"/>
      <c r="AH12" s="282" t="n">
        <f aca="false">('26'!AG12/24)*0.454</f>
        <v>0</v>
      </c>
      <c r="AI12" s="489" t="n">
        <v>3300</v>
      </c>
      <c r="AJ12" s="282" t="n">
        <f aca="false">('26'!AI12/24)*0.454</f>
        <v>62.425</v>
      </c>
      <c r="AK12" s="40"/>
      <c r="AL12" s="283" t="n">
        <f aca="false">('26'!AK12/24)*0.454</f>
        <v>0</v>
      </c>
      <c r="AM12" s="40"/>
      <c r="AN12" s="283" t="n">
        <f aca="false">('26'!AM12/24)*0.454</f>
        <v>0</v>
      </c>
      <c r="AO12" s="40"/>
      <c r="AP12" s="283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174</v>
      </c>
      <c r="C13" s="284" t="n">
        <v>15</v>
      </c>
      <c r="D13" s="284" t="n">
        <v>15</v>
      </c>
      <c r="E13" s="284" t="n">
        <v>10</v>
      </c>
      <c r="F13" s="284" t="n">
        <v>40</v>
      </c>
      <c r="G13" s="284" t="n">
        <v>1.8</v>
      </c>
      <c r="H13" s="284" t="n">
        <v>1.1</v>
      </c>
      <c r="I13" s="284" t="n">
        <v>0.6</v>
      </c>
      <c r="J13" s="284" t="n">
        <v>0.8</v>
      </c>
      <c r="K13" s="284" t="n">
        <v>6.8</v>
      </c>
      <c r="L13" s="284" t="n">
        <v>6.1</v>
      </c>
      <c r="M13" s="284" t="n">
        <v>6.3</v>
      </c>
      <c r="N13" s="284" t="n">
        <v>5.9</v>
      </c>
      <c r="O13" s="284" t="n">
        <v>2.8</v>
      </c>
      <c r="P13" s="284" t="n">
        <v>0.1</v>
      </c>
      <c r="Q13" s="287"/>
      <c r="R13" s="56" t="n">
        <f aca="false">'26'!Z17</f>
        <v>1340</v>
      </c>
      <c r="S13" s="55" t="n">
        <f aca="false">'26'!AB17</f>
        <v>77.5705978620425</v>
      </c>
      <c r="T13" s="56" t="n">
        <f aca="false">'26'!Y17</f>
        <v>3191</v>
      </c>
      <c r="U13" s="51" t="str">
        <f aca="false">IF('26'!AA17=1,'26'!AR6,'26'!AR7)</f>
        <v>S.A.L</v>
      </c>
      <c r="V13" s="66"/>
      <c r="W13" s="66"/>
      <c r="X13" s="32" t="n">
        <v>0.333333333333333</v>
      </c>
      <c r="Y13" s="266" t="n">
        <v>3196</v>
      </c>
      <c r="Z13" s="281" t="n">
        <v>1260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72.8254067584481</v>
      </c>
      <c r="AC13" s="82"/>
      <c r="AD13" s="37" t="n">
        <f aca="false">(('26'!AC13*'26'!$Q$10*1000000))/('26'!Y13*3600)</f>
        <v>0</v>
      </c>
      <c r="AE13" s="281" t="n">
        <v>2500</v>
      </c>
      <c r="AF13" s="282" t="n">
        <f aca="false">('26'!AE13/24)*0.454</f>
        <v>47.2916666666667</v>
      </c>
      <c r="AG13" s="38"/>
      <c r="AH13" s="282" t="n">
        <f aca="false">('26'!AG13/24)*0.454</f>
        <v>0</v>
      </c>
      <c r="AI13" s="489" t="n">
        <v>3300</v>
      </c>
      <c r="AJ13" s="282" t="n">
        <f aca="false">('26'!AI13/24)*0.454</f>
        <v>62.425</v>
      </c>
      <c r="AK13" s="40"/>
      <c r="AL13" s="283" t="n">
        <f aca="false">('26'!AK13/24)*0.454</f>
        <v>0</v>
      </c>
      <c r="AM13" s="40"/>
      <c r="AN13" s="283" t="n">
        <f aca="false">('26'!AM13/24)*0.454</f>
        <v>0</v>
      </c>
      <c r="AO13" s="40"/>
      <c r="AP13" s="283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173</v>
      </c>
      <c r="C14" s="284" t="n">
        <v>15</v>
      </c>
      <c r="D14" s="284" t="n">
        <v>15</v>
      </c>
      <c r="E14" s="284" t="n">
        <v>9</v>
      </c>
      <c r="F14" s="284" t="n">
        <v>38</v>
      </c>
      <c r="G14" s="284" t="n">
        <v>1.7</v>
      </c>
      <c r="H14" s="284" t="n">
        <v>1.1</v>
      </c>
      <c r="I14" s="284" t="n">
        <v>0.6</v>
      </c>
      <c r="J14" s="284" t="n">
        <v>0.7</v>
      </c>
      <c r="K14" s="284" t="n">
        <v>6.8</v>
      </c>
      <c r="L14" s="284" t="n">
        <v>6.1</v>
      </c>
      <c r="M14" s="284" t="n">
        <v>6.3</v>
      </c>
      <c r="N14" s="284" t="n">
        <v>5.9</v>
      </c>
      <c r="O14" s="284" t="n">
        <v>2.8</v>
      </c>
      <c r="P14" s="284" t="n">
        <v>0.1</v>
      </c>
      <c r="Q14" s="287"/>
      <c r="R14" s="56" t="n">
        <f aca="false">'26'!Z19</f>
        <v>1340</v>
      </c>
      <c r="S14" s="55" t="n">
        <f aca="false">'26'!AB19</f>
        <v>77.5949146638802</v>
      </c>
      <c r="T14" s="56" t="n">
        <f aca="false">'26'!Y19</f>
        <v>3190</v>
      </c>
      <c r="U14" s="51" t="str">
        <f aca="false">IF('26'!AA19=1,'26'!AR6,'26'!AR7)</f>
        <v>S.A.L</v>
      </c>
      <c r="V14" s="66"/>
      <c r="W14" s="66"/>
      <c r="X14" s="32" t="n">
        <v>0.375</v>
      </c>
      <c r="Y14" s="266" t="n">
        <v>3201</v>
      </c>
      <c r="Z14" s="281" t="n">
        <v>1240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71.5574993925509</v>
      </c>
      <c r="AC14" s="82"/>
      <c r="AD14" s="37" t="n">
        <f aca="false">(('26'!AC14*'26'!$Q$10*1000000))/('26'!Y14*3600)</f>
        <v>0</v>
      </c>
      <c r="AE14" s="281" t="n">
        <v>2500</v>
      </c>
      <c r="AF14" s="282" t="n">
        <f aca="false">('26'!AE14/24)*0.454</f>
        <v>47.2916666666667</v>
      </c>
      <c r="AG14" s="38"/>
      <c r="AH14" s="282" t="n">
        <f aca="false">('26'!AG14/24)*0.454</f>
        <v>0</v>
      </c>
      <c r="AI14" s="489" t="n">
        <v>3300</v>
      </c>
      <c r="AJ14" s="282" t="n">
        <f aca="false">('26'!AI14/24)*0.454</f>
        <v>62.425</v>
      </c>
      <c r="AK14" s="40"/>
      <c r="AL14" s="283" t="n">
        <f aca="false">('26'!AK14/24)*0.454</f>
        <v>0</v>
      </c>
      <c r="AM14" s="40"/>
      <c r="AN14" s="283" t="n">
        <f aca="false">('26'!AM14/24)*0.454</f>
        <v>0</v>
      </c>
      <c r="AO14" s="40"/>
      <c r="AP14" s="283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173</v>
      </c>
      <c r="C15" s="284" t="n">
        <v>14</v>
      </c>
      <c r="D15" s="284" t="n">
        <v>14</v>
      </c>
      <c r="E15" s="284" t="n">
        <v>9</v>
      </c>
      <c r="F15" s="284" t="n">
        <v>38</v>
      </c>
      <c r="G15" s="284" t="n">
        <v>1.5</v>
      </c>
      <c r="H15" s="284" t="n">
        <v>0.9</v>
      </c>
      <c r="I15" s="284" t="n">
        <v>0.4</v>
      </c>
      <c r="J15" s="284" t="n">
        <v>0.6</v>
      </c>
      <c r="K15" s="284" t="n">
        <v>6.8</v>
      </c>
      <c r="L15" s="284" t="n">
        <v>6.1</v>
      </c>
      <c r="M15" s="284" t="n">
        <v>6.3</v>
      </c>
      <c r="N15" s="284" t="n">
        <v>5.9</v>
      </c>
      <c r="O15" s="284" t="n">
        <v>3</v>
      </c>
      <c r="P15" s="284" t="n">
        <v>0.2</v>
      </c>
      <c r="Q15" s="287"/>
      <c r="R15" s="56" t="n">
        <f aca="false">'26'!Z21</f>
        <v>1360</v>
      </c>
      <c r="S15" s="55" t="n">
        <f aca="false">'26'!AB21</f>
        <v>78.8271798626364</v>
      </c>
      <c r="T15" s="56" t="n">
        <f aca="false">'26'!Y21</f>
        <v>3187</v>
      </c>
      <c r="U15" s="51" t="str">
        <f aca="false">IF('26'!AA21=1,'26'!AR6,'26'!AR7)</f>
        <v>S.A.L</v>
      </c>
      <c r="V15" s="66"/>
      <c r="W15" s="66"/>
      <c r="X15" s="32" t="n">
        <v>0.416666666666667</v>
      </c>
      <c r="Y15" s="266" t="n">
        <v>3155</v>
      </c>
      <c r="Z15" s="281" t="n">
        <v>1220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71.4298291952809</v>
      </c>
      <c r="AC15" s="82"/>
      <c r="AD15" s="37" t="n">
        <f aca="false">(('26'!AC15*'26'!$Q$10*1000000))/('26'!Y15*3600)</f>
        <v>0</v>
      </c>
      <c r="AE15" s="281" t="n">
        <v>2500</v>
      </c>
      <c r="AF15" s="282" t="n">
        <f aca="false">('26'!AE15/24)*0.454</f>
        <v>47.2916666666667</v>
      </c>
      <c r="AG15" s="38"/>
      <c r="AH15" s="282" t="n">
        <f aca="false">('26'!AG15/24)*0.454</f>
        <v>0</v>
      </c>
      <c r="AI15" s="489" t="n">
        <v>3300</v>
      </c>
      <c r="AJ15" s="282" t="n">
        <f aca="false">('26'!AI15/24)*0.454</f>
        <v>62.425</v>
      </c>
      <c r="AK15" s="40"/>
      <c r="AL15" s="283" t="n">
        <f aca="false">('26'!AK15/24)*0.454</f>
        <v>0</v>
      </c>
      <c r="AM15" s="40"/>
      <c r="AN15" s="283" t="n">
        <f aca="false">('26'!AM15/24)*0.454</f>
        <v>0</v>
      </c>
      <c r="AO15" s="40"/>
      <c r="AP15" s="283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178</v>
      </c>
      <c r="C16" s="284" t="n">
        <v>13</v>
      </c>
      <c r="D16" s="284" t="n">
        <v>12</v>
      </c>
      <c r="E16" s="284" t="n">
        <v>10</v>
      </c>
      <c r="F16" s="284" t="n">
        <v>40</v>
      </c>
      <c r="G16" s="284" t="n">
        <v>1.4</v>
      </c>
      <c r="H16" s="284" t="n">
        <v>1</v>
      </c>
      <c r="I16" s="284" t="n">
        <v>0.4</v>
      </c>
      <c r="J16" s="284" t="n">
        <v>0.5</v>
      </c>
      <c r="K16" s="284" t="n">
        <v>6.8</v>
      </c>
      <c r="L16" s="284" t="n">
        <v>6.2</v>
      </c>
      <c r="M16" s="284" t="n">
        <v>6.3</v>
      </c>
      <c r="N16" s="284" t="n">
        <v>5.9</v>
      </c>
      <c r="O16" s="284" t="n">
        <v>3</v>
      </c>
      <c r="P16" s="284" t="n">
        <v>0.2</v>
      </c>
      <c r="Q16" s="287"/>
      <c r="R16" s="56" t="n">
        <f aca="false">'26'!Z23</f>
        <v>1400</v>
      </c>
      <c r="S16" s="55" t="n">
        <f aca="false">'26'!AB23</f>
        <v>81.3498304847786</v>
      </c>
      <c r="T16" s="56" t="n">
        <f aca="false">'26'!Y23</f>
        <v>3179</v>
      </c>
      <c r="U16" s="51" t="str">
        <f aca="false">IF('26'!AA23=1,'26'!AR6,'26'!AR7)</f>
        <v>S.A.L</v>
      </c>
      <c r="V16" s="66"/>
      <c r="W16" s="66"/>
      <c r="X16" s="32" t="n">
        <v>0.458333333333333</v>
      </c>
      <c r="Y16" s="266" t="n">
        <v>3191</v>
      </c>
      <c r="Z16" s="281" t="n">
        <v>1340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77.5705978620425</v>
      </c>
      <c r="AC16" s="82"/>
      <c r="AD16" s="37" t="n">
        <f aca="false">(('26'!AC16*'26'!$Q$10*1000000))/('26'!Y16*3600)</f>
        <v>0</v>
      </c>
      <c r="AE16" s="281" t="n">
        <v>2500</v>
      </c>
      <c r="AF16" s="282" t="n">
        <f aca="false">('26'!AE16/24)*0.454</f>
        <v>47.2916666666667</v>
      </c>
      <c r="AG16" s="38"/>
      <c r="AH16" s="282" t="n">
        <f aca="false">('26'!AG16/24)*0.454</f>
        <v>0</v>
      </c>
      <c r="AI16" s="489" t="n">
        <v>3300</v>
      </c>
      <c r="AJ16" s="282" t="n">
        <f aca="false">('26'!AI16/24)*0.454</f>
        <v>62.425</v>
      </c>
      <c r="AK16" s="40"/>
      <c r="AL16" s="283" t="n">
        <f aca="false">('26'!AK16/24)*0.454</f>
        <v>0</v>
      </c>
      <c r="AM16" s="40"/>
      <c r="AN16" s="283" t="n">
        <f aca="false">('26'!AM16/24)*0.454</f>
        <v>0</v>
      </c>
      <c r="AO16" s="40"/>
      <c r="AP16" s="283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183</v>
      </c>
      <c r="C17" s="284" t="n">
        <v>13</v>
      </c>
      <c r="D17" s="284" t="n">
        <v>12</v>
      </c>
      <c r="E17" s="284" t="n">
        <v>10</v>
      </c>
      <c r="F17" s="284" t="n">
        <v>41</v>
      </c>
      <c r="G17" s="284" t="n">
        <v>1.4</v>
      </c>
      <c r="H17" s="284" t="n">
        <v>1</v>
      </c>
      <c r="I17" s="284" t="n">
        <v>0.4</v>
      </c>
      <c r="J17" s="284" t="n">
        <v>0.4</v>
      </c>
      <c r="K17" s="284" t="n">
        <v>6.8</v>
      </c>
      <c r="L17" s="284" t="n">
        <v>6.2</v>
      </c>
      <c r="M17" s="284" t="n">
        <v>6.3</v>
      </c>
      <c r="N17" s="284" t="n">
        <v>5.9</v>
      </c>
      <c r="O17" s="284" t="n">
        <v>3</v>
      </c>
      <c r="P17" s="284" t="n">
        <v>0.2</v>
      </c>
      <c r="Q17" s="287"/>
      <c r="R17" s="56" t="n">
        <f aca="false">'26'!Z25</f>
        <v>1400</v>
      </c>
      <c r="S17" s="55" t="n">
        <f aca="false">'26'!AB25</f>
        <v>81.0439082140743</v>
      </c>
      <c r="T17" s="56" t="n">
        <f aca="false">'26'!Y25</f>
        <v>3191</v>
      </c>
      <c r="U17" s="51" t="str">
        <f aca="false">IF('26'!AA25=1,'26'!AR6,'26'!AR7)</f>
        <v>S.A.L</v>
      </c>
      <c r="V17" s="66"/>
      <c r="W17" s="66"/>
      <c r="X17" s="32" t="n">
        <v>0.5</v>
      </c>
      <c r="Y17" s="266" t="n">
        <v>3191</v>
      </c>
      <c r="Z17" s="281" t="n">
        <v>1340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77.5705978620425</v>
      </c>
      <c r="AC17" s="82"/>
      <c r="AD17" s="37" t="n">
        <f aca="false">(('26'!AC17*'26'!$Q$10*1000000))/('26'!Y17*3600)</f>
        <v>0</v>
      </c>
      <c r="AE17" s="281" t="n">
        <v>2500</v>
      </c>
      <c r="AF17" s="282" t="n">
        <f aca="false">('26'!AE17/24)*0.454</f>
        <v>47.2916666666667</v>
      </c>
      <c r="AG17" s="38"/>
      <c r="AH17" s="282" t="n">
        <f aca="false">('26'!AG17/24)*0.454</f>
        <v>0</v>
      </c>
      <c r="AI17" s="489" t="n">
        <v>3300</v>
      </c>
      <c r="AJ17" s="282" t="n">
        <f aca="false">('26'!AI17/24)*0.454</f>
        <v>62.425</v>
      </c>
      <c r="AK17" s="40"/>
      <c r="AL17" s="283" t="n">
        <f aca="false">('26'!AK17/24)*0.454</f>
        <v>0</v>
      </c>
      <c r="AM17" s="40"/>
      <c r="AN17" s="283" t="n">
        <f aca="false">('26'!AM17/24)*0.454</f>
        <v>0</v>
      </c>
      <c r="AO17" s="40"/>
      <c r="AP17" s="283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181</v>
      </c>
      <c r="C18" s="284" t="n">
        <v>13</v>
      </c>
      <c r="D18" s="284" t="n">
        <v>12</v>
      </c>
      <c r="E18" s="284" t="n">
        <v>9</v>
      </c>
      <c r="F18" s="284" t="n">
        <v>41</v>
      </c>
      <c r="G18" s="284" t="n">
        <v>1.4</v>
      </c>
      <c r="H18" s="284" t="n">
        <v>1</v>
      </c>
      <c r="I18" s="284" t="n">
        <v>0.4</v>
      </c>
      <c r="J18" s="284" t="n">
        <v>0.4</v>
      </c>
      <c r="K18" s="284" t="n">
        <v>6.8</v>
      </c>
      <c r="L18" s="284" t="n">
        <v>6.2</v>
      </c>
      <c r="M18" s="284" t="n">
        <v>6.3</v>
      </c>
      <c r="N18" s="284" t="n">
        <v>5.9</v>
      </c>
      <c r="O18" s="284" t="n">
        <v>3.3</v>
      </c>
      <c r="P18" s="284" t="n">
        <v>0.2</v>
      </c>
      <c r="Q18" s="287"/>
      <c r="R18" s="56" t="n">
        <f aca="false">'26'!Z27</f>
        <v>1380</v>
      </c>
      <c r="S18" s="55" t="n">
        <f aca="false">'26'!AB27</f>
        <v>80.238170181513</v>
      </c>
      <c r="T18" s="56" t="n">
        <f aca="false">'26'!Y27</f>
        <v>3177</v>
      </c>
      <c r="U18" s="51" t="str">
        <f aca="false">IF('26'!AA27=1,'26'!AR6,'26'!AR7)</f>
        <v>S.A.L</v>
      </c>
      <c r="V18" s="66"/>
      <c r="W18" s="66"/>
      <c r="X18" s="32" t="n">
        <v>0.541666666666667</v>
      </c>
      <c r="Y18" s="266" t="n">
        <v>3143</v>
      </c>
      <c r="Z18" s="281" t="n">
        <v>1340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78.7552585993566</v>
      </c>
      <c r="AC18" s="82"/>
      <c r="AD18" s="37" t="n">
        <f aca="false">(('26'!AC18*'26'!$Q$10*1000000))/('26'!Y18*3600)</f>
        <v>0</v>
      </c>
      <c r="AE18" s="281" t="n">
        <v>2500</v>
      </c>
      <c r="AF18" s="282" t="n">
        <f aca="false">('26'!AE18/24)*0.454</f>
        <v>47.2916666666667</v>
      </c>
      <c r="AG18" s="38"/>
      <c r="AH18" s="282" t="n">
        <f aca="false">('26'!AG18/24)*0.454</f>
        <v>0</v>
      </c>
      <c r="AI18" s="489" t="n">
        <v>3300</v>
      </c>
      <c r="AJ18" s="282" t="n">
        <f aca="false">('26'!AI18/24)*0.454</f>
        <v>62.425</v>
      </c>
      <c r="AK18" s="40"/>
      <c r="AL18" s="283" t="n">
        <f aca="false">('26'!AK18/24)*0.454</f>
        <v>0</v>
      </c>
      <c r="AM18" s="40"/>
      <c r="AN18" s="283" t="n">
        <f aca="false">('26'!AM18/24)*0.454</f>
        <v>0</v>
      </c>
      <c r="AO18" s="40"/>
      <c r="AP18" s="283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AVERAGE('26'!B7:B18)</f>
        <v>179.583333333333</v>
      </c>
      <c r="C19" s="96" t="n">
        <f aca="false">AVERAGE('26'!C7:C18)</f>
        <v>16.25</v>
      </c>
      <c r="D19" s="96" t="n">
        <f aca="false">AVERAGE('26'!D7:D18)</f>
        <v>15.0833333333333</v>
      </c>
      <c r="E19" s="96" t="n">
        <f aca="false">AVERAGE('26'!E7:E18)</f>
        <v>8.08333333333333</v>
      </c>
      <c r="F19" s="96" t="n">
        <f aca="false">AVERAGE('26'!F7:F18)</f>
        <v>40.75</v>
      </c>
      <c r="G19" s="96" t="n">
        <f aca="false">AVERAGE('26'!G7:G18)</f>
        <v>2.1</v>
      </c>
      <c r="H19" s="96" t="n">
        <f aca="false">AVERAGE('26'!H7:H18)</f>
        <v>1.6</v>
      </c>
      <c r="I19" s="96" t="n">
        <f aca="false">AVERAGE('26'!I8:I18)</f>
        <v>0.509090909090909</v>
      </c>
      <c r="J19" s="96" t="n">
        <f aca="false">AVERAGE('26'!J8:J18)</f>
        <v>0.786363636363636</v>
      </c>
      <c r="K19" s="96" t="n">
        <f aca="false">AVERAGE('26'!K7:K18)</f>
        <v>6.8</v>
      </c>
      <c r="L19" s="96" t="n">
        <f aca="false">AVERAGE('26'!L7:L18)</f>
        <v>6.075</v>
      </c>
      <c r="M19" s="96" t="n">
        <f aca="false">AVERAGE('26'!M7:M18)</f>
        <v>6.23333333333333</v>
      </c>
      <c r="N19" s="96" t="n">
        <f aca="false">AVERAGE('26'!N7:N18)</f>
        <v>5.86666666666667</v>
      </c>
      <c r="O19" s="96" t="n">
        <f aca="false">AVERAGE('26'!O7:O18)</f>
        <v>3.05833333333333</v>
      </c>
      <c r="P19" s="289" t="n">
        <f aca="false">AVERAGE('26'!P7:P18)</f>
        <v>0.483333333333333</v>
      </c>
      <c r="Q19" s="290" t="e">
        <f aca="false">AVERAGE('26'!Q7:Q18)</f>
        <v>#DIV/0!</v>
      </c>
      <c r="R19" s="290" t="n">
        <f aca="false">AVERAGE('26'!R7:R18)</f>
        <v>1311.66666666667</v>
      </c>
      <c r="S19" s="290" t="n">
        <f aca="false">AVERAGE('26'!S7:S18)</f>
        <v>76.1181903605279</v>
      </c>
      <c r="T19" s="72"/>
      <c r="U19" s="72"/>
      <c r="V19" s="73"/>
      <c r="W19" s="74"/>
      <c r="X19" s="32" t="n">
        <v>0.583333333333333</v>
      </c>
      <c r="Y19" s="266" t="n">
        <v>3190</v>
      </c>
      <c r="Z19" s="281" t="n">
        <v>1340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77.5949146638802</v>
      </c>
      <c r="AC19" s="82"/>
      <c r="AD19" s="37" t="n">
        <f aca="false">(('26'!AC19*'26'!$Q$10*1000000))/('26'!Y19*3600)</f>
        <v>0</v>
      </c>
      <c r="AE19" s="281" t="n">
        <v>2500</v>
      </c>
      <c r="AF19" s="282" t="n">
        <f aca="false">('26'!AE19/24)*0.454</f>
        <v>47.2916666666667</v>
      </c>
      <c r="AG19" s="38"/>
      <c r="AH19" s="282" t="n">
        <f aca="false">('26'!AG19/24)*0.454</f>
        <v>0</v>
      </c>
      <c r="AI19" s="489" t="n">
        <v>3300</v>
      </c>
      <c r="AJ19" s="282" t="n">
        <f aca="false">('26'!AI19/24)*0.454</f>
        <v>62.425</v>
      </c>
      <c r="AK19" s="40"/>
      <c r="AL19" s="283" t="n">
        <f aca="false">('26'!AK19/24)*0.454</f>
        <v>0</v>
      </c>
      <c r="AM19" s="40"/>
      <c r="AN19" s="283" t="n">
        <f aca="false">('26'!AM19/24)*0.454</f>
        <v>0</v>
      </c>
      <c r="AO19" s="40"/>
      <c r="AP19" s="283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MAX('26'!B7:B18)</f>
        <v>187</v>
      </c>
      <c r="C20" s="324" t="n">
        <f aca="false">MAX('26'!C7:C18)</f>
        <v>29</v>
      </c>
      <c r="D20" s="96" t="n">
        <f aca="false">MAX('26'!D7:D18)</f>
        <v>27</v>
      </c>
      <c r="E20" s="96" t="n">
        <f aca="false">MAX('26'!E7:E18)</f>
        <v>10</v>
      </c>
      <c r="F20" s="96" t="n">
        <f aca="false">MAX('26'!F7:F18)</f>
        <v>46</v>
      </c>
      <c r="G20" s="96" t="n">
        <f aca="false">MAX('26'!G7:G18)</f>
        <v>5.8</v>
      </c>
      <c r="H20" s="96" t="n">
        <f aca="false">MAX('26'!H7:H18)</f>
        <v>6.2</v>
      </c>
      <c r="I20" s="96" t="n">
        <f aca="false">MAX('26'!I8:I18)</f>
        <v>0.6</v>
      </c>
      <c r="J20" s="96" t="n">
        <f aca="false">MAX('26'!J8:J18)</f>
        <v>2.65</v>
      </c>
      <c r="K20" s="96" t="n">
        <f aca="false">MAX('26'!K7:K18)</f>
        <v>6.8</v>
      </c>
      <c r="L20" s="96" t="n">
        <f aca="false">MAX('26'!L7:L18)</f>
        <v>6.2</v>
      </c>
      <c r="M20" s="96" t="n">
        <f aca="false">MAX('26'!M7:M18)</f>
        <v>6.3</v>
      </c>
      <c r="N20" s="96" t="n">
        <f aca="false">MAX('26'!N7:N18)</f>
        <v>5.9</v>
      </c>
      <c r="O20" s="97" t="n">
        <f aca="false">MAX('26'!O7:O18)</f>
        <v>3.5</v>
      </c>
      <c r="P20" s="97" t="n">
        <f aca="false">MAX('26'!P7:P18)</f>
        <v>1.4</v>
      </c>
      <c r="Q20" s="97" t="n">
        <f aca="false">MAX('26'!Q7:Q18)</f>
        <v>0</v>
      </c>
      <c r="R20" s="97" t="n">
        <f aca="false">MAX('26'!R7:R18)</f>
        <v>1400</v>
      </c>
      <c r="S20" s="97" t="n">
        <f aca="false">MAX('26'!S7:S18)</f>
        <v>81.3498304847786</v>
      </c>
      <c r="T20" s="72"/>
      <c r="U20" s="72"/>
      <c r="X20" s="32" t="n">
        <v>0.625</v>
      </c>
      <c r="Y20" s="266" t="n">
        <v>3174</v>
      </c>
      <c r="Z20" s="281" t="n">
        <v>1360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79.1500385073164</v>
      </c>
      <c r="AC20" s="82"/>
      <c r="AD20" s="37" t="n">
        <f aca="false">(('26'!AC20*'26'!$Q$10*1000000))/('26'!Y20*3600)</f>
        <v>0</v>
      </c>
      <c r="AE20" s="281" t="n">
        <v>2500</v>
      </c>
      <c r="AF20" s="282" t="n">
        <f aca="false">('26'!AE20/24)*0.454</f>
        <v>47.2916666666667</v>
      </c>
      <c r="AG20" s="38"/>
      <c r="AH20" s="282" t="n">
        <f aca="false">('26'!AG20/24)*0.454</f>
        <v>0</v>
      </c>
      <c r="AI20" s="489" t="n">
        <v>3300</v>
      </c>
      <c r="AJ20" s="282" t="n">
        <f aca="false">('26'!AI20/24)*0.454</f>
        <v>62.425</v>
      </c>
      <c r="AK20" s="40"/>
      <c r="AL20" s="283" t="n">
        <f aca="false">('26'!AK20/24)*0.454</f>
        <v>0</v>
      </c>
      <c r="AM20" s="40"/>
      <c r="AN20" s="283" t="n">
        <f aca="false">('26'!AM20/24)*0.454</f>
        <v>0</v>
      </c>
      <c r="AO20" s="40"/>
      <c r="AP20" s="283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MIN('26'!B7:B18)</f>
        <v>173</v>
      </c>
      <c r="C21" s="324" t="n">
        <f aca="false">MIN('26'!C7:C18)</f>
        <v>13</v>
      </c>
      <c r="D21" s="96" t="n">
        <f aca="false">MIN('26'!D7:D18)</f>
        <v>12</v>
      </c>
      <c r="E21" s="96" t="n">
        <f aca="false">MIN('26'!E7:E18)</f>
        <v>5</v>
      </c>
      <c r="F21" s="96" t="n">
        <f aca="false">MIN('26'!F7:F18)</f>
        <v>38</v>
      </c>
      <c r="G21" s="291" t="n">
        <f aca="false">MIN('26'!G7:G18)</f>
        <v>1.4</v>
      </c>
      <c r="H21" s="291" t="n">
        <f aca="false">MIN('26'!H7:H18)</f>
        <v>0.9</v>
      </c>
      <c r="I21" s="291" t="n">
        <f aca="false">MIN('26'!I8:I18)</f>
        <v>0.4</v>
      </c>
      <c r="J21" s="291" t="n">
        <f aca="false">MIN('26'!J8:J18)</f>
        <v>0.4</v>
      </c>
      <c r="K21" s="291" t="n">
        <f aca="false">MIN('26'!K7:K18)</f>
        <v>6.8</v>
      </c>
      <c r="L21" s="291" t="n">
        <f aca="false">MIN('26'!L7:L18)</f>
        <v>6</v>
      </c>
      <c r="M21" s="291" t="n">
        <f aca="false">MIN('26'!M7:M18)</f>
        <v>6.1</v>
      </c>
      <c r="N21" s="291" t="n">
        <f aca="false">MIN('26'!N7:N18)</f>
        <v>5.8</v>
      </c>
      <c r="O21" s="292" t="n">
        <f aca="false">MIN('26'!O7:O18)</f>
        <v>2.8</v>
      </c>
      <c r="P21" s="292" t="n">
        <f aca="false">MIN('26'!P7:P18)</f>
        <v>0.1</v>
      </c>
      <c r="Q21" s="292" t="n">
        <f aca="false">MIN('26'!Q7:Q18)</f>
        <v>0</v>
      </c>
      <c r="R21" s="292" t="n">
        <f aca="false">MIN('26'!R7:R18)</f>
        <v>1220</v>
      </c>
      <c r="S21" s="292" t="n">
        <f aca="false">MIN('26'!S7:S18)</f>
        <v>71.4298291952809</v>
      </c>
      <c r="T21" s="72"/>
      <c r="U21" s="72"/>
      <c r="X21" s="32" t="n">
        <v>0.666666666666667</v>
      </c>
      <c r="Y21" s="266" t="n">
        <v>3187</v>
      </c>
      <c r="Z21" s="281" t="n">
        <v>1360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78.8271798626364</v>
      </c>
      <c r="AC21" s="82"/>
      <c r="AD21" s="37" t="n">
        <f aca="false">(('26'!AC21*'26'!$Q$10*1000000))/('26'!Y21*3600)</f>
        <v>0</v>
      </c>
      <c r="AE21" s="281" t="n">
        <v>2500</v>
      </c>
      <c r="AF21" s="282" t="n">
        <f aca="false">('26'!AE21/24)*0.454</f>
        <v>47.2916666666667</v>
      </c>
      <c r="AG21" s="38"/>
      <c r="AH21" s="282" t="n">
        <f aca="false">('26'!AG21/24)*0.454</f>
        <v>0</v>
      </c>
      <c r="AI21" s="489" t="n">
        <v>3300</v>
      </c>
      <c r="AJ21" s="282" t="n">
        <f aca="false">('26'!AI21/24)*0.454</f>
        <v>62.425</v>
      </c>
      <c r="AK21" s="40"/>
      <c r="AL21" s="283" t="n">
        <f aca="false">('26'!AK21/24)*0.454</f>
        <v>0</v>
      </c>
      <c r="AM21" s="40"/>
      <c r="AN21" s="283" t="n">
        <f aca="false">('26'!AM21/24)*0.454</f>
        <v>0</v>
      </c>
      <c r="AO21" s="40"/>
      <c r="AP21" s="283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3200</v>
      </c>
      <c r="Z22" s="281" t="n">
        <v>1380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79.6614583333333</v>
      </c>
      <c r="AC22" s="82"/>
      <c r="AD22" s="37" t="n">
        <f aca="false">(('26'!AC22*'26'!$Q$10*1000000))/('26'!Y22*3600)</f>
        <v>0</v>
      </c>
      <c r="AE22" s="281" t="n">
        <v>2500</v>
      </c>
      <c r="AF22" s="282" t="n">
        <f aca="false">('26'!AE22/24)*0.454</f>
        <v>47.2916666666667</v>
      </c>
      <c r="AG22" s="38"/>
      <c r="AH22" s="282" t="n">
        <f aca="false">('26'!AG22/24)*0.454</f>
        <v>0</v>
      </c>
      <c r="AI22" s="489" t="n">
        <v>3300</v>
      </c>
      <c r="AJ22" s="282" t="n">
        <f aca="false">('26'!AI22/24)*0.454</f>
        <v>62.425</v>
      </c>
      <c r="AK22" s="40"/>
      <c r="AL22" s="283" t="n">
        <f aca="false">('26'!AK22/24)*0.454</f>
        <v>0</v>
      </c>
      <c r="AM22" s="40"/>
      <c r="AN22" s="283" t="n">
        <f aca="false">('26'!AM22/24)*0.454</f>
        <v>0</v>
      </c>
      <c r="AO22" s="40"/>
      <c r="AP22" s="283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3179</v>
      </c>
      <c r="Z23" s="281" t="n">
        <v>1400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81.3498304847786</v>
      </c>
      <c r="AC23" s="82"/>
      <c r="AD23" s="37" t="n">
        <f aca="false">(('26'!AC23*'26'!$Q$10*1000000))/('26'!Y23*3600)</f>
        <v>0</v>
      </c>
      <c r="AE23" s="281" t="n">
        <v>2500</v>
      </c>
      <c r="AF23" s="282" t="n">
        <f aca="false">('26'!AE23/24)*0.454</f>
        <v>47.2916666666667</v>
      </c>
      <c r="AG23" s="38"/>
      <c r="AH23" s="282" t="n">
        <f aca="false">('26'!AG23/24)*0.454</f>
        <v>0</v>
      </c>
      <c r="AI23" s="489" t="n">
        <v>3300</v>
      </c>
      <c r="AJ23" s="282" t="n">
        <f aca="false">('26'!AI23/24)*0.454</f>
        <v>62.425</v>
      </c>
      <c r="AK23" s="40"/>
      <c r="AL23" s="283" t="n">
        <f aca="false">('26'!AK23/24)*0.454</f>
        <v>0</v>
      </c>
      <c r="AM23" s="40"/>
      <c r="AN23" s="283" t="n">
        <f aca="false">('26'!AM23/24)*0.454</f>
        <v>0</v>
      </c>
      <c r="AO23" s="40"/>
      <c r="AP23" s="283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3174</v>
      </c>
      <c r="Z24" s="281" t="n">
        <v>1400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81.4779808163551</v>
      </c>
      <c r="AC24" s="82"/>
      <c r="AD24" s="37" t="n">
        <f aca="false">(('26'!AC24*'26'!$Q$10*1000000))/('26'!Y24*3600)</f>
        <v>0</v>
      </c>
      <c r="AE24" s="281" t="n">
        <v>2500</v>
      </c>
      <c r="AF24" s="294" t="n">
        <f aca="false">('26'!AE24/24)*0.454</f>
        <v>47.2916666666667</v>
      </c>
      <c r="AG24" s="266"/>
      <c r="AH24" s="294" t="n">
        <f aca="false">('26'!AG24/24)*0.454</f>
        <v>0</v>
      </c>
      <c r="AI24" s="489" t="n">
        <v>3300</v>
      </c>
      <c r="AJ24" s="294" t="n">
        <f aca="false">('26'!AI24/24)*0.454</f>
        <v>62.425</v>
      </c>
      <c r="AK24" s="40"/>
      <c r="AL24" s="295" t="n">
        <f aca="false">('26'!AK24/24)*0.454</f>
        <v>0</v>
      </c>
      <c r="AM24" s="296"/>
      <c r="AN24" s="295" t="n">
        <f aca="false">('26'!AM24/24)*0.454</f>
        <v>0</v>
      </c>
      <c r="AO24" s="40"/>
      <c r="AP24" s="295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0.37</v>
      </c>
      <c r="C25" s="400" t="n">
        <v>0.62</v>
      </c>
      <c r="D25" s="400" t="n">
        <v>1.08</v>
      </c>
      <c r="E25" s="145" t="n">
        <v>2.02</v>
      </c>
      <c r="F25" s="145" t="n">
        <v>1.95</v>
      </c>
      <c r="G25" s="145" t="n">
        <v>2.33</v>
      </c>
      <c r="H25" s="145" t="n">
        <v>2.39</v>
      </c>
      <c r="I25" s="145" t="n">
        <v>0.71</v>
      </c>
      <c r="J25" s="145" t="n">
        <v>0.2</v>
      </c>
      <c r="K25" s="145" t="n">
        <v>0.39</v>
      </c>
      <c r="L25" s="145" t="n">
        <v>0.87</v>
      </c>
      <c r="M25" s="145" t="n">
        <v>2.25</v>
      </c>
      <c r="N25" s="145" t="n">
        <v>2.18</v>
      </c>
      <c r="O25" s="145" t="n">
        <v>1.62</v>
      </c>
      <c r="P25" s="145" t="n">
        <v>3.29</v>
      </c>
      <c r="Q25" s="145"/>
      <c r="R25" s="89" t="e">
        <f aca="false">#DIV/0!</f>
        <v>#DIV/0!</v>
      </c>
      <c r="S25" s="90"/>
      <c r="T25" s="344" t="s">
        <v>0</v>
      </c>
      <c r="U25" s="370" t="n">
        <f aca="false">ESCALA!$A$28</f>
        <v>43947</v>
      </c>
      <c r="X25" s="32" t="n">
        <v>0.833333333333333</v>
      </c>
      <c r="Y25" s="266" t="n">
        <v>3191</v>
      </c>
      <c r="Z25" s="281" t="n">
        <v>1400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81.0439082140743</v>
      </c>
      <c r="AC25" s="82"/>
      <c r="AD25" s="37" t="n">
        <f aca="false">(('26'!AC25*'26'!$Q$10*1000000))/('26'!Y25*3600)</f>
        <v>0</v>
      </c>
      <c r="AE25" s="281" t="n">
        <v>2500</v>
      </c>
      <c r="AF25" s="282" t="n">
        <f aca="false">('26'!AE25/24)*0.454</f>
        <v>47.2916666666667</v>
      </c>
      <c r="AG25" s="38"/>
      <c r="AH25" s="282" t="n">
        <f aca="false">('26'!AG25/24)*0.454</f>
        <v>0</v>
      </c>
      <c r="AI25" s="489" t="n">
        <v>3300</v>
      </c>
      <c r="AJ25" s="282" t="n">
        <f aca="false">('26'!AI25/24)*0.454</f>
        <v>62.425</v>
      </c>
      <c r="AK25" s="40"/>
      <c r="AL25" s="283" t="n">
        <f aca="false">('26'!AK25/24)*0.454</f>
        <v>0</v>
      </c>
      <c r="AM25" s="40"/>
      <c r="AN25" s="283" t="n">
        <f aca="false">('26'!AM25/24)*0.454</f>
        <v>0</v>
      </c>
      <c r="AO25" s="40"/>
      <c r="AP25" s="283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4"/>
      <c r="U26" s="370"/>
      <c r="X26" s="32" t="n">
        <v>0.875</v>
      </c>
      <c r="Y26" s="266" t="n">
        <v>3191</v>
      </c>
      <c r="Z26" s="281" t="n">
        <v>1380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79.8861380967304</v>
      </c>
      <c r="AC26" s="82"/>
      <c r="AD26" s="37" t="n">
        <f aca="false">(('26'!AC26*'26'!$Q$10*1000000))/('26'!Y26*3600)</f>
        <v>0</v>
      </c>
      <c r="AE26" s="281" t="n">
        <v>2500</v>
      </c>
      <c r="AF26" s="282" t="n">
        <f aca="false">('26'!AE26/24)*0.454</f>
        <v>47.2916666666667</v>
      </c>
      <c r="AG26" s="38"/>
      <c r="AH26" s="282" t="n">
        <f aca="false">('26'!AG26/24)*0.454</f>
        <v>0</v>
      </c>
      <c r="AI26" s="489" t="n">
        <v>3300</v>
      </c>
      <c r="AJ26" s="282" t="n">
        <f aca="false">('26'!AI26/24)*0.454</f>
        <v>62.425</v>
      </c>
      <c r="AK26" s="40"/>
      <c r="AL26" s="283" t="n">
        <f aca="false">('26'!AK26/24)*0.454</f>
        <v>0</v>
      </c>
      <c r="AM26" s="40"/>
      <c r="AN26" s="283" t="n">
        <f aca="false">('26'!AM26/24)*0.454</f>
        <v>0</v>
      </c>
      <c r="AO26" s="40"/>
      <c r="AP26" s="283" t="n">
        <f aca="false">('26'!AO26/24)*0.454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3177</v>
      </c>
      <c r="Z27" s="281" t="n">
        <v>1380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80.238170181513</v>
      </c>
      <c r="AC27" s="82"/>
      <c r="AD27" s="37" t="n">
        <f aca="false">(('26'!AC27*'26'!$Q$10*1000000))/('26'!Y27*3600)</f>
        <v>0</v>
      </c>
      <c r="AE27" s="281" t="n">
        <v>2500</v>
      </c>
      <c r="AF27" s="282" t="n">
        <f aca="false">('26'!AE27/24)*0.454</f>
        <v>47.2916666666667</v>
      </c>
      <c r="AG27" s="38"/>
      <c r="AH27" s="282" t="n">
        <f aca="false">('26'!AG27/24)*0.454</f>
        <v>0</v>
      </c>
      <c r="AI27" s="489" t="n">
        <v>3300</v>
      </c>
      <c r="AJ27" s="282" t="n">
        <f aca="false">('26'!AI27/24)*0.454</f>
        <v>62.425</v>
      </c>
      <c r="AK27" s="40"/>
      <c r="AL27" s="283" t="n">
        <f aca="false">('26'!AK27/24)*0.454</f>
        <v>0</v>
      </c>
      <c r="AM27" s="40"/>
      <c r="AN27" s="283" t="n">
        <f aca="false">('26'!AM27/24)*0.454</f>
        <v>0</v>
      </c>
      <c r="AO27" s="40"/>
      <c r="AP27" s="283" t="n">
        <f aca="false">('26'!AO27/24)*0.454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3191</v>
      </c>
      <c r="Z28" s="281" t="n">
        <v>1380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79.8861380967304</v>
      </c>
      <c r="AC28" s="82"/>
      <c r="AD28" s="37" t="n">
        <f aca="false">(('26'!AC28*'26'!$Q$10*1000000))/('26'!Y28*3600)</f>
        <v>0</v>
      </c>
      <c r="AE28" s="281" t="n">
        <v>2500</v>
      </c>
      <c r="AF28" s="282" t="n">
        <f aca="false">('26'!AE28/24)*0.454</f>
        <v>47.2916666666667</v>
      </c>
      <c r="AG28" s="38"/>
      <c r="AH28" s="282" t="n">
        <f aca="false">('26'!AG28/24)*0.454</f>
        <v>0</v>
      </c>
      <c r="AI28" s="489" t="n">
        <v>3300</v>
      </c>
      <c r="AJ28" s="282" t="n">
        <f aca="false">('26'!AI28/24)*0.454</f>
        <v>62.425</v>
      </c>
      <c r="AK28" s="40"/>
      <c r="AL28" s="283" t="n">
        <f aca="false">('26'!AK28/24)*0.454</f>
        <v>0</v>
      </c>
      <c r="AM28" s="40"/>
      <c r="AN28" s="283" t="n">
        <f aca="false">('26'!AM28/24)*0.454</f>
        <v>0</v>
      </c>
      <c r="AO28" s="40"/>
      <c r="AP28" s="283" t="n">
        <f aca="false">('26'!AO28/24)*0.454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3184</v>
      </c>
      <c r="Z29" s="281" t="n">
        <v>1380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80.0617671691792</v>
      </c>
      <c r="AC29" s="82"/>
      <c r="AD29" s="37" t="n">
        <f aca="false">(('26'!AC29*'26'!$Q$10*1000000))/('26'!Y29*3600)</f>
        <v>0</v>
      </c>
      <c r="AE29" s="281" t="n">
        <v>2500</v>
      </c>
      <c r="AF29" s="282" t="n">
        <f aca="false">('26'!AE29/24)*0.454</f>
        <v>47.2916666666667</v>
      </c>
      <c r="AG29" s="38"/>
      <c r="AH29" s="282" t="n">
        <f aca="false">('26'!AG29/24)*0.454</f>
        <v>0</v>
      </c>
      <c r="AI29" s="489" t="n">
        <v>3300</v>
      </c>
      <c r="AJ29" s="282" t="n">
        <f aca="false">('26'!AI29/24)*0.454</f>
        <v>62.425</v>
      </c>
      <c r="AK29" s="40"/>
      <c r="AL29" s="283" t="n">
        <f aca="false">('26'!AK29/24)*0.454</f>
        <v>0</v>
      </c>
      <c r="AM29" s="40"/>
      <c r="AN29" s="283" t="n">
        <f aca="false">('26'!AM29/24)*0.454</f>
        <v>0</v>
      </c>
      <c r="AO29" s="40"/>
      <c r="AP29" s="283" t="n">
        <f aca="false">('26'!AO29/24)*0.454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SUM('26'!Y6:Y29)*3.6</f>
        <v>274896</v>
      </c>
      <c r="Z30" s="113" t="n">
        <f aca="false">SUM('26'!Z6:Z29)</f>
        <v>31720</v>
      </c>
      <c r="AA30" s="107"/>
      <c r="AB30" s="108"/>
      <c r="AC30" s="107"/>
      <c r="AD30" s="108"/>
      <c r="AE30" s="53"/>
      <c r="AF30" s="282" t="n">
        <f aca="false">SUM('26'!AF6:AF29)</f>
        <v>1135</v>
      </c>
      <c r="AG30" s="53"/>
      <c r="AH30" s="282" t="n">
        <f aca="false">SUM('26'!AH6:AH29)</f>
        <v>0</v>
      </c>
      <c r="AI30" s="53"/>
      <c r="AJ30" s="282" t="n">
        <f aca="false">SUM('26'!AJ6:AJ29)</f>
        <v>1498.2</v>
      </c>
      <c r="AK30" s="109"/>
      <c r="AL30" s="283" t="n">
        <f aca="false">SUM('26'!AL6:AL29)</f>
        <v>0</v>
      </c>
      <c r="AM30" s="109"/>
      <c r="AN30" s="283" t="n">
        <f aca="false">SUM('26'!AN6:AN29)</f>
        <v>0</v>
      </c>
      <c r="AO30" s="109"/>
      <c r="AP30" s="283" t="n">
        <f aca="false">SUM('26'!AP6:AP29)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SUMIF('26'!AA6:AA29,"=1",'26'!Z6:Z29)</f>
        <v>31720</v>
      </c>
      <c r="AA32" s="113" t="n">
        <f aca="false">'26'!Z32*'26'!AS6</f>
        <v>42187.6</v>
      </c>
      <c r="AB32" s="114" t="n">
        <f aca="false">SUMIF('26'!$AA$6:$AA$29,"=1",'26'!$AB$6:$AB$29)/COUNTIF('26'!$AA$6:$AA$29,"=1")</f>
        <v>76.7325362214623</v>
      </c>
      <c r="AC32" s="115" t="n">
        <f aca="false">SUMIF('26'!AA6:AA29,"=1",'26'!AC6:AC29)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SUMIF('26'!AA6:AA29,"=2",'26'!Z6:Z29)</f>
        <v>0</v>
      </c>
      <c r="AA33" s="113" t="n">
        <f aca="false">'26'!Z33*'26'!AS7</f>
        <v>0</v>
      </c>
      <c r="AB33" s="114" t="e">
        <f aca="false">SUMIF('26'!$AA$6:$AA$29,"=2",'26'!$AB$6:$AB$29)/COUNTIF('26'!$AA$6:$AA$29,"=2")</f>
        <v>#DIV/0!</v>
      </c>
      <c r="AC33" s="120" t="n">
        <f aca="false">SUMIF('26'!AA6:AA29,"=2",'26'!AC6:AC29)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AVERAGE('26'!Y6:Y29)</f>
        <v>3181.66666666667</v>
      </c>
      <c r="Z34" s="127" t="n">
        <f aca="false">AVERAGE('26'!Z6:Z29)</f>
        <v>1321.66666666667</v>
      </c>
      <c r="AA34" s="128"/>
      <c r="AB34" s="128"/>
      <c r="AC34" s="129" t="n">
        <f aca="false">SUM('26'!AC6:AC29)/COUNTIF('26'!AC6:AC29,"&lt;&gt;0")</f>
        <v>0</v>
      </c>
      <c r="AD34" s="130" t="e">
        <f aca="false">SUM('26'!AD6:AD29)/COUNTIF('26'!AD6:AD29,"&lt;&gt;0")</f>
        <v>#DIV/0!</v>
      </c>
      <c r="AE34" s="107"/>
      <c r="AF34" s="129" t="n">
        <f aca="false">AVERAGE('26'!AF6:AF29)</f>
        <v>47.2916666666667</v>
      </c>
      <c r="AG34" s="129"/>
      <c r="AH34" s="129" t="n">
        <f aca="false">AVERAGE('26'!AH6:AH29)</f>
        <v>0</v>
      </c>
      <c r="AI34" s="129"/>
      <c r="AJ34" s="129" t="n">
        <f aca="false">'26'!AJ30/24</f>
        <v>62.425</v>
      </c>
      <c r="AK34" s="129"/>
      <c r="AL34" s="129" t="n">
        <f aca="false">AVERAGE('26'!AL6:AL29)</f>
        <v>0</v>
      </c>
      <c r="AM34" s="129"/>
      <c r="AN34" s="129" t="n">
        <f aca="false">AVERAGE('26'!AN6:AN29)</f>
        <v>0</v>
      </c>
      <c r="AO34" s="129"/>
      <c r="AP34" s="129" t="n">
        <f aca="false">AVERAGE('26'!AP6:AP29)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74" t="s">
        <v>15</v>
      </c>
      <c r="X35" s="135" t="s">
        <v>66</v>
      </c>
      <c r="Y35" s="135"/>
      <c r="Z35" s="136"/>
      <c r="AA35" s="135" t="s">
        <v>67</v>
      </c>
      <c r="AB35" s="135"/>
      <c r="AC35" s="531" t="s">
        <v>68</v>
      </c>
      <c r="AD35" s="531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74"/>
      <c r="X36" s="139" t="s">
        <v>74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49.8</v>
      </c>
      <c r="D37" s="284" t="n">
        <v>23.9</v>
      </c>
      <c r="E37" s="284" t="n">
        <v>15.9</v>
      </c>
      <c r="F37" s="284" t="n">
        <v>1.4</v>
      </c>
      <c r="G37" s="284" t="n">
        <v>0.1</v>
      </c>
      <c r="H37" s="284" t="n">
        <v>0.1</v>
      </c>
      <c r="I37" s="281" t="n">
        <v>0.23</v>
      </c>
      <c r="J37" s="281" t="n">
        <v>0.22</v>
      </c>
      <c r="K37" s="281" t="n">
        <v>0.05</v>
      </c>
      <c r="L37" s="305"/>
      <c r="M37" s="305"/>
      <c r="N37" s="305"/>
      <c r="O37" s="29"/>
      <c r="P37" s="29"/>
      <c r="Q37" s="29"/>
      <c r="R37" s="29"/>
      <c r="S37" s="29"/>
      <c r="T37" s="29"/>
      <c r="U37" s="362" t="n">
        <f aca="false">'26'!V12</f>
        <v>0</v>
      </c>
      <c r="X37" s="394" t="s">
        <v>77</v>
      </c>
      <c r="Y37" s="394"/>
      <c r="Z37" s="148" t="n">
        <f aca="false">COUNTA('26'!Z6:Z29)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SUM('26'!AF30+'26'!AH30)</f>
        <v>1135</v>
      </c>
      <c r="AL38" s="311" t="s">
        <v>82</v>
      </c>
      <c r="AM38" s="313" t="n">
        <f aca="false">SUM('26'!AL30+'26'!AN30)</f>
        <v>0</v>
      </c>
      <c r="AO38" s="311" t="s">
        <v>82</v>
      </c>
      <c r="AP38" s="312" t="n">
        <f aca="false">'26'!AJ30</f>
        <v>1498.2</v>
      </c>
      <c r="AQ38" s="311" t="s">
        <v>82</v>
      </c>
      <c r="AR38" s="313" t="n">
        <f aca="false">'26'!AP30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/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('26'!AK38/'26'!Y30)*1000</f>
        <v>4.12883417728887</v>
      </c>
      <c r="AL39" s="316" t="s">
        <v>90</v>
      </c>
      <c r="AM39" s="317" t="n">
        <f aca="false">('26'!AM38/'26'!Y30)*1000</f>
        <v>0</v>
      </c>
      <c r="AO39" s="314" t="s">
        <v>90</v>
      </c>
      <c r="AP39" s="315" t="n">
        <f aca="false">('26'!AP38/'26'!Y30)*1000</f>
        <v>5.4500611140213</v>
      </c>
      <c r="AQ39" s="316" t="s">
        <v>90</v>
      </c>
      <c r="AR39" s="317" t="n">
        <f aca="false">('26'!AR38/'26'!Y30)*1000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SUM('26'!AK38,'26'!AM38)</f>
        <v>1135</v>
      </c>
      <c r="AM40" s="185"/>
      <c r="AO40" s="186" t="s">
        <v>94</v>
      </c>
      <c r="AP40" s="186"/>
      <c r="AQ40" s="187" t="n">
        <f aca="false">SUM('26'!AP38,'26'!AR38)</f>
        <v>1498.2</v>
      </c>
      <c r="AR40" s="187"/>
    </row>
    <row r="41" customFormat="false" ht="16.5" hidden="false" customHeight="true" outlineLevel="0" collapsed="false">
      <c r="A41" s="188" t="n">
        <f aca="false">COUNTA('26'!E7:E18)</f>
        <v>12</v>
      </c>
      <c r="B41" s="189" t="n">
        <f aca="false">COUNTA('26'!I7:I18)</f>
        <v>12</v>
      </c>
      <c r="C41" s="189" t="n">
        <f aca="false">COUNTA('26'!J7:J18)</f>
        <v>12</v>
      </c>
      <c r="D41" s="189" t="n">
        <f aca="false">COUNTA('26'!K7:K18)</f>
        <v>12</v>
      </c>
      <c r="E41" s="189" t="n">
        <f aca="false">COUNTIF('26'!E7:E18,"&gt;15")</f>
        <v>0</v>
      </c>
      <c r="F41" s="189"/>
      <c r="G41" s="189" t="n">
        <f aca="false">COUNTIF('26'!J8:J18,"&gt;1")</f>
        <v>2</v>
      </c>
      <c r="H41" s="189"/>
      <c r="I41" s="190"/>
      <c r="J41" s="189" t="n">
        <f aca="false">'26'!A41-'26'!E41</f>
        <v>12</v>
      </c>
      <c r="K41" s="189"/>
      <c r="L41" s="189" t="n">
        <f aca="false">'26'!C41-'26'!G41</f>
        <v>10</v>
      </c>
      <c r="M41" s="189"/>
      <c r="N41" s="190"/>
      <c r="O41" s="191" t="n">
        <f aca="false">COUNTIF('26'!J7:J18,"&lt;=0,5")</f>
        <v>7</v>
      </c>
      <c r="P41" s="191"/>
      <c r="Q41" s="191"/>
      <c r="R41" s="167"/>
      <c r="S41" s="192" t="n">
        <f aca="false">COUNTIF('26'!J7:J18,"&lt;=1,0")</f>
        <v>10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SUM(('26'!AK38+'26'!AM38)/'26'!Y30)*1000</f>
        <v>4.12883417728887</v>
      </c>
      <c r="AM41" s="194"/>
      <c r="AO41" s="186" t="s">
        <v>95</v>
      </c>
      <c r="AP41" s="186"/>
      <c r="AQ41" s="194" t="n">
        <f aca="false">SUM(('26'!AP38+'26'!AR38)/'26'!Y30)*1000</f>
        <v>5.4500611140213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54</v>
      </c>
      <c r="Z44" s="208" t="s">
        <v>105</v>
      </c>
      <c r="AA44" s="209" t="n">
        <v>0</v>
      </c>
      <c r="AB44" s="208" t="s">
        <v>105</v>
      </c>
      <c r="AC44" s="209" t="n">
        <v>148</v>
      </c>
      <c r="AD44" s="210"/>
      <c r="AE44" s="210"/>
      <c r="AF44" s="211" t="s">
        <v>106</v>
      </c>
      <c r="AG44" s="243" t="n">
        <f aca="false">SUM('26'!Y45,'26'!AA45,'26'!AC45,'26'!AE45)</f>
        <v>237095.8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COUNTIF('26'!I7:I18,"&lt;=5,0")</f>
        <v>12</v>
      </c>
      <c r="I45" s="214"/>
      <c r="J45" s="214"/>
      <c r="K45" s="190"/>
      <c r="L45" s="184" t="n">
        <f aca="false">COUNTA('26'!L37)</f>
        <v>0</v>
      </c>
      <c r="M45" s="184"/>
      <c r="O45" s="215"/>
      <c r="P45" s="216"/>
      <c r="Q45" s="217" t="n">
        <f aca="false">'26'!S41-'26'!O41</f>
        <v>3</v>
      </c>
      <c r="R45" s="217"/>
      <c r="S45" s="217"/>
      <c r="T45" s="218"/>
      <c r="X45" s="219" t="s">
        <v>108</v>
      </c>
      <c r="Y45" s="220" t="n">
        <f aca="false">'26'!Y44*275.3</f>
        <v>14866.2</v>
      </c>
      <c r="Z45" s="219" t="s">
        <v>108</v>
      </c>
      <c r="AA45" s="220" t="n">
        <f aca="false">262.4*'26'!AA44</f>
        <v>0</v>
      </c>
      <c r="AB45" s="219" t="s">
        <v>108</v>
      </c>
      <c r="AC45" s="220" t="n">
        <f aca="false">'26'!AC44*277.7</f>
        <v>41099.6</v>
      </c>
      <c r="AD45" s="219" t="s">
        <v>108</v>
      </c>
      <c r="AE45" s="221" t="n">
        <v>181130</v>
      </c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431"/>
      <c r="AP45" s="431"/>
      <c r="AQ45" s="206"/>
      <c r="AR45" s="207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'26'!AS6</f>
        <v>1.33</v>
      </c>
      <c r="Z46" s="224" t="s">
        <v>109</v>
      </c>
      <c r="AA46" s="226" t="n">
        <f aca="false">'26'!Y46</f>
        <v>1.33</v>
      </c>
      <c r="AB46" s="224" t="s">
        <v>109</v>
      </c>
      <c r="AC46" s="226" t="n">
        <f aca="false">'26'!Y46</f>
        <v>1.33</v>
      </c>
      <c r="AD46" s="224" t="s">
        <v>109</v>
      </c>
      <c r="AE46" s="227" t="n">
        <f aca="false">'26'!Y46</f>
        <v>1.33</v>
      </c>
      <c r="AF46" s="228" t="s">
        <v>110</v>
      </c>
      <c r="AG46" s="229" t="n">
        <f aca="false">SUM('26'!Y47,'26'!AA47,'26'!AC47,'26'!AE47)</f>
        <v>315337.414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431"/>
      <c r="AP46" s="431"/>
      <c r="AQ46" s="211" t="s">
        <v>106</v>
      </c>
      <c r="AR46" s="212" t="n">
        <f aca="false">SUM('10'!AJ47,'10'!AL47,'10'!AN47,'10'!AP47)</f>
        <v>0</v>
      </c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'26'!Y45*'26'!Y46</f>
        <v>19772.046</v>
      </c>
      <c r="Z47" s="219" t="s">
        <v>112</v>
      </c>
      <c r="AA47" s="220" t="n">
        <f aca="false">'26'!AA45*'26'!AA46</f>
        <v>0</v>
      </c>
      <c r="AB47" s="219" t="s">
        <v>112</v>
      </c>
      <c r="AC47" s="220" t="n">
        <f aca="false">'26'!AC45*'26'!AC46</f>
        <v>54662.468</v>
      </c>
      <c r="AD47" s="219" t="s">
        <v>112</v>
      </c>
      <c r="AE47" s="220" t="n">
        <f aca="false">'26'!AE45*'26'!AE46</f>
        <v>240902.9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431"/>
      <c r="AP47" s="431"/>
      <c r="AQ47" s="211"/>
      <c r="AR47" s="21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431"/>
      <c r="AP48" s="431"/>
      <c r="AQ48" s="228" t="s">
        <v>110</v>
      </c>
      <c r="AR48" s="229" t="n">
        <f aca="false">SUM('10'!AJ49,'10'!AL49,'10'!AN49,'10'!AP49)</f>
        <v>0</v>
      </c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431"/>
      <c r="AP49" s="431"/>
      <c r="AQ49" s="228"/>
      <c r="AR49" s="22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COUNTA('26'!O7:O18)</f>
        <v>12</v>
      </c>
      <c r="P51" s="184" t="n">
        <f aca="false">COUNTA('26'!W17:W28)</f>
        <v>0</v>
      </c>
      <c r="R51" s="214" t="n">
        <f aca="false">COUNTIF('26'!O7:O18,"&gt;=0,5")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SUM('26'!Y53,'26'!AA53,'26'!AC53,'26'!AE53)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431"/>
      <c r="AP52" s="431"/>
      <c r="AQ52" s="499"/>
      <c r="AR52" s="500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'26'!Y52*275.3</f>
        <v>0</v>
      </c>
      <c r="Z53" s="219" t="s">
        <v>108</v>
      </c>
      <c r="AA53" s="220" t="n">
        <f aca="false">262.4*'26'!AA52</f>
        <v>0</v>
      </c>
      <c r="AB53" s="219" t="s">
        <v>108</v>
      </c>
      <c r="AC53" s="246" t="n">
        <f aca="false">'26'!AC52*277.7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431"/>
      <c r="AP53" s="431"/>
      <c r="AQ53" s="211" t="s">
        <v>106</v>
      </c>
      <c r="AR53" s="243" t="n">
        <f aca="false">'10'!AJ54+'10'!AL54+'10'!AN54+'10'!AP54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'26'!AS7</f>
        <v>1.377</v>
      </c>
      <c r="Z54" s="224" t="s">
        <v>109</v>
      </c>
      <c r="AA54" s="226" t="n">
        <f aca="false">'26'!Y54</f>
        <v>1.377</v>
      </c>
      <c r="AB54" s="224" t="s">
        <v>109</v>
      </c>
      <c r="AC54" s="226" t="n">
        <f aca="false">'26'!Y54</f>
        <v>1.377</v>
      </c>
      <c r="AD54" s="224" t="s">
        <v>109</v>
      </c>
      <c r="AE54" s="227" t="n">
        <f aca="false">'26'!Y54</f>
        <v>1.377</v>
      </c>
      <c r="AF54" s="228" t="s">
        <v>110</v>
      </c>
      <c r="AG54" s="229" t="n">
        <f aca="false">SUM('26'!Y55,'26'!AA55,'26'!AC55,'26'!AE55)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431"/>
      <c r="AP54" s="431"/>
      <c r="AQ54" s="211"/>
      <c r="AR54" s="243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'26'!Y53*'26'!Y54</f>
        <v>0</v>
      </c>
      <c r="Z55" s="219" t="s">
        <v>112</v>
      </c>
      <c r="AA55" s="220" t="n">
        <f aca="false">'26'!AA53*'26'!AA54</f>
        <v>0</v>
      </c>
      <c r="AB55" s="219" t="s">
        <v>112</v>
      </c>
      <c r="AC55" s="220" t="n">
        <f aca="false">'26'!AC53*'26'!AC54</f>
        <v>0</v>
      </c>
      <c r="AD55" s="219" t="s">
        <v>112</v>
      </c>
      <c r="AE55" s="220" t="n">
        <f aca="false">'26'!AE53*'26'!AE54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431"/>
      <c r="AP55" s="431"/>
      <c r="AQ55" s="228" t="s">
        <v>110</v>
      </c>
      <c r="AR55" s="229" t="n">
        <f aca="false">SUM('10'!AJ56,'10'!AL56,'10'!AN56,'10'!AP56)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431"/>
      <c r="AP56" s="431"/>
      <c r="AQ56" s="228"/>
      <c r="AR56" s="229"/>
    </row>
    <row r="57" customFormat="false" ht="15.75" hidden="false" customHeight="true" outlineLevel="0" collapsed="false">
      <c r="O57" s="247" t="n">
        <f aca="false">COUNTA('26'!N7:N18)</f>
        <v>12</v>
      </c>
      <c r="P57" s="247"/>
      <c r="R57" s="248" t="n">
        <f aca="false">COUNTIF('26'!N7:N18,"&gt;=6")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42187.6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-42187.6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'25'!$Y$68</f>
        <v>-15434.1083333333</v>
      </c>
      <c r="Z65" s="259"/>
      <c r="AA65" s="259"/>
      <c r="AB65" s="269" t="s">
        <v>130</v>
      </c>
      <c r="AC65" s="367" t="n">
        <f aca="false">'25'!$AC$68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SUM('26'!AK38,'26'!AP38)</f>
        <v>2633.2</v>
      </c>
      <c r="Z67" s="259"/>
      <c r="AA67" s="259"/>
      <c r="AB67" s="265" t="s">
        <v>128</v>
      </c>
      <c r="AC67" s="257" t="n">
        <f aca="false">SUM('26'!AM38,'26'!AR38)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SUM('26'!Y63,'26'!Y65)-'26'!Y67</f>
        <v>-18067.3083333333</v>
      </c>
      <c r="Z68" s="259"/>
      <c r="AA68" s="259"/>
      <c r="AB68" s="265" t="s">
        <v>132</v>
      </c>
      <c r="AC68" s="275" t="n">
        <f aca="false">SUM('26'!AC63,'26'!AC65)-'26'!AC67</f>
        <v>0</v>
      </c>
    </row>
  </sheetData>
  <sheetProtection sheet="true" password="dd2b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E4" colorId="64" zoomScale="120" zoomScaleNormal="120" zoomScalePageLayoutView="100" workbookViewId="0">
      <selection pane="topLeft" activeCell="Y8" activeCellId="0" sqref="Y8"/>
    </sheetView>
  </sheetViews>
  <sheetFormatPr defaultColWidth="8.5429687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29" min="29" style="0" width="10.28"/>
    <col collapsed="false" customWidth="true" hidden="false" outlineLevel="0" max="30" min="30" style="0" width="10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2" t="s">
        <v>13</v>
      </c>
      <c r="U4" s="458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2"/>
      <c r="U5" s="45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8"/>
      <c r="V6" s="18"/>
      <c r="W6" s="18"/>
      <c r="X6" s="32" t="n">
        <v>0.0416666666666667</v>
      </c>
      <c r="Y6" s="58" t="n">
        <v>3190</v>
      </c>
      <c r="Z6" s="58" t="n">
        <v>1380</v>
      </c>
      <c r="AA6" s="34" t="n">
        <v>1</v>
      </c>
      <c r="AB6" s="82" t="n">
        <f aca="false">IF('27'!AA6=1,(('27'!Z6*'27'!$AS$6*'27'!$AT$6)/('27'!Y6*0.0036)),IF('27'!AA6=2,(('27'!Z6*'27'!$AS$7*'27'!$AT$7)/('27'!Y6*0.0036))))</f>
        <v>79.9111807732497</v>
      </c>
      <c r="AC6" s="82"/>
      <c r="AD6" s="37" t="n">
        <f aca="false">(('27'!AC6*'27'!$Q$10*1000000))/('27'!Y6*3600)</f>
        <v>0</v>
      </c>
      <c r="AE6" s="281" t="n">
        <v>2500</v>
      </c>
      <c r="AF6" s="282" t="n">
        <f aca="false">('27'!AE6/24)*0.454</f>
        <v>47.2916666666667</v>
      </c>
      <c r="AG6" s="38"/>
      <c r="AH6" s="282" t="n">
        <f aca="false">('27'!AG6/24)*0.454</f>
        <v>0</v>
      </c>
      <c r="AI6" s="281" t="n">
        <v>3300</v>
      </c>
      <c r="AJ6" s="282" t="n">
        <f aca="false">('27'!AI6/24)*0.454</f>
        <v>62.425</v>
      </c>
      <c r="AK6" s="40"/>
      <c r="AL6" s="283" t="n">
        <f aca="false">('27'!AK6/24)*0.454</f>
        <v>0</v>
      </c>
      <c r="AM6" s="40"/>
      <c r="AN6" s="283" t="n">
        <f aca="false">('27'!AM6/24)*0.454</f>
        <v>0</v>
      </c>
      <c r="AO6" s="40"/>
      <c r="AP6" s="283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179</v>
      </c>
      <c r="C7" s="284" t="n">
        <v>13</v>
      </c>
      <c r="D7" s="284" t="n">
        <v>12</v>
      </c>
      <c r="E7" s="284" t="n">
        <v>9</v>
      </c>
      <c r="F7" s="284" t="n">
        <v>40</v>
      </c>
      <c r="G7" s="284" t="n">
        <v>1.4</v>
      </c>
      <c r="H7" s="284" t="n">
        <v>0.9</v>
      </c>
      <c r="I7" s="284" t="n">
        <v>0.4</v>
      </c>
      <c r="J7" s="284" t="n">
        <v>0.4</v>
      </c>
      <c r="K7" s="284" t="n">
        <v>6.8</v>
      </c>
      <c r="L7" s="284" t="n">
        <v>6.2</v>
      </c>
      <c r="M7" s="284" t="n">
        <v>6.3</v>
      </c>
      <c r="N7" s="284" t="n">
        <v>5.8</v>
      </c>
      <c r="O7" s="284" t="n">
        <v>3.3</v>
      </c>
      <c r="P7" s="284" t="n">
        <v>0.3</v>
      </c>
      <c r="Q7" s="287"/>
      <c r="R7" s="56" t="n">
        <f aca="false">'26'!$Z$29</f>
        <v>1380</v>
      </c>
      <c r="S7" s="285" t="n">
        <f aca="false">'26'!$AB$29</f>
        <v>80.0617671691792</v>
      </c>
      <c r="T7" s="56" t="n">
        <f aca="false">'26'!$Y$29</f>
        <v>3184</v>
      </c>
      <c r="U7" s="51" t="str">
        <f aca="false">IF('27'!AA6=1,'27'!AR6,'27'!AR7)</f>
        <v>S.A.L</v>
      </c>
      <c r="V7" s="286" t="n">
        <f aca="false">ESCALA!$C$28</f>
        <v>0</v>
      </c>
      <c r="W7" s="286"/>
      <c r="X7" s="32" t="n">
        <v>0.0833333333333333</v>
      </c>
      <c r="Y7" s="58" t="n">
        <v>3176</v>
      </c>
      <c r="Z7" s="58" t="n">
        <v>1380</v>
      </c>
      <c r="AA7" s="34" t="n">
        <v>1</v>
      </c>
      <c r="AB7" s="82" t="n">
        <f aca="false">IF('27'!AA7=1,(('27'!Z7*'27'!$AS$6*'27'!$AT$6)/('27'!Y7*0.0036)),IF('27'!AA7=2,(('27'!Z7*'27'!$AS$7*'27'!$AT$7)/('27'!Y7*0.0036))))</f>
        <v>80.2634340890008</v>
      </c>
      <c r="AC7" s="82"/>
      <c r="AD7" s="37" t="n">
        <f aca="false">(('27'!AC7*'27'!$Q$10*1000000))/('27'!Y7*3600)</f>
        <v>0</v>
      </c>
      <c r="AE7" s="281" t="n">
        <v>2500</v>
      </c>
      <c r="AF7" s="282" t="n">
        <f aca="false">('27'!AE7/24)*0.454</f>
        <v>47.2916666666667</v>
      </c>
      <c r="AG7" s="38"/>
      <c r="AH7" s="282" t="n">
        <f aca="false">('27'!AG7/24)*0.454</f>
        <v>0</v>
      </c>
      <c r="AI7" s="281" t="n">
        <v>3300</v>
      </c>
      <c r="AJ7" s="282" t="n">
        <f aca="false">('27'!AI7/24)*0.454</f>
        <v>62.425</v>
      </c>
      <c r="AK7" s="40"/>
      <c r="AL7" s="283" t="n">
        <f aca="false">('27'!AK7/24)*0.454</f>
        <v>0</v>
      </c>
      <c r="AM7" s="40"/>
      <c r="AN7" s="283" t="n">
        <f aca="false">('27'!AM7/24)*0.454</f>
        <v>0</v>
      </c>
      <c r="AO7" s="40"/>
      <c r="AP7" s="283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178</v>
      </c>
      <c r="C8" s="284" t="n">
        <v>12</v>
      </c>
      <c r="D8" s="284" t="n">
        <v>12</v>
      </c>
      <c r="E8" s="284" t="n">
        <v>8</v>
      </c>
      <c r="F8" s="284" t="n">
        <v>40</v>
      </c>
      <c r="G8" s="284" t="n">
        <v>1.3</v>
      </c>
      <c r="H8" s="284" t="n">
        <v>0.9</v>
      </c>
      <c r="I8" s="284" t="n">
        <v>0.4</v>
      </c>
      <c r="J8" s="284" t="n">
        <v>0.4</v>
      </c>
      <c r="K8" s="284" t="n">
        <v>6.8</v>
      </c>
      <c r="L8" s="284" t="n">
        <v>6.2</v>
      </c>
      <c r="M8" s="284" t="n">
        <v>6.3</v>
      </c>
      <c r="N8" s="284" t="n">
        <v>5.8</v>
      </c>
      <c r="O8" s="284" t="n">
        <v>3.3</v>
      </c>
      <c r="P8" s="284" t="n">
        <v>0.4</v>
      </c>
      <c r="Q8" s="287"/>
      <c r="R8" s="54" t="n">
        <f aca="false">'27'!Z7</f>
        <v>1380</v>
      </c>
      <c r="S8" s="55" t="n">
        <f aca="false">'27'!AB7</f>
        <v>80.2634340890008</v>
      </c>
      <c r="T8" s="56" t="n">
        <f aca="false">'27'!Y7</f>
        <v>3176</v>
      </c>
      <c r="U8" s="51" t="str">
        <f aca="false">IF('27'!AA7=1,'27'!AR6,'27'!AR7)</f>
        <v>S.A.L</v>
      </c>
      <c r="V8" s="286"/>
      <c r="W8" s="286"/>
      <c r="X8" s="32" t="n">
        <v>0.125</v>
      </c>
      <c r="Y8" s="58" t="n">
        <v>3176</v>
      </c>
      <c r="Z8" s="58" t="n">
        <v>1380</v>
      </c>
      <c r="AA8" s="34" t="n">
        <v>1</v>
      </c>
      <c r="AB8" s="82" t="n">
        <f aca="false">IF('27'!AA8=1,(('27'!Z8*'27'!$AS$6*'27'!$AT$6)/('27'!Y8*0.0036)),IF('27'!AA8=2,(('27'!Z8*'27'!$AS$7*'27'!$AT$7)/('27'!Y8*0.0036))))</f>
        <v>80.2634340890008</v>
      </c>
      <c r="AC8" s="82"/>
      <c r="AD8" s="37" t="n">
        <f aca="false">(('27'!AC8*'27'!$Q$10*1000000))/('27'!Y8*3600)</f>
        <v>0</v>
      </c>
      <c r="AE8" s="281" t="n">
        <v>2500</v>
      </c>
      <c r="AF8" s="282" t="n">
        <f aca="false">('27'!AE8/24)*0.454</f>
        <v>47.2916666666667</v>
      </c>
      <c r="AG8" s="38"/>
      <c r="AH8" s="282" t="n">
        <f aca="false">('27'!AG8/24)*0.454</f>
        <v>0</v>
      </c>
      <c r="AI8" s="281" t="n">
        <v>3300</v>
      </c>
      <c r="AJ8" s="282" t="n">
        <f aca="false">('27'!AI8/24)*0.454</f>
        <v>62.425</v>
      </c>
      <c r="AK8" s="40"/>
      <c r="AL8" s="283" t="n">
        <f aca="false">('27'!AK8/24)*0.454</f>
        <v>0</v>
      </c>
      <c r="AM8" s="40"/>
      <c r="AN8" s="283" t="n">
        <f aca="false">('27'!AM8/24)*0.454</f>
        <v>0</v>
      </c>
      <c r="AO8" s="40"/>
      <c r="AP8" s="283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175</v>
      </c>
      <c r="C9" s="284" t="n">
        <v>12</v>
      </c>
      <c r="D9" s="284" t="n">
        <v>12</v>
      </c>
      <c r="E9" s="284" t="n">
        <v>8</v>
      </c>
      <c r="F9" s="284" t="n">
        <v>39</v>
      </c>
      <c r="G9" s="284" t="n">
        <v>1.3</v>
      </c>
      <c r="H9" s="284" t="n">
        <v>0.8</v>
      </c>
      <c r="I9" s="284" t="n">
        <v>0.3</v>
      </c>
      <c r="J9" s="284" t="n">
        <v>0.4</v>
      </c>
      <c r="K9" s="284" t="n">
        <v>6.8</v>
      </c>
      <c r="L9" s="284" t="n">
        <v>6.2</v>
      </c>
      <c r="M9" s="284" t="n">
        <v>6.3</v>
      </c>
      <c r="N9" s="284" t="n">
        <v>5.8</v>
      </c>
      <c r="O9" s="284" t="n">
        <v>3.5</v>
      </c>
      <c r="P9" s="284" t="n">
        <v>0.6</v>
      </c>
      <c r="Q9" s="287"/>
      <c r="R9" s="56" t="n">
        <f aca="false">'27'!Z9</f>
        <v>1380</v>
      </c>
      <c r="S9" s="55" t="n">
        <f aca="false">'27'!AB9</f>
        <v>79.8611111111111</v>
      </c>
      <c r="T9" s="56" t="n">
        <f aca="false">'27'!Y9</f>
        <v>3192</v>
      </c>
      <c r="U9" s="51" t="str">
        <f aca="false">IF('27'!AA9=1,'27'!AR6,'27'!AR7)</f>
        <v>S.A.L</v>
      </c>
      <c r="V9" s="286"/>
      <c r="W9" s="286"/>
      <c r="X9" s="32" t="n">
        <v>0.166666666666667</v>
      </c>
      <c r="Y9" s="58" t="n">
        <v>3192</v>
      </c>
      <c r="Z9" s="58" t="n">
        <v>1380</v>
      </c>
      <c r="AA9" s="34" t="n">
        <v>1</v>
      </c>
      <c r="AB9" s="82" t="n">
        <f aca="false">IF('27'!AA9=1,(('27'!Z9*'27'!$AS$6*'27'!$AT$6)/('27'!Y9*0.0036)),IF('27'!AA9=2,(('27'!Z9*'27'!$AS$7*'27'!$AT$7)/('27'!Y9*0.0036))))</f>
        <v>79.8611111111111</v>
      </c>
      <c r="AC9" s="82"/>
      <c r="AD9" s="37" t="n">
        <f aca="false">(('27'!AC9*'27'!$Q$10*1000000))/('27'!Y9*3600)</f>
        <v>0</v>
      </c>
      <c r="AE9" s="281" t="n">
        <v>2500</v>
      </c>
      <c r="AF9" s="282" t="n">
        <f aca="false">('27'!AE9/24)*0.454</f>
        <v>47.2916666666667</v>
      </c>
      <c r="AG9" s="38"/>
      <c r="AH9" s="282" t="n">
        <f aca="false">('27'!AG9/24)*0.454</f>
        <v>0</v>
      </c>
      <c r="AI9" s="281" t="n">
        <v>3300</v>
      </c>
      <c r="AJ9" s="282" t="n">
        <f aca="false">('27'!AI9/24)*0.454</f>
        <v>62.425</v>
      </c>
      <c r="AK9" s="40"/>
      <c r="AL9" s="283" t="n">
        <f aca="false">('27'!AK9/24)*0.454</f>
        <v>0</v>
      </c>
      <c r="AM9" s="40"/>
      <c r="AN9" s="283" t="n">
        <f aca="false">('27'!AM9/24)*0.454</f>
        <v>0</v>
      </c>
      <c r="AO9" s="40"/>
      <c r="AP9" s="283" t="n">
        <f aca="false">('27'!AO9/24)*0.454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171</v>
      </c>
      <c r="C10" s="284" t="n">
        <v>12</v>
      </c>
      <c r="D10" s="284" t="n">
        <v>13</v>
      </c>
      <c r="E10" s="284" t="n">
        <v>8</v>
      </c>
      <c r="F10" s="284" t="n">
        <v>40</v>
      </c>
      <c r="G10" s="284" t="n">
        <v>1.3</v>
      </c>
      <c r="H10" s="284" t="n">
        <v>0.8</v>
      </c>
      <c r="I10" s="284" t="n">
        <v>0.3</v>
      </c>
      <c r="J10" s="284" t="n">
        <v>0.5</v>
      </c>
      <c r="K10" s="284" t="n">
        <v>6.8</v>
      </c>
      <c r="L10" s="284" t="n">
        <v>6.2</v>
      </c>
      <c r="M10" s="284" t="n">
        <v>6.3</v>
      </c>
      <c r="N10" s="284" t="n">
        <v>5.8</v>
      </c>
      <c r="O10" s="284" t="n">
        <v>3.5</v>
      </c>
      <c r="P10" s="284" t="n">
        <v>0.7</v>
      </c>
      <c r="Q10" s="287"/>
      <c r="R10" s="56" t="n">
        <f aca="false">'27'!Z11</f>
        <v>1380</v>
      </c>
      <c r="S10" s="55" t="n">
        <f aca="false">'27'!AB11</f>
        <v>80.4915272076624</v>
      </c>
      <c r="T10" s="56" t="n">
        <f aca="false">'27'!Y11</f>
        <v>3167</v>
      </c>
      <c r="U10" s="51" t="str">
        <f aca="false">IF('27'!AA11=1,'27'!AR6,'27'!AR7)</f>
        <v>S.A.L</v>
      </c>
      <c r="V10" s="286"/>
      <c r="W10" s="286"/>
      <c r="X10" s="32" t="n">
        <v>0.208333333333333</v>
      </c>
      <c r="Y10" s="58" t="n">
        <v>3177</v>
      </c>
      <c r="Z10" s="58" t="n">
        <v>1380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80.238170181513</v>
      </c>
      <c r="AC10" s="82"/>
      <c r="AD10" s="37" t="n">
        <f aca="false">(('27'!AC10*'27'!$Q$10*1000000))/('27'!Y10*3600)</f>
        <v>0</v>
      </c>
      <c r="AE10" s="281" t="n">
        <v>2500</v>
      </c>
      <c r="AF10" s="282" t="n">
        <f aca="false">('27'!AE10/24)*0.454</f>
        <v>47.2916666666667</v>
      </c>
      <c r="AG10" s="38"/>
      <c r="AH10" s="282" t="n">
        <f aca="false">('27'!AG10/24)*0.454</f>
        <v>0</v>
      </c>
      <c r="AI10" s="281" t="n">
        <v>3300</v>
      </c>
      <c r="AJ10" s="282" t="n">
        <f aca="false">('27'!AI10/24)*0.454</f>
        <v>62.425</v>
      </c>
      <c r="AK10" s="40"/>
      <c r="AL10" s="283" t="n">
        <f aca="false">('27'!AK10/24)*0.454</f>
        <v>0</v>
      </c>
      <c r="AM10" s="40"/>
      <c r="AN10" s="283" t="n">
        <f aca="false">('27'!AM10/24)*0.454</f>
        <v>0</v>
      </c>
      <c r="AO10" s="40"/>
      <c r="AP10" s="283" t="n">
        <f aca="false">('27'!AO10/24)*0.454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177</v>
      </c>
      <c r="C11" s="284" t="n">
        <v>14</v>
      </c>
      <c r="D11" s="284" t="n">
        <v>13</v>
      </c>
      <c r="E11" s="284" t="n">
        <v>8</v>
      </c>
      <c r="F11" s="284" t="n">
        <v>40</v>
      </c>
      <c r="G11" s="284" t="n">
        <v>1.4</v>
      </c>
      <c r="H11" s="284" t="n">
        <v>0.7</v>
      </c>
      <c r="I11" s="284" t="n">
        <v>0.5</v>
      </c>
      <c r="J11" s="284" t="n">
        <v>0.4</v>
      </c>
      <c r="K11" s="284" t="n">
        <v>6.8</v>
      </c>
      <c r="L11" s="284" t="n">
        <v>6</v>
      </c>
      <c r="M11" s="284" t="n">
        <v>6.3</v>
      </c>
      <c r="N11" s="284" t="n">
        <v>5.9</v>
      </c>
      <c r="O11" s="284" t="n">
        <v>3</v>
      </c>
      <c r="P11" s="284" t="n">
        <v>0.2</v>
      </c>
      <c r="Q11" s="287"/>
      <c r="R11" s="56" t="n">
        <f aca="false">'27'!Z13</f>
        <v>1330</v>
      </c>
      <c r="S11" s="55" t="n">
        <f aca="false">'27'!AB13</f>
        <v>77.4773117488349</v>
      </c>
      <c r="T11" s="56" t="n">
        <f aca="false">'27'!Y13</f>
        <v>3171</v>
      </c>
      <c r="U11" s="51" t="str">
        <f aca="false">IF('27'!AA13=1,'27'!AR6,'27'!AR7)</f>
        <v>S.A.L</v>
      </c>
      <c r="V11" s="286"/>
      <c r="W11" s="286"/>
      <c r="X11" s="32" t="n">
        <v>0.25</v>
      </c>
      <c r="Y11" s="58" t="n">
        <v>3167</v>
      </c>
      <c r="Z11" s="58" t="n">
        <v>1380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80.4915272076624</v>
      </c>
      <c r="AC11" s="82"/>
      <c r="AD11" s="37" t="n">
        <f aca="false">(('27'!AC11*'27'!$Q$10*1000000))/('27'!Y11*3600)</f>
        <v>0</v>
      </c>
      <c r="AE11" s="281" t="n">
        <v>2500</v>
      </c>
      <c r="AF11" s="282" t="n">
        <f aca="false">('27'!AE11/24)*0.454</f>
        <v>47.2916666666667</v>
      </c>
      <c r="AG11" s="38"/>
      <c r="AH11" s="282" t="n">
        <f aca="false">('27'!AG11/24)*0.454</f>
        <v>0</v>
      </c>
      <c r="AI11" s="281" t="n">
        <v>3300</v>
      </c>
      <c r="AJ11" s="282" t="n">
        <f aca="false">('27'!AI11/24)*0.454</f>
        <v>62.425</v>
      </c>
      <c r="AK11" s="40"/>
      <c r="AL11" s="283" t="n">
        <f aca="false">('27'!AK11/24)*0.454</f>
        <v>0</v>
      </c>
      <c r="AM11" s="40"/>
      <c r="AN11" s="283" t="n">
        <f aca="false">('27'!AM11/24)*0.454</f>
        <v>0</v>
      </c>
      <c r="AO11" s="40"/>
      <c r="AP11" s="283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176</v>
      </c>
      <c r="C12" s="284" t="n">
        <v>14</v>
      </c>
      <c r="D12" s="284" t="n">
        <v>14</v>
      </c>
      <c r="E12" s="284" t="n">
        <v>9</v>
      </c>
      <c r="F12" s="284" t="n">
        <v>40</v>
      </c>
      <c r="G12" s="284" t="n">
        <v>1.3</v>
      </c>
      <c r="H12" s="284" t="n">
        <v>1.1</v>
      </c>
      <c r="I12" s="284" t="n">
        <v>0.4</v>
      </c>
      <c r="J12" s="284" t="n">
        <v>0.5</v>
      </c>
      <c r="K12" s="284" t="n">
        <v>6.8</v>
      </c>
      <c r="L12" s="284" t="n">
        <v>6</v>
      </c>
      <c r="M12" s="284" t="n">
        <v>6.3</v>
      </c>
      <c r="N12" s="284" t="n">
        <v>5.9</v>
      </c>
      <c r="O12" s="284" t="n">
        <v>2.5</v>
      </c>
      <c r="P12" s="284" t="n">
        <v>0.2</v>
      </c>
      <c r="Q12" s="287"/>
      <c r="R12" s="56" t="n">
        <f aca="false">'27'!Z15</f>
        <v>1260</v>
      </c>
      <c r="S12" s="55" t="n">
        <f aca="false">'27'!AB15</f>
        <v>72.8938302536799</v>
      </c>
      <c r="T12" s="56" t="n">
        <f aca="false">'27'!Y15</f>
        <v>3193</v>
      </c>
      <c r="U12" s="51" t="str">
        <f aca="false">IF('27'!AA15=1,'27'!AR6,'27'!AR7)</f>
        <v>S.A.L</v>
      </c>
      <c r="V12" s="66" t="n">
        <f aca="false">ESCALA!$B$29</f>
        <v>0</v>
      </c>
      <c r="W12" s="66"/>
      <c r="X12" s="32" t="n">
        <v>0.291666666666667</v>
      </c>
      <c r="Y12" s="58" t="n">
        <v>3191</v>
      </c>
      <c r="Z12" s="58" t="n">
        <v>1380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79.8861380967304</v>
      </c>
      <c r="AC12" s="82"/>
      <c r="AD12" s="37" t="n">
        <f aca="false">(('27'!AC12*'27'!$Q$10*1000000))/('27'!Y12*3600)</f>
        <v>0</v>
      </c>
      <c r="AE12" s="281" t="n">
        <v>2500</v>
      </c>
      <c r="AF12" s="282" t="n">
        <f aca="false">('27'!AE12/24)*0.454</f>
        <v>47.2916666666667</v>
      </c>
      <c r="AG12" s="38"/>
      <c r="AH12" s="282" t="n">
        <f aca="false">('27'!AG12/24)*0.454</f>
        <v>0</v>
      </c>
      <c r="AI12" s="281" t="n">
        <v>3300</v>
      </c>
      <c r="AJ12" s="282" t="n">
        <f aca="false">('27'!AI12/24)*0.454</f>
        <v>62.425</v>
      </c>
      <c r="AK12" s="40"/>
      <c r="AL12" s="283" t="n">
        <f aca="false">('27'!AK12/24)*0.454</f>
        <v>0</v>
      </c>
      <c r="AM12" s="40"/>
      <c r="AN12" s="283" t="n">
        <f aca="false">('27'!AM12/24)*0.454</f>
        <v>0</v>
      </c>
      <c r="AO12" s="40"/>
      <c r="AP12" s="283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173</v>
      </c>
      <c r="C13" s="284" t="n">
        <v>14</v>
      </c>
      <c r="D13" s="284" t="n">
        <v>13</v>
      </c>
      <c r="E13" s="284" t="n">
        <v>10</v>
      </c>
      <c r="F13" s="284" t="n">
        <v>39</v>
      </c>
      <c r="G13" s="284" t="n">
        <v>1.4</v>
      </c>
      <c r="H13" s="284" t="n">
        <v>1.1</v>
      </c>
      <c r="I13" s="284" t="n">
        <v>0.5</v>
      </c>
      <c r="J13" s="284" t="n">
        <v>0.6</v>
      </c>
      <c r="K13" s="284" t="n">
        <v>6.8</v>
      </c>
      <c r="L13" s="284" t="n">
        <v>6</v>
      </c>
      <c r="M13" s="284" t="n">
        <v>6.3</v>
      </c>
      <c r="N13" s="284" t="n">
        <v>5.9</v>
      </c>
      <c r="O13" s="284" t="n">
        <v>2.5</v>
      </c>
      <c r="P13" s="284" t="n">
        <v>0.2</v>
      </c>
      <c r="Q13" s="287"/>
      <c r="R13" s="56" t="n">
        <f aca="false">'27'!Z17</f>
        <v>1260</v>
      </c>
      <c r="S13" s="55" t="n">
        <f aca="false">'27'!AB17</f>
        <v>72.8938302536799</v>
      </c>
      <c r="T13" s="56" t="n">
        <f aca="false">'27'!Y17</f>
        <v>3193</v>
      </c>
      <c r="U13" s="51" t="str">
        <f aca="false">IF('27'!AA17=1,'27'!AR6,'27'!AR7)</f>
        <v>S.A.L</v>
      </c>
      <c r="V13" s="66"/>
      <c r="W13" s="66"/>
      <c r="X13" s="32" t="n">
        <v>0.333333333333333</v>
      </c>
      <c r="Y13" s="58" t="n">
        <v>3171</v>
      </c>
      <c r="Z13" s="58" t="n">
        <v>1330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77.4773117488349</v>
      </c>
      <c r="AC13" s="82"/>
      <c r="AD13" s="37" t="n">
        <f aca="false">(('27'!AC13*'27'!$Q$10*1000000))/('27'!Y13*3600)</f>
        <v>0</v>
      </c>
      <c r="AE13" s="281" t="n">
        <v>2500</v>
      </c>
      <c r="AF13" s="282" t="n">
        <f aca="false">('27'!AE13/24)*0.454</f>
        <v>47.2916666666667</v>
      </c>
      <c r="AG13" s="38"/>
      <c r="AH13" s="282" t="n">
        <f aca="false">('27'!AG13/24)*0.454</f>
        <v>0</v>
      </c>
      <c r="AI13" s="281" t="n">
        <v>3300</v>
      </c>
      <c r="AJ13" s="282" t="n">
        <f aca="false">('27'!AI13/24)*0.454</f>
        <v>62.425</v>
      </c>
      <c r="AK13" s="40"/>
      <c r="AL13" s="283" t="n">
        <f aca="false">('27'!AK13/24)*0.454</f>
        <v>0</v>
      </c>
      <c r="AM13" s="40"/>
      <c r="AN13" s="283" t="n">
        <f aca="false">('27'!AM13/24)*0.454</f>
        <v>0</v>
      </c>
      <c r="AO13" s="40"/>
      <c r="AP13" s="283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169</v>
      </c>
      <c r="C14" s="284" t="n">
        <v>16</v>
      </c>
      <c r="D14" s="284" t="n">
        <v>17</v>
      </c>
      <c r="E14" s="284" t="n">
        <v>10</v>
      </c>
      <c r="F14" s="284" t="n">
        <v>38</v>
      </c>
      <c r="G14" s="284" t="n">
        <v>1.9</v>
      </c>
      <c r="H14" s="284" t="n">
        <v>1.1</v>
      </c>
      <c r="I14" s="284" t="n">
        <v>0.3</v>
      </c>
      <c r="J14" s="284" t="n">
        <v>0.7</v>
      </c>
      <c r="K14" s="284" t="n">
        <v>6.8</v>
      </c>
      <c r="L14" s="284" t="n">
        <v>6</v>
      </c>
      <c r="M14" s="284" t="n">
        <v>6.3</v>
      </c>
      <c r="N14" s="284" t="n">
        <v>5.9</v>
      </c>
      <c r="O14" s="284" t="n">
        <v>2</v>
      </c>
      <c r="P14" s="284" t="n">
        <v>0.1</v>
      </c>
      <c r="Q14" s="287"/>
      <c r="R14" s="56" t="n">
        <f aca="false">'27'!Z19</f>
        <v>1260</v>
      </c>
      <c r="S14" s="55" t="n">
        <f aca="false">'27'!AB19</f>
        <v>73.5387045813586</v>
      </c>
      <c r="T14" s="56" t="n">
        <f aca="false">'27'!Y19</f>
        <v>3165</v>
      </c>
      <c r="U14" s="51" t="str">
        <f aca="false">IF('27'!AA19=1,'27'!AR6,'27'!AR7)</f>
        <v>S.A.L</v>
      </c>
      <c r="V14" s="66"/>
      <c r="W14" s="66"/>
      <c r="X14" s="32" t="n">
        <v>0.375</v>
      </c>
      <c r="Y14" s="58" t="n">
        <v>3188</v>
      </c>
      <c r="Z14" s="58" t="n">
        <v>1260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73.0081555834379</v>
      </c>
      <c r="AC14" s="82"/>
      <c r="AD14" s="37" t="n">
        <f aca="false">(('27'!AC14*'27'!$Q$10*1000000))/('27'!Y14*3600)</f>
        <v>0</v>
      </c>
      <c r="AE14" s="281" t="n">
        <v>2500</v>
      </c>
      <c r="AF14" s="282" t="n">
        <f aca="false">('27'!AE14/24)*0.454</f>
        <v>47.2916666666667</v>
      </c>
      <c r="AG14" s="38"/>
      <c r="AH14" s="282" t="n">
        <f aca="false">('27'!AG14/24)*0.454</f>
        <v>0</v>
      </c>
      <c r="AI14" s="281" t="n">
        <v>3300</v>
      </c>
      <c r="AJ14" s="282" t="n">
        <f aca="false">('27'!AI14/24)*0.454</f>
        <v>62.425</v>
      </c>
      <c r="AK14" s="40"/>
      <c r="AL14" s="283" t="n">
        <f aca="false">('27'!AK14/24)*0.454</f>
        <v>0</v>
      </c>
      <c r="AM14" s="40"/>
      <c r="AN14" s="283" t="n">
        <f aca="false">('27'!AM14/24)*0.454</f>
        <v>0</v>
      </c>
      <c r="AO14" s="40"/>
      <c r="AP14" s="283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170</v>
      </c>
      <c r="C15" s="284" t="n">
        <v>17</v>
      </c>
      <c r="D15" s="284" t="n">
        <v>16</v>
      </c>
      <c r="E15" s="284" t="n">
        <v>11</v>
      </c>
      <c r="F15" s="284" t="n">
        <v>38</v>
      </c>
      <c r="G15" s="284" t="n">
        <v>1.6</v>
      </c>
      <c r="H15" s="284" t="n">
        <v>1</v>
      </c>
      <c r="I15" s="284" t="n">
        <v>0.6</v>
      </c>
      <c r="J15" s="284" t="n">
        <v>1</v>
      </c>
      <c r="K15" s="284" t="n">
        <v>6.8</v>
      </c>
      <c r="L15" s="284" t="n">
        <v>6</v>
      </c>
      <c r="M15" s="284" t="n">
        <v>6.3</v>
      </c>
      <c r="N15" s="284" t="n">
        <v>5.9</v>
      </c>
      <c r="O15" s="284" t="n">
        <v>2.5</v>
      </c>
      <c r="P15" s="284" t="n">
        <v>0</v>
      </c>
      <c r="Q15" s="287"/>
      <c r="R15" s="56" t="n">
        <f aca="false">'27'!Z21</f>
        <v>1260</v>
      </c>
      <c r="S15" s="55" t="n">
        <f aca="false">'27'!AB21</f>
        <v>72.8026274632468</v>
      </c>
      <c r="T15" s="56" t="n">
        <f aca="false">'27'!Y21</f>
        <v>3197</v>
      </c>
      <c r="U15" s="51" t="str">
        <f aca="false">IF('27'!AA21=1,'27'!AR6,'27'!AR7)</f>
        <v>S.A.L</v>
      </c>
      <c r="V15" s="66"/>
      <c r="W15" s="66"/>
      <c r="X15" s="32" t="n">
        <v>0.416666666666667</v>
      </c>
      <c r="Y15" s="58" t="n">
        <v>3193</v>
      </c>
      <c r="Z15" s="58" t="n">
        <v>1260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72.8938302536799</v>
      </c>
      <c r="AC15" s="82"/>
      <c r="AD15" s="37" t="n">
        <f aca="false">(('27'!AC15*'27'!$Q$10*1000000))/('27'!Y15*3600)</f>
        <v>0</v>
      </c>
      <c r="AE15" s="281" t="n">
        <v>2500</v>
      </c>
      <c r="AF15" s="282" t="n">
        <f aca="false">('27'!AE15/24)*0.454</f>
        <v>47.2916666666667</v>
      </c>
      <c r="AG15" s="38"/>
      <c r="AH15" s="282" t="n">
        <f aca="false">('27'!AG15/24)*0.454</f>
        <v>0</v>
      </c>
      <c r="AI15" s="281" t="n">
        <v>3300</v>
      </c>
      <c r="AJ15" s="282" t="n">
        <f aca="false">('27'!AI15/24)*0.454</f>
        <v>62.425</v>
      </c>
      <c r="AK15" s="40"/>
      <c r="AL15" s="283" t="n">
        <f aca="false">('27'!AK15/24)*0.454</f>
        <v>0</v>
      </c>
      <c r="AM15" s="40"/>
      <c r="AN15" s="283" t="n">
        <f aca="false">('27'!AM15/24)*0.454</f>
        <v>0</v>
      </c>
      <c r="AO15" s="40"/>
      <c r="AP15" s="283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177</v>
      </c>
      <c r="C16" s="284" t="n">
        <v>16</v>
      </c>
      <c r="D16" s="284" t="n">
        <v>16</v>
      </c>
      <c r="E16" s="284" t="n">
        <v>11</v>
      </c>
      <c r="F16" s="284" t="n">
        <v>40</v>
      </c>
      <c r="G16" s="284" t="n">
        <v>1.6</v>
      </c>
      <c r="H16" s="284" t="n">
        <v>1.1</v>
      </c>
      <c r="I16" s="284" t="n">
        <v>0.7</v>
      </c>
      <c r="J16" s="284" t="n">
        <v>0.8</v>
      </c>
      <c r="K16" s="284" t="n">
        <v>6.8</v>
      </c>
      <c r="L16" s="284" t="n">
        <v>6</v>
      </c>
      <c r="M16" s="284" t="n">
        <v>6.3</v>
      </c>
      <c r="N16" s="284" t="n">
        <v>5.9</v>
      </c>
      <c r="O16" s="284" t="n">
        <v>2.5</v>
      </c>
      <c r="P16" s="284" t="n">
        <v>0.4</v>
      </c>
      <c r="Q16" s="287"/>
      <c r="R16" s="56" t="n">
        <f aca="false">'27'!Z23</f>
        <v>1260</v>
      </c>
      <c r="S16" s="55" t="n">
        <f aca="false">'27'!AB23</f>
        <v>72.8482003129891</v>
      </c>
      <c r="T16" s="56" t="n">
        <f aca="false">'27'!Y23</f>
        <v>3195</v>
      </c>
      <c r="U16" s="51" t="str">
        <f aca="false">IF('27'!AA23=1,'27'!AR6,'27'!AR7)</f>
        <v>S.A.L</v>
      </c>
      <c r="V16" s="66"/>
      <c r="W16" s="66"/>
      <c r="X16" s="32" t="n">
        <v>0.458333333333333</v>
      </c>
      <c r="Y16" s="58" t="n">
        <v>3187</v>
      </c>
      <c r="Z16" s="58" t="n">
        <v>1260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73.0310636962661</v>
      </c>
      <c r="AC16" s="82"/>
      <c r="AD16" s="37" t="n">
        <f aca="false">(('27'!AC16*'27'!$Q$10*1000000))/('27'!Y16*3600)</f>
        <v>0</v>
      </c>
      <c r="AE16" s="281" t="n">
        <v>2600</v>
      </c>
      <c r="AF16" s="282" t="n">
        <f aca="false">('27'!AE16/24)*0.454</f>
        <v>49.1833333333333</v>
      </c>
      <c r="AG16" s="38"/>
      <c r="AH16" s="282" t="n">
        <f aca="false">('27'!AG16/24)*0.454</f>
        <v>0</v>
      </c>
      <c r="AI16" s="281" t="n">
        <v>3300</v>
      </c>
      <c r="AJ16" s="282" t="n">
        <f aca="false">('27'!AI16/24)*0.454</f>
        <v>62.425</v>
      </c>
      <c r="AK16" s="40"/>
      <c r="AL16" s="283" t="n">
        <f aca="false">('27'!AK16/24)*0.454</f>
        <v>0</v>
      </c>
      <c r="AM16" s="40"/>
      <c r="AN16" s="283" t="n">
        <f aca="false">('27'!AM16/24)*0.454</f>
        <v>0</v>
      </c>
      <c r="AO16" s="40"/>
      <c r="AP16" s="283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176</v>
      </c>
      <c r="C17" s="284" t="n">
        <v>15</v>
      </c>
      <c r="D17" s="284" t="n">
        <v>16</v>
      </c>
      <c r="E17" s="284" t="n">
        <v>10</v>
      </c>
      <c r="F17" s="284" t="n">
        <v>41</v>
      </c>
      <c r="G17" s="284" t="n">
        <v>1.5</v>
      </c>
      <c r="H17" s="284" t="n">
        <v>1</v>
      </c>
      <c r="I17" s="284" t="n">
        <v>0.5</v>
      </c>
      <c r="J17" s="284" t="n">
        <v>0.8</v>
      </c>
      <c r="K17" s="284" t="n">
        <v>6.8</v>
      </c>
      <c r="L17" s="284" t="n">
        <v>6</v>
      </c>
      <c r="M17" s="284" t="n">
        <v>6.3</v>
      </c>
      <c r="N17" s="284" t="n">
        <v>5.9</v>
      </c>
      <c r="O17" s="284" t="n">
        <v>3.5</v>
      </c>
      <c r="P17" s="284" t="n">
        <v>0.5</v>
      </c>
      <c r="Q17" s="287"/>
      <c r="R17" s="56" t="n">
        <f aca="false">'27'!Z25</f>
        <v>1350</v>
      </c>
      <c r="S17" s="55" t="n">
        <f aca="false">'27'!AB25</f>
        <v>78.6423841059603</v>
      </c>
      <c r="T17" s="56" t="n">
        <f aca="false">'27'!Y25</f>
        <v>3171</v>
      </c>
      <c r="U17" s="51" t="str">
        <f aca="false">IF('27'!AA25=1,'27'!AR6,'27'!AR7)</f>
        <v>S.A.L</v>
      </c>
      <c r="V17" s="66"/>
      <c r="W17" s="66"/>
      <c r="X17" s="32" t="n">
        <v>0.5</v>
      </c>
      <c r="Y17" s="58" t="n">
        <v>3193</v>
      </c>
      <c r="Z17" s="58" t="n">
        <v>1260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72.8938302536799</v>
      </c>
      <c r="AC17" s="82"/>
      <c r="AD17" s="37" t="n">
        <f aca="false">(('27'!AC17*'27'!$Q$10*1000000))/('27'!Y17*3600)</f>
        <v>0</v>
      </c>
      <c r="AE17" s="281" t="n">
        <v>2600</v>
      </c>
      <c r="AF17" s="282" t="n">
        <f aca="false">('27'!AE17/24)*0.454</f>
        <v>49.1833333333333</v>
      </c>
      <c r="AG17" s="38"/>
      <c r="AH17" s="282" t="n">
        <f aca="false">('27'!AG17/24)*0.454</f>
        <v>0</v>
      </c>
      <c r="AI17" s="281" t="n">
        <v>3300</v>
      </c>
      <c r="AJ17" s="282" t="n">
        <f aca="false">('27'!AI17/24)*0.454</f>
        <v>62.425</v>
      </c>
      <c r="AK17" s="40"/>
      <c r="AL17" s="283" t="n">
        <f aca="false">('27'!AK17/24)*0.454</f>
        <v>0</v>
      </c>
      <c r="AM17" s="40"/>
      <c r="AN17" s="283" t="n">
        <f aca="false">('27'!AM17/24)*0.454</f>
        <v>0</v>
      </c>
      <c r="AO17" s="40"/>
      <c r="AP17" s="283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177</v>
      </c>
      <c r="C18" s="284" t="n">
        <v>15</v>
      </c>
      <c r="D18" s="284" t="n">
        <v>15</v>
      </c>
      <c r="E18" s="284" t="n">
        <v>8</v>
      </c>
      <c r="F18" s="284" t="n">
        <v>41</v>
      </c>
      <c r="G18" s="284" t="n">
        <v>1.3</v>
      </c>
      <c r="H18" s="284" t="n">
        <v>0.9</v>
      </c>
      <c r="I18" s="284" t="n">
        <v>0.5</v>
      </c>
      <c r="J18" s="284" t="n">
        <v>0.5</v>
      </c>
      <c r="K18" s="284" t="n">
        <v>6.6</v>
      </c>
      <c r="L18" s="284" t="n">
        <v>5.9</v>
      </c>
      <c r="M18" s="284" t="n">
        <v>6.2</v>
      </c>
      <c r="N18" s="284" t="n">
        <v>5.8</v>
      </c>
      <c r="O18" s="284" t="n">
        <v>3</v>
      </c>
      <c r="P18" s="284" t="n">
        <v>0.5</v>
      </c>
      <c r="Q18" s="287"/>
      <c r="R18" s="56" t="n">
        <f aca="false">'27'!Z27</f>
        <v>1350</v>
      </c>
      <c r="S18" s="55" t="n">
        <f aca="false">'27'!AB27</f>
        <v>78.0272215269086</v>
      </c>
      <c r="T18" s="56" t="n">
        <f aca="false">'27'!Y27</f>
        <v>3196</v>
      </c>
      <c r="U18" s="51" t="str">
        <f aca="false">IF('27'!AA27=1,'27'!AR6,'27'!AR7)</f>
        <v>S.A.L</v>
      </c>
      <c r="V18" s="66"/>
      <c r="W18" s="66"/>
      <c r="X18" s="32" t="n">
        <v>0.541666666666667</v>
      </c>
      <c r="Y18" s="58" t="n">
        <v>3166</v>
      </c>
      <c r="Z18" s="58" t="n">
        <v>1260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73.5154769425142</v>
      </c>
      <c r="AC18" s="82"/>
      <c r="AD18" s="37" t="n">
        <f aca="false">(('27'!AC18*'27'!$Q$10*1000000))/('27'!Y18*3600)</f>
        <v>0</v>
      </c>
      <c r="AE18" s="281" t="n">
        <v>2600</v>
      </c>
      <c r="AF18" s="282" t="n">
        <f aca="false">('27'!AE18/24)*0.454</f>
        <v>49.1833333333333</v>
      </c>
      <c r="AG18" s="38"/>
      <c r="AH18" s="282" t="n">
        <f aca="false">('27'!AG18/24)*0.454</f>
        <v>0</v>
      </c>
      <c r="AI18" s="281" t="n">
        <v>3300</v>
      </c>
      <c r="AJ18" s="282" t="n">
        <f aca="false">('27'!AI18/24)*0.454</f>
        <v>62.425</v>
      </c>
      <c r="AK18" s="40"/>
      <c r="AL18" s="283" t="n">
        <f aca="false">('27'!AK18/24)*0.454</f>
        <v>0</v>
      </c>
      <c r="AM18" s="40"/>
      <c r="AN18" s="283" t="n">
        <f aca="false">('27'!AM18/24)*0.454</f>
        <v>0</v>
      </c>
      <c r="AO18" s="40"/>
      <c r="AP18" s="283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AVERAGE('27'!B7:B18)</f>
        <v>174.833333333333</v>
      </c>
      <c r="C19" s="288" t="n">
        <f aca="false">AVERAGE('27'!C7:C18)</f>
        <v>14.1666666666667</v>
      </c>
      <c r="D19" s="96" t="n">
        <f aca="false">AVERAGE('27'!D7:D18)</f>
        <v>14.0833333333333</v>
      </c>
      <c r="E19" s="96" t="n">
        <f aca="false">AVERAGE('27'!E7:E18)</f>
        <v>9.16666666666667</v>
      </c>
      <c r="F19" s="96" t="n">
        <f aca="false">AVERAGE('27'!F7:F18)</f>
        <v>39.6666666666667</v>
      </c>
      <c r="G19" s="96" t="n">
        <f aca="false">AVERAGE('27'!G7:G18)</f>
        <v>1.44166666666667</v>
      </c>
      <c r="H19" s="96" t="n">
        <f aca="false">AVERAGE('27'!H7:H18)</f>
        <v>0.95</v>
      </c>
      <c r="I19" s="96" t="n">
        <f aca="false">AVERAGE('27'!I7:I18)</f>
        <v>0.45</v>
      </c>
      <c r="J19" s="96" t="n">
        <f aca="false">AVERAGE('27'!J7:J18)</f>
        <v>0.583333333333333</v>
      </c>
      <c r="K19" s="96" t="n">
        <f aca="false">AVERAGE('27'!K8:K18)</f>
        <v>6.78181818181818</v>
      </c>
      <c r="L19" s="96" t="n">
        <f aca="false">AVERAGE('27'!L8:L18)</f>
        <v>6.04545454545455</v>
      </c>
      <c r="M19" s="96" t="n">
        <f aca="false">AVERAGE('27'!M8:M18)</f>
        <v>6.29090909090909</v>
      </c>
      <c r="N19" s="96" t="n">
        <f aca="false">AVERAGE('27'!N8:N18)</f>
        <v>5.86363636363636</v>
      </c>
      <c r="O19" s="96" t="n">
        <f aca="false">AVERAGE('27'!O8:O18)</f>
        <v>2.89090909090909</v>
      </c>
      <c r="P19" s="289" t="n">
        <f aca="false">AVERAGE('27'!P7:P18)</f>
        <v>0.341666666666667</v>
      </c>
      <c r="Q19" s="290" t="e">
        <f aca="false">AVERAGE('27'!Q7:Q18)</f>
        <v>#DIV/0!</v>
      </c>
      <c r="R19" s="290" t="n">
        <f aca="false">AVERAGE('27'!R7:R18)</f>
        <v>1320.83333333333</v>
      </c>
      <c r="S19" s="290" t="n">
        <f aca="false">AVERAGE('27'!S7:S18)</f>
        <v>76.650162485301</v>
      </c>
      <c r="T19" s="72"/>
      <c r="U19" s="72"/>
      <c r="V19" s="73"/>
      <c r="W19" s="74"/>
      <c r="X19" s="32" t="n">
        <v>0.583333333333333</v>
      </c>
      <c r="Y19" s="58" t="n">
        <v>3165</v>
      </c>
      <c r="Z19" s="58" t="n">
        <v>1260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73.5387045813586</v>
      </c>
      <c r="AC19" s="82"/>
      <c r="AD19" s="37" t="n">
        <f aca="false">(('27'!AC19*'27'!$Q$10*1000000))/('27'!Y19*3600)</f>
        <v>0</v>
      </c>
      <c r="AE19" s="281" t="n">
        <v>2600</v>
      </c>
      <c r="AF19" s="282" t="n">
        <f aca="false">('27'!AE19/24)*0.454</f>
        <v>49.1833333333333</v>
      </c>
      <c r="AG19" s="38"/>
      <c r="AH19" s="282" t="n">
        <f aca="false">('27'!AG19/24)*0.454</f>
        <v>0</v>
      </c>
      <c r="AI19" s="281" t="n">
        <v>4000</v>
      </c>
      <c r="AJ19" s="282" t="n">
        <f aca="false">('27'!AI19/24)*0.454</f>
        <v>75.6666666666667</v>
      </c>
      <c r="AK19" s="40"/>
      <c r="AL19" s="283" t="n">
        <f aca="false">('27'!AK19/24)*0.454</f>
        <v>0</v>
      </c>
      <c r="AM19" s="40"/>
      <c r="AN19" s="283" t="n">
        <f aca="false">('27'!AM19/24)*0.454</f>
        <v>0</v>
      </c>
      <c r="AO19" s="40"/>
      <c r="AP19" s="283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MAX('27'!B7:B18)</f>
        <v>179</v>
      </c>
      <c r="C20" s="96" t="n">
        <f aca="false">MAX('27'!C7:C18)</f>
        <v>17</v>
      </c>
      <c r="D20" s="96" t="n">
        <f aca="false">MAX('27'!D7:D18)</f>
        <v>17</v>
      </c>
      <c r="E20" s="96" t="n">
        <f aca="false">MAX('27'!E7:E18)</f>
        <v>11</v>
      </c>
      <c r="F20" s="96" t="n">
        <f aca="false">MAX('27'!F7:F18)</f>
        <v>41</v>
      </c>
      <c r="G20" s="96" t="n">
        <f aca="false">MAX('27'!G7:G18)</f>
        <v>1.9</v>
      </c>
      <c r="H20" s="96" t="n">
        <f aca="false">MAX('27'!H7:H18)</f>
        <v>1.1</v>
      </c>
      <c r="I20" s="96" t="n">
        <f aca="false">MAX('27'!I7:I18)</f>
        <v>0.7</v>
      </c>
      <c r="J20" s="96" t="n">
        <f aca="false">MAX('27'!J7:J18)</f>
        <v>1</v>
      </c>
      <c r="K20" s="96" t="n">
        <f aca="false">MAX('27'!K8:K18)</f>
        <v>6.8</v>
      </c>
      <c r="L20" s="96" t="n">
        <f aca="false">MAX('27'!L8:L18)</f>
        <v>6.2</v>
      </c>
      <c r="M20" s="96" t="n">
        <f aca="false">MAX('27'!M8:M18)</f>
        <v>6.3</v>
      </c>
      <c r="N20" s="96" t="n">
        <f aca="false">MAX('27'!N8:N18)</f>
        <v>5.9</v>
      </c>
      <c r="O20" s="97" t="n">
        <f aca="false">MAX('27'!O8:O18)</f>
        <v>3.5</v>
      </c>
      <c r="P20" s="97" t="n">
        <f aca="false">MAX('27'!P7:P18)</f>
        <v>0.7</v>
      </c>
      <c r="Q20" s="97" t="n">
        <f aca="false">MAX('27'!Q7:Q18)</f>
        <v>0</v>
      </c>
      <c r="R20" s="97" t="n">
        <f aca="false">MAX('27'!R7:R18)</f>
        <v>1380</v>
      </c>
      <c r="S20" s="97" t="n">
        <f aca="false">MAX('27'!S7:S18)</f>
        <v>80.4915272076624</v>
      </c>
      <c r="T20" s="72"/>
      <c r="U20" s="72"/>
      <c r="X20" s="32" t="n">
        <v>0.625</v>
      </c>
      <c r="Y20" s="58" t="n">
        <v>3183</v>
      </c>
      <c r="Z20" s="58" t="n">
        <v>1260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73.1228400879673</v>
      </c>
      <c r="AC20" s="82"/>
      <c r="AD20" s="37" t="n">
        <f aca="false">(('27'!AC20*'27'!$Q$10*1000000))/('27'!Y20*3600)</f>
        <v>0</v>
      </c>
      <c r="AE20" s="281" t="n">
        <v>2600</v>
      </c>
      <c r="AF20" s="282" t="n">
        <f aca="false">('27'!AE20/24)*0.454</f>
        <v>49.1833333333333</v>
      </c>
      <c r="AG20" s="38"/>
      <c r="AH20" s="282" t="n">
        <f aca="false">('27'!AG20/24)*0.454</f>
        <v>0</v>
      </c>
      <c r="AI20" s="281" t="n">
        <v>4000</v>
      </c>
      <c r="AJ20" s="282" t="n">
        <f aca="false">('27'!AI20/24)*0.454</f>
        <v>75.6666666666667</v>
      </c>
      <c r="AK20" s="40"/>
      <c r="AL20" s="283" t="n">
        <f aca="false">('27'!AK20/24)*0.454</f>
        <v>0</v>
      </c>
      <c r="AM20" s="40"/>
      <c r="AN20" s="283" t="n">
        <f aca="false">('27'!AM20/24)*0.454</f>
        <v>0</v>
      </c>
      <c r="AO20" s="40"/>
      <c r="AP20" s="283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MIN('27'!B7:B18)</f>
        <v>169</v>
      </c>
      <c r="C21" s="96" t="n">
        <f aca="false">MIN('27'!C7:C18)</f>
        <v>12</v>
      </c>
      <c r="D21" s="96" t="n">
        <f aca="false">MIN('27'!D7:D18)</f>
        <v>12</v>
      </c>
      <c r="E21" s="96" t="n">
        <f aca="false">MIN('27'!E7:E18)</f>
        <v>8</v>
      </c>
      <c r="F21" s="96" t="n">
        <f aca="false">MIN('27'!F7:F18)</f>
        <v>38</v>
      </c>
      <c r="G21" s="96" t="n">
        <f aca="false">MIN('27'!G7:G18)</f>
        <v>1.3</v>
      </c>
      <c r="H21" s="291" t="n">
        <f aca="false">MIN('27'!H7:H18)</f>
        <v>0.7</v>
      </c>
      <c r="I21" s="291" t="n">
        <f aca="false">MIN('27'!I7:I18)</f>
        <v>0.3</v>
      </c>
      <c r="J21" s="291" t="n">
        <f aca="false">MIN('27'!J7:J18)</f>
        <v>0.4</v>
      </c>
      <c r="K21" s="291" t="n">
        <f aca="false">MIN('27'!K8:K18)</f>
        <v>6.6</v>
      </c>
      <c r="L21" s="291" t="n">
        <f aca="false">MIN('27'!L8:L18)</f>
        <v>5.9</v>
      </c>
      <c r="M21" s="291" t="n">
        <f aca="false">MIN('27'!M8:M18)</f>
        <v>6.2</v>
      </c>
      <c r="N21" s="291" t="n">
        <f aca="false">MIN('27'!N8:N18)</f>
        <v>5.8</v>
      </c>
      <c r="O21" s="292" t="n">
        <f aca="false">MIN('27'!O8:O18)</f>
        <v>2</v>
      </c>
      <c r="P21" s="292" t="n">
        <f aca="false">MIN('27'!P7:P18)</f>
        <v>0</v>
      </c>
      <c r="Q21" s="292" t="n">
        <f aca="false">MIN('27'!Q7:Q18)</f>
        <v>0</v>
      </c>
      <c r="R21" s="292" t="n">
        <f aca="false">MIN('27'!R7:R18)</f>
        <v>1260</v>
      </c>
      <c r="S21" s="292" t="n">
        <f aca="false">MIN('27'!S7:S18)</f>
        <v>72.8026274632468</v>
      </c>
      <c r="T21" s="72"/>
      <c r="U21" s="72"/>
      <c r="X21" s="32" t="n">
        <v>0.666666666666667</v>
      </c>
      <c r="Y21" s="58" t="n">
        <v>3197</v>
      </c>
      <c r="Z21" s="58" t="n">
        <v>1260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72.8026274632468</v>
      </c>
      <c r="AC21" s="82"/>
      <c r="AD21" s="37" t="n">
        <f aca="false">(('27'!AC21*'27'!$Q$10*1000000))/('27'!Y21*3600)</f>
        <v>0</v>
      </c>
      <c r="AE21" s="281" t="n">
        <v>2600</v>
      </c>
      <c r="AF21" s="282" t="n">
        <f aca="false">('27'!AE21/24)*0.454</f>
        <v>49.1833333333333</v>
      </c>
      <c r="AG21" s="38"/>
      <c r="AH21" s="282" t="n">
        <f aca="false">('27'!AG21/24)*0.454</f>
        <v>0</v>
      </c>
      <c r="AI21" s="281" t="n">
        <v>4000</v>
      </c>
      <c r="AJ21" s="282" t="n">
        <f aca="false">('27'!AI21/24)*0.454</f>
        <v>75.6666666666667</v>
      </c>
      <c r="AK21" s="40"/>
      <c r="AL21" s="283" t="n">
        <f aca="false">('27'!AK21/24)*0.454</f>
        <v>0</v>
      </c>
      <c r="AM21" s="40"/>
      <c r="AN21" s="283" t="n">
        <f aca="false">('27'!AM21/24)*0.454</f>
        <v>0</v>
      </c>
      <c r="AO21" s="40"/>
      <c r="AP21" s="283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3163</v>
      </c>
      <c r="Z22" s="58" t="n">
        <v>1260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73.5852039203288</v>
      </c>
      <c r="AC22" s="82"/>
      <c r="AD22" s="37" t="n">
        <f aca="false">(('27'!AC22*'27'!$Q$10*1000000))/('27'!Y22*3600)</f>
        <v>0</v>
      </c>
      <c r="AE22" s="281" t="n">
        <v>2700</v>
      </c>
      <c r="AF22" s="282" t="n">
        <f aca="false">('27'!AE22/24)*0.454</f>
        <v>51.075</v>
      </c>
      <c r="AG22" s="38"/>
      <c r="AH22" s="282" t="n">
        <f aca="false">('27'!AG22/24)*0.454</f>
        <v>0</v>
      </c>
      <c r="AI22" s="281" t="n">
        <v>4000</v>
      </c>
      <c r="AJ22" s="282" t="n">
        <f aca="false">('27'!AI22/24)*0.454</f>
        <v>75.6666666666667</v>
      </c>
      <c r="AK22" s="40"/>
      <c r="AL22" s="283" t="n">
        <f aca="false">('27'!AK22/24)*0.454</f>
        <v>0</v>
      </c>
      <c r="AM22" s="40"/>
      <c r="AN22" s="283" t="n">
        <f aca="false">('27'!AM22/24)*0.454</f>
        <v>0</v>
      </c>
      <c r="AO22" s="40"/>
      <c r="AP22" s="283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3195</v>
      </c>
      <c r="Z23" s="58" t="n">
        <v>1260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72.8482003129891</v>
      </c>
      <c r="AC23" s="82"/>
      <c r="AD23" s="37" t="n">
        <f aca="false">(('27'!AC23*'27'!$Q$10*1000000))/('27'!Y23*3600)</f>
        <v>0</v>
      </c>
      <c r="AE23" s="281" t="n">
        <v>2700</v>
      </c>
      <c r="AF23" s="282" t="n">
        <f aca="false">('27'!AE23/24)*0.454</f>
        <v>51.075</v>
      </c>
      <c r="AG23" s="38"/>
      <c r="AH23" s="282" t="n">
        <f aca="false">('27'!AG23/24)*0.454</f>
        <v>0</v>
      </c>
      <c r="AI23" s="281" t="n">
        <v>4000</v>
      </c>
      <c r="AJ23" s="282" t="n">
        <f aca="false">('27'!AI23/24)*0.454</f>
        <v>75.6666666666667</v>
      </c>
      <c r="AK23" s="40"/>
      <c r="AL23" s="283" t="n">
        <f aca="false">('27'!AK23/24)*0.454</f>
        <v>0</v>
      </c>
      <c r="AM23" s="40"/>
      <c r="AN23" s="283" t="n">
        <f aca="false">('27'!AM23/24)*0.454</f>
        <v>0</v>
      </c>
      <c r="AO23" s="40"/>
      <c r="AP23" s="283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3191</v>
      </c>
      <c r="Z24" s="58" t="n">
        <v>1350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78.1494829207145</v>
      </c>
      <c r="AC24" s="82"/>
      <c r="AD24" s="37" t="n">
        <f aca="false">(('27'!AC24*'27'!$Q$10*1000000))/('27'!Y24*3600)</f>
        <v>0</v>
      </c>
      <c r="AE24" s="281" t="n">
        <v>2700</v>
      </c>
      <c r="AF24" s="294" t="n">
        <f aca="false">('27'!AE24/24)*0.454</f>
        <v>51.075</v>
      </c>
      <c r="AG24" s="266"/>
      <c r="AH24" s="294" t="n">
        <f aca="false">('27'!AG24/24)*0.454</f>
        <v>0</v>
      </c>
      <c r="AI24" s="281" t="n">
        <v>4000</v>
      </c>
      <c r="AJ24" s="294" t="n">
        <f aca="false">('27'!AI24/24)*0.454</f>
        <v>75.6666666666667</v>
      </c>
      <c r="AK24" s="40"/>
      <c r="AL24" s="295" t="n">
        <f aca="false">('27'!AK24/24)*0.454</f>
        <v>0</v>
      </c>
      <c r="AM24" s="296"/>
      <c r="AN24" s="295" t="n">
        <f aca="false">('27'!AM24/24)*0.454</f>
        <v>0</v>
      </c>
      <c r="AO24" s="40"/>
      <c r="AP24" s="295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0.3</v>
      </c>
      <c r="C25" s="297" t="n">
        <v>0.6</v>
      </c>
      <c r="D25" s="297" t="n">
        <v>0.4</v>
      </c>
      <c r="E25" s="145" t="n">
        <v>0.4</v>
      </c>
      <c r="F25" s="145" t="n">
        <v>0.4</v>
      </c>
      <c r="G25" s="145" t="n">
        <v>0.6</v>
      </c>
      <c r="H25" s="145" t="n">
        <v>0.2</v>
      </c>
      <c r="I25" s="145" t="n">
        <v>0.3</v>
      </c>
      <c r="J25" s="145" t="n">
        <v>0.3</v>
      </c>
      <c r="K25" s="145" t="n">
        <v>0.4</v>
      </c>
      <c r="L25" s="145" t="n">
        <v>0.5</v>
      </c>
      <c r="M25" s="145" t="n">
        <v>0.6</v>
      </c>
      <c r="N25" s="145" t="n">
        <v>0.3</v>
      </c>
      <c r="O25" s="145" t="n">
        <v>0.4</v>
      </c>
      <c r="P25" s="145" t="n">
        <v>0.1</v>
      </c>
      <c r="Q25" s="145"/>
      <c r="R25" s="89" t="e">
        <f aca="false">#DIV/0!</f>
        <v>#DIV/0!</v>
      </c>
      <c r="S25" s="90"/>
      <c r="T25" s="532" t="s">
        <v>0</v>
      </c>
      <c r="U25" s="358" t="n">
        <f aca="false">ESCALA!$A$29</f>
        <v>43948</v>
      </c>
      <c r="X25" s="32" t="n">
        <v>0.833333333333333</v>
      </c>
      <c r="Y25" s="58" t="n">
        <v>3171</v>
      </c>
      <c r="Z25" s="58" t="n">
        <v>1350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78.6423841059603</v>
      </c>
      <c r="AC25" s="82"/>
      <c r="AD25" s="37" t="n">
        <f aca="false">(('27'!AC25*'27'!$Q$10*1000000))/('27'!Y25*3600)</f>
        <v>0</v>
      </c>
      <c r="AE25" s="281" t="n">
        <v>2700</v>
      </c>
      <c r="AF25" s="282" t="n">
        <f aca="false">('27'!AE25/24)*0.454</f>
        <v>51.075</v>
      </c>
      <c r="AG25" s="38"/>
      <c r="AH25" s="282" t="n">
        <f aca="false">('27'!AG25/24)*0.454</f>
        <v>0</v>
      </c>
      <c r="AI25" s="281" t="n">
        <v>4000</v>
      </c>
      <c r="AJ25" s="282" t="n">
        <f aca="false">('27'!AI25/24)*0.454</f>
        <v>75.6666666666667</v>
      </c>
      <c r="AK25" s="40"/>
      <c r="AL25" s="283" t="n">
        <f aca="false">('27'!AK25/24)*0.454</f>
        <v>0</v>
      </c>
      <c r="AM25" s="40"/>
      <c r="AN25" s="283" t="n">
        <f aca="false">('27'!AM25/24)*0.454</f>
        <v>0</v>
      </c>
      <c r="AO25" s="40"/>
      <c r="AP25" s="283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89" t="e">
        <f aca="false">#DIV/0!</f>
        <v>#DIV/0!</v>
      </c>
      <c r="S26" s="93"/>
      <c r="T26" s="532"/>
      <c r="U26" s="358"/>
      <c r="X26" s="32" t="n">
        <v>0.875</v>
      </c>
      <c r="Y26" s="58" t="n">
        <v>3208</v>
      </c>
      <c r="Z26" s="58" t="n">
        <v>1350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77.7353491271821</v>
      </c>
      <c r="AC26" s="82"/>
      <c r="AD26" s="37" t="n">
        <f aca="false">(('27'!AC26*'27'!$Q$10*1000000))/('27'!Y26*3600)</f>
        <v>0</v>
      </c>
      <c r="AE26" s="281" t="n">
        <v>2700</v>
      </c>
      <c r="AF26" s="282" t="n">
        <f aca="false">('27'!AE26/24)*0.454</f>
        <v>51.075</v>
      </c>
      <c r="AG26" s="38"/>
      <c r="AH26" s="282" t="n">
        <f aca="false">('27'!AG26/24)*0.454</f>
        <v>0</v>
      </c>
      <c r="AI26" s="281" t="n">
        <v>3500</v>
      </c>
      <c r="AJ26" s="282" t="n">
        <f aca="false">('27'!AI26/24)*0.454</f>
        <v>66.2083333333333</v>
      </c>
      <c r="AK26" s="40"/>
      <c r="AL26" s="283" t="n">
        <f aca="false">('27'!AK26/24)*0.454</f>
        <v>0</v>
      </c>
      <c r="AM26" s="40"/>
      <c r="AN26" s="283" t="n">
        <f aca="false">('27'!AM26/24)*0.454</f>
        <v>0</v>
      </c>
      <c r="AO26" s="40"/>
      <c r="AP26" s="283" t="n">
        <f aca="false">('27'!AO26/24)*0.454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3196</v>
      </c>
      <c r="Z27" s="58" t="n">
        <v>1350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78.0272215269086</v>
      </c>
      <c r="AC27" s="82"/>
      <c r="AD27" s="37" t="n">
        <f aca="false">(('27'!AC27*'27'!$Q$10*1000000))/('27'!Y27*3600)</f>
        <v>0</v>
      </c>
      <c r="AE27" s="281" t="n">
        <v>2700</v>
      </c>
      <c r="AF27" s="282" t="n">
        <f aca="false">('27'!AE27/24)*0.454</f>
        <v>51.075</v>
      </c>
      <c r="AG27" s="38"/>
      <c r="AH27" s="282" t="n">
        <f aca="false">('27'!AG27/24)*0.454</f>
        <v>0</v>
      </c>
      <c r="AI27" s="281" t="n">
        <v>3500</v>
      </c>
      <c r="AJ27" s="282" t="n">
        <f aca="false">('27'!AI27/24)*0.454</f>
        <v>66.2083333333333</v>
      </c>
      <c r="AK27" s="40"/>
      <c r="AL27" s="283" t="n">
        <f aca="false">('27'!AK27/24)*0.454</f>
        <v>0</v>
      </c>
      <c r="AM27" s="40"/>
      <c r="AN27" s="283" t="n">
        <f aca="false">('27'!AM27/24)*0.454</f>
        <v>0</v>
      </c>
      <c r="AO27" s="40"/>
      <c r="AP27" s="283" t="n">
        <f aca="false">('27'!AO27/24)*0.454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3159</v>
      </c>
      <c r="Z28" s="58" t="n">
        <v>1350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78.9411206077873</v>
      </c>
      <c r="AC28" s="82"/>
      <c r="AD28" s="37" t="n">
        <f aca="false">(('27'!AC28*'27'!$Q$10*1000000))/('27'!Y28*3600)</f>
        <v>0</v>
      </c>
      <c r="AE28" s="281" t="n">
        <v>2700</v>
      </c>
      <c r="AF28" s="282" t="n">
        <f aca="false">('27'!AE28/24)*0.454</f>
        <v>51.075</v>
      </c>
      <c r="AG28" s="38"/>
      <c r="AH28" s="282" t="n">
        <f aca="false">('27'!AG28/24)*0.454</f>
        <v>0</v>
      </c>
      <c r="AI28" s="281" t="n">
        <v>3500</v>
      </c>
      <c r="AJ28" s="282" t="n">
        <f aca="false">('27'!AI28/24)*0.454</f>
        <v>66.2083333333333</v>
      </c>
      <c r="AK28" s="40"/>
      <c r="AL28" s="283" t="n">
        <f aca="false">('27'!AK28/24)*0.454</f>
        <v>0</v>
      </c>
      <c r="AM28" s="40"/>
      <c r="AN28" s="283" t="n">
        <f aca="false">('27'!AM28/24)*0.454</f>
        <v>0</v>
      </c>
      <c r="AO28" s="40"/>
      <c r="AP28" s="283" t="n">
        <f aca="false">('27'!AO28/24)*0.454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3188</v>
      </c>
      <c r="Z29" s="58" t="n">
        <v>1350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78.2230238393978</v>
      </c>
      <c r="AC29" s="82"/>
      <c r="AD29" s="37" t="n">
        <f aca="false">(('27'!AC29*'27'!$Q$10*1000000))/('27'!Y29*3600)</f>
        <v>0</v>
      </c>
      <c r="AE29" s="281" t="n">
        <v>2700</v>
      </c>
      <c r="AF29" s="282" t="n">
        <f aca="false">('27'!AE29/24)*0.454</f>
        <v>51.075</v>
      </c>
      <c r="AG29" s="38"/>
      <c r="AH29" s="282" t="n">
        <f aca="false">('27'!AG29/24)*0.454</f>
        <v>0</v>
      </c>
      <c r="AI29" s="281" t="n">
        <v>3500</v>
      </c>
      <c r="AJ29" s="282" t="n">
        <f aca="false">('27'!AI29/24)*0.454</f>
        <v>66.2083333333333</v>
      </c>
      <c r="AK29" s="40"/>
      <c r="AL29" s="283" t="n">
        <f aca="false">('27'!AK29/24)*0.454</f>
        <v>0</v>
      </c>
      <c r="AM29" s="40"/>
      <c r="AN29" s="283" t="n">
        <f aca="false">('27'!AM29/24)*0.454</f>
        <v>0</v>
      </c>
      <c r="AO29" s="40"/>
      <c r="AP29" s="283" t="n">
        <f aca="false">('27'!AO29/24)*0.454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SUM('27'!Y6:Y29)*3.6</f>
        <v>274978.8</v>
      </c>
      <c r="Z30" s="533" t="n">
        <f aca="false">SUM('27'!Z6:Z29)</f>
        <v>31690</v>
      </c>
      <c r="AA30" s="107"/>
      <c r="AB30" s="108"/>
      <c r="AC30" s="107"/>
      <c r="AD30" s="108"/>
      <c r="AE30" s="53"/>
      <c r="AF30" s="282" t="n">
        <f aca="false">SUM('27'!AF6:AF29)</f>
        <v>1176.61666666667</v>
      </c>
      <c r="AG30" s="53"/>
      <c r="AH30" s="282" t="n">
        <f aca="false">SUM('27'!AH6:AH29)</f>
        <v>0</v>
      </c>
      <c r="AI30" s="53"/>
      <c r="AJ30" s="282" t="n">
        <f aca="false">SUM('27'!AJ6:AJ29)</f>
        <v>1606.025</v>
      </c>
      <c r="AK30" s="109"/>
      <c r="AL30" s="283" t="n">
        <f aca="false">SUM('27'!AL6:AL29)</f>
        <v>0</v>
      </c>
      <c r="AM30" s="109"/>
      <c r="AN30" s="283" t="n">
        <f aca="false">SUM('27'!AN6:AN29)</f>
        <v>0</v>
      </c>
      <c r="AO30" s="109"/>
      <c r="AP30" s="283" t="n">
        <f aca="false">SUM('27'!AP6:AP29)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SUMIF('28'!AA6:AA29,"=1",'28'!Z6:Z29)</f>
        <v>33120</v>
      </c>
      <c r="AA32" s="113" t="n">
        <f aca="false">'28'!Z32*'28'!AS6</f>
        <v>44049.6</v>
      </c>
      <c r="AB32" s="114" t="n">
        <f aca="false">SUMIF('28'!$AA$6:$AA$29,"=1",'28'!$AB$6:$AB$29)/COUNTIF('28'!$AA$6:$AA$29,"=1")</f>
        <v>80.1133647819939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533" t="n">
        <f aca="false">SUMIF('27'!AA6:AA29,"=2",'27'!Z6:Z29)</f>
        <v>0</v>
      </c>
      <c r="AA33" s="533" t="n">
        <f aca="false">'27'!Z33*'27'!AS7</f>
        <v>0</v>
      </c>
      <c r="AB33" s="114" t="e">
        <f aca="false">SUMIF('27'!$AA$6:$AA$29,"=2",'27'!$AB$6:$AB$29)/COUNTIF('27'!$AA$6:$AA$29,"=2")</f>
        <v>#DIV/0!</v>
      </c>
      <c r="AC33" s="120" t="n">
        <f aca="false">SUMIF('27'!AA6:AA29,"=2",'27'!AC6:AC29)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AVERAGE('27'!Y6:Y29)</f>
        <v>3182.625</v>
      </c>
      <c r="Z34" s="127" t="n">
        <f aca="false">AVERAGE('27'!Z6:Z29)</f>
        <v>1320.41666666667</v>
      </c>
      <c r="AA34" s="128"/>
      <c r="AB34" s="128"/>
      <c r="AC34" s="129" t="n">
        <f aca="false">SUM('27'!AC6:AC29)/COUNTIF('27'!AC6:AC29,"&lt;&gt;0")</f>
        <v>0</v>
      </c>
      <c r="AD34" s="130" t="e">
        <f aca="false">SUM('27'!AD6:AD29)/COUNTIF('27'!AD6:AD29,"&lt;&gt;0")</f>
        <v>#DIV/0!</v>
      </c>
      <c r="AE34" s="107"/>
      <c r="AF34" s="129" t="n">
        <f aca="false">AVERAGE('27'!AF6:AF29)</f>
        <v>49.0256944444444</v>
      </c>
      <c r="AG34" s="129"/>
      <c r="AH34" s="129" t="n">
        <f aca="false">AVERAGE('27'!AH6:AH29)</f>
        <v>0</v>
      </c>
      <c r="AI34" s="129"/>
      <c r="AJ34" s="129" t="n">
        <f aca="false">'27'!AJ30/24</f>
        <v>66.9177083333333</v>
      </c>
      <c r="AK34" s="129"/>
      <c r="AL34" s="129" t="n">
        <f aca="false">AVERAGE('27'!AL6:AL29)</f>
        <v>0</v>
      </c>
      <c r="AM34" s="129"/>
      <c r="AN34" s="129" t="n">
        <f aca="false">AVERAGE('27'!AN6:AN29)</f>
        <v>0</v>
      </c>
      <c r="AO34" s="129"/>
      <c r="AP34" s="129" t="n">
        <f aca="false">AVERAGE('27'!AP6:AP29)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138" t="s">
        <v>40</v>
      </c>
      <c r="D36" s="138" t="s">
        <v>71</v>
      </c>
      <c r="E36" s="138" t="s">
        <v>72</v>
      </c>
      <c r="F36" s="138" t="s">
        <v>40</v>
      </c>
      <c r="G36" s="138" t="s">
        <v>73</v>
      </c>
      <c r="H36" s="138" t="s">
        <v>72</v>
      </c>
      <c r="I36" s="138" t="s">
        <v>40</v>
      </c>
      <c r="J36" s="138" t="s">
        <v>73</v>
      </c>
      <c r="K36" s="138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0</v>
      </c>
      <c r="Z36" s="141"/>
      <c r="AA36" s="142" t="s">
        <v>75</v>
      </c>
      <c r="AB36" s="140" t="n">
        <v>4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52</v>
      </c>
      <c r="D37" s="305" t="n">
        <v>20</v>
      </c>
      <c r="E37" s="534" t="n">
        <v>18</v>
      </c>
      <c r="F37" s="284" t="n">
        <v>1.6</v>
      </c>
      <c r="G37" s="281" t="n">
        <v>0.2</v>
      </c>
      <c r="H37" s="281" t="n">
        <v>0.2</v>
      </c>
      <c r="I37" s="281" t="n">
        <v>0.15</v>
      </c>
      <c r="J37" s="281" t="n">
        <v>0.15</v>
      </c>
      <c r="K37" s="281" t="n">
        <v>0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'27'!V12</f>
        <v>0</v>
      </c>
      <c r="X37" s="147" t="s">
        <v>77</v>
      </c>
      <c r="Y37" s="147"/>
      <c r="Z37" s="148" t="n">
        <f aca="false">COUNTA('27'!Z6:Z29)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SUM('27'!AF30+'27'!AH30)</f>
        <v>1176.61666666667</v>
      </c>
      <c r="AL38" s="311" t="s">
        <v>82</v>
      </c>
      <c r="AM38" s="313" t="n">
        <f aca="false">SUM('27'!AL30+'27'!AN30)</f>
        <v>0</v>
      </c>
      <c r="AO38" s="311" t="s">
        <v>82</v>
      </c>
      <c r="AP38" s="312" t="n">
        <f aca="false">'27'!AJ30</f>
        <v>1606.025</v>
      </c>
      <c r="AQ38" s="311" t="s">
        <v>82</v>
      </c>
      <c r="AR38" s="313" t="n">
        <f aca="false">'27'!AP30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('27'!AK38/'27'!Y30)*1000</f>
        <v>4.27893592766667</v>
      </c>
      <c r="AL39" s="316" t="s">
        <v>90</v>
      </c>
      <c r="AM39" s="317" t="n">
        <f aca="false">('27'!AM38/'27'!Y30)*1000</f>
        <v>0</v>
      </c>
      <c r="AO39" s="314" t="s">
        <v>90</v>
      </c>
      <c r="AP39" s="315" t="n">
        <f aca="false">('27'!AP38/'27'!Y30)*1000</f>
        <v>5.84054116171865</v>
      </c>
      <c r="AQ39" s="316" t="s">
        <v>90</v>
      </c>
      <c r="AR39" s="317" t="n">
        <f aca="false">('27'!AR38/'27'!Y30)*1000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SUM('27'!AK38,'27'!AM38)</f>
        <v>1176.61666666667</v>
      </c>
      <c r="AM40" s="185"/>
      <c r="AO40" s="186" t="s">
        <v>94</v>
      </c>
      <c r="AP40" s="186"/>
      <c r="AQ40" s="187" t="n">
        <f aca="false">SUM('27'!AP38,'27'!AR38)</f>
        <v>1606.025</v>
      </c>
      <c r="AR40" s="187"/>
    </row>
    <row r="41" customFormat="false" ht="16.5" hidden="false" customHeight="true" outlineLevel="0" collapsed="false">
      <c r="A41" s="188" t="n">
        <f aca="false">COUNTA('27'!E7:E18)</f>
        <v>12</v>
      </c>
      <c r="B41" s="189" t="n">
        <f aca="false">COUNTA('27'!I7:I18)</f>
        <v>12</v>
      </c>
      <c r="C41" s="189" t="n">
        <f aca="false">COUNTA('27'!J7:J18)</f>
        <v>12</v>
      </c>
      <c r="D41" s="189" t="n">
        <f aca="false">COUNTA('27'!K8:K18)</f>
        <v>11</v>
      </c>
      <c r="E41" s="189" t="n">
        <f aca="false">COUNTIF('27'!E7:E18,"&gt;15")</f>
        <v>0</v>
      </c>
      <c r="F41" s="189"/>
      <c r="G41" s="189" t="n">
        <f aca="false">COUNTIF('27'!J7:J18,"&gt;1")</f>
        <v>0</v>
      </c>
      <c r="H41" s="189"/>
      <c r="I41" s="190"/>
      <c r="J41" s="189" t="n">
        <f aca="false">'27'!A41-'27'!E41</f>
        <v>12</v>
      </c>
      <c r="K41" s="189"/>
      <c r="L41" s="189" t="n">
        <f aca="false">'27'!C41-'27'!G41</f>
        <v>12</v>
      </c>
      <c r="M41" s="189"/>
      <c r="N41" s="190"/>
      <c r="O41" s="191" t="n">
        <f aca="false">COUNTIF('27'!J7:J18,"&lt;=0,5")</f>
        <v>7</v>
      </c>
      <c r="P41" s="191"/>
      <c r="Q41" s="191"/>
      <c r="R41" s="167"/>
      <c r="S41" s="192" t="n">
        <f aca="false">COUNTIF('27'!J7:J18,"&lt;=1,0")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SUM(('27'!AK38+'27'!AM38)/'27'!Y30)*1000</f>
        <v>4.27893592766667</v>
      </c>
      <c r="AM41" s="194"/>
      <c r="AO41" s="186" t="s">
        <v>95</v>
      </c>
      <c r="AP41" s="186"/>
      <c r="AQ41" s="194" t="n">
        <f aca="false">SUM(('27'!AP38+'27'!AR38)/'27'!Y30)*1000</f>
        <v>5.84054116171865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142</v>
      </c>
      <c r="Z44" s="208" t="s">
        <v>105</v>
      </c>
      <c r="AA44" s="209"/>
      <c r="AB44" s="208" t="s">
        <v>105</v>
      </c>
      <c r="AC44" s="209" t="n">
        <v>56</v>
      </c>
      <c r="AD44" s="210"/>
      <c r="AE44" s="210"/>
      <c r="AF44" s="211" t="s">
        <v>106</v>
      </c>
      <c r="AG44" s="243" t="n">
        <f aca="false">SUM('27'!Y45,'27'!AA45,'27'!AC45,'27'!AE45)</f>
        <v>206903.8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COUNTIF('27'!I7:I18,"&lt;=5,0")</f>
        <v>12</v>
      </c>
      <c r="I45" s="214"/>
      <c r="J45" s="214"/>
      <c r="K45" s="190"/>
      <c r="L45" s="184" t="n">
        <f aca="false">COUNTA('27'!L37)</f>
        <v>1</v>
      </c>
      <c r="M45" s="184"/>
      <c r="O45" s="215"/>
      <c r="P45" s="216"/>
      <c r="Q45" s="217" t="n">
        <f aca="false">'27'!S41-'27'!O41</f>
        <v>5</v>
      </c>
      <c r="R45" s="217"/>
      <c r="S45" s="217"/>
      <c r="T45" s="218"/>
      <c r="X45" s="219" t="s">
        <v>108</v>
      </c>
      <c r="Y45" s="220" t="n">
        <f aca="false">'27'!Y44*275.3</f>
        <v>39092.6</v>
      </c>
      <c r="Z45" s="219" t="s">
        <v>108</v>
      </c>
      <c r="AA45" s="220" t="n">
        <f aca="false">262.4*'27'!AA44</f>
        <v>0</v>
      </c>
      <c r="AB45" s="219" t="s">
        <v>108</v>
      </c>
      <c r="AC45" s="220" t="n">
        <f aca="false">'27'!AC44*277.7</f>
        <v>15551.2</v>
      </c>
      <c r="AD45" s="219" t="s">
        <v>108</v>
      </c>
      <c r="AE45" s="221" t="n">
        <v>152260</v>
      </c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431"/>
      <c r="AP45" s="431"/>
      <c r="AQ45" s="206"/>
      <c r="AR45" s="207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'27'!AS6</f>
        <v>1.33</v>
      </c>
      <c r="Z46" s="224" t="s">
        <v>109</v>
      </c>
      <c r="AA46" s="226" t="n">
        <f aca="false">'27'!Y46</f>
        <v>1.33</v>
      </c>
      <c r="AB46" s="224" t="s">
        <v>109</v>
      </c>
      <c r="AC46" s="226" t="n">
        <f aca="false">'27'!Y46</f>
        <v>1.33</v>
      </c>
      <c r="AD46" s="224" t="s">
        <v>109</v>
      </c>
      <c r="AE46" s="227" t="n">
        <f aca="false">'27'!Y46</f>
        <v>1.33</v>
      </c>
      <c r="AF46" s="228" t="s">
        <v>110</v>
      </c>
      <c r="AG46" s="229" t="n">
        <f aca="false">SUM('27'!Y47,'27'!AA47,'27'!AC47,'27'!AE47)</f>
        <v>275182.054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431"/>
      <c r="AP46" s="431"/>
      <c r="AQ46" s="211" t="s">
        <v>106</v>
      </c>
      <c r="AR46" s="212" t="n">
        <f aca="false">SUM('10'!AJ47,'10'!AL47,'10'!AN47,'10'!AP47)</f>
        <v>0</v>
      </c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'27'!Y45*'27'!Y46</f>
        <v>51993.158</v>
      </c>
      <c r="Z47" s="219" t="s">
        <v>112</v>
      </c>
      <c r="AA47" s="220" t="n">
        <f aca="false">'27'!AA45*'27'!AA46</f>
        <v>0</v>
      </c>
      <c r="AB47" s="219" t="s">
        <v>112</v>
      </c>
      <c r="AC47" s="220" t="n">
        <f aca="false">'27'!AC45*'27'!AC46</f>
        <v>20683.096</v>
      </c>
      <c r="AD47" s="219" t="s">
        <v>112</v>
      </c>
      <c r="AE47" s="220" t="n">
        <f aca="false">'27'!AE45*'27'!AE46</f>
        <v>202505.8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431"/>
      <c r="AP47" s="431"/>
      <c r="AQ47" s="211"/>
      <c r="AR47" s="21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431"/>
      <c r="AP48" s="431"/>
      <c r="AQ48" s="228" t="s">
        <v>110</v>
      </c>
      <c r="AR48" s="229" t="n">
        <f aca="false">SUM('10'!AJ49,'10'!AL49,'10'!AN49,'10'!AP49)</f>
        <v>0</v>
      </c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431"/>
      <c r="AP49" s="431"/>
      <c r="AQ49" s="228"/>
      <c r="AR49" s="22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COUNTA('27'!O7:O18)</f>
        <v>12</v>
      </c>
      <c r="P51" s="184" t="n">
        <f aca="false">COUNTA('27'!W17:W28)</f>
        <v>0</v>
      </c>
      <c r="R51" s="214" t="n">
        <f aca="false">COUNTIF('27'!O7:O18,"&gt;=0,5")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SUM('27'!Y53,'27'!AA53,'27'!AC53,'27'!AE53)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431"/>
      <c r="AP52" s="431"/>
      <c r="AQ52" s="499"/>
      <c r="AR52" s="500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'27'!Y52*275.3</f>
        <v>0</v>
      </c>
      <c r="Z53" s="219" t="s">
        <v>108</v>
      </c>
      <c r="AA53" s="220" t="n">
        <f aca="false">262.4*'27'!AA52</f>
        <v>0</v>
      </c>
      <c r="AB53" s="219" t="s">
        <v>108</v>
      </c>
      <c r="AC53" s="246" t="n">
        <f aca="false">'27'!AC52*277.7</f>
        <v>0</v>
      </c>
      <c r="AD53" s="219" t="s">
        <v>108</v>
      </c>
      <c r="AE53" s="348" t="n">
        <v>0</v>
      </c>
      <c r="AF53" s="211"/>
      <c r="AG53" s="243"/>
      <c r="AI53" s="208" t="s">
        <v>105</v>
      </c>
      <c r="AJ53" s="245"/>
      <c r="AK53" s="208" t="s">
        <v>105</v>
      </c>
      <c r="AL53" s="241"/>
      <c r="AM53" s="208" t="s">
        <v>105</v>
      </c>
      <c r="AN53" s="241"/>
      <c r="AO53" s="431"/>
      <c r="AP53" s="431"/>
      <c r="AQ53" s="211" t="s">
        <v>106</v>
      </c>
      <c r="AR53" s="243" t="n">
        <f aca="false">'10'!AJ54+'10'!AL54+'10'!AN54+'10'!AP54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'27'!AS7</f>
        <v>1.377</v>
      </c>
      <c r="Z54" s="224" t="s">
        <v>109</v>
      </c>
      <c r="AA54" s="226" t="n">
        <f aca="false">'27'!Y54</f>
        <v>1.377</v>
      </c>
      <c r="AB54" s="224" t="s">
        <v>109</v>
      </c>
      <c r="AC54" s="226" t="n">
        <f aca="false">'27'!Y54</f>
        <v>1.377</v>
      </c>
      <c r="AD54" s="224" t="s">
        <v>109</v>
      </c>
      <c r="AE54" s="227" t="n">
        <v>1.377</v>
      </c>
      <c r="AF54" s="228" t="s">
        <v>110</v>
      </c>
      <c r="AG54" s="229" t="n">
        <f aca="false">SUM('27'!Y55,'27'!AA55,'27'!AC55,'27'!AE55)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431"/>
      <c r="AP54" s="431"/>
      <c r="AQ54" s="211"/>
      <c r="AR54" s="243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'27'!Y53*'27'!Y54</f>
        <v>0</v>
      </c>
      <c r="Z55" s="219" t="s">
        <v>112</v>
      </c>
      <c r="AA55" s="220" t="n">
        <f aca="false">'27'!AA53*'27'!AA54</f>
        <v>0</v>
      </c>
      <c r="AB55" s="219" t="s">
        <v>112</v>
      </c>
      <c r="AC55" s="220" t="n">
        <f aca="false">'27'!AC53*'27'!AC54</f>
        <v>0</v>
      </c>
      <c r="AD55" s="219" t="s">
        <v>112</v>
      </c>
      <c r="AE55" s="220" t="n">
        <f aca="false">'27'!AE53*'27'!AE54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431"/>
      <c r="AP55" s="431"/>
      <c r="AQ55" s="228" t="s">
        <v>110</v>
      </c>
      <c r="AR55" s="229" t="n">
        <f aca="false">SUM('10'!AJ56,'10'!AL56,'10'!AN56,'10'!AP56)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431"/>
      <c r="AP56" s="431"/>
      <c r="AQ56" s="228"/>
      <c r="AR56" s="229"/>
    </row>
    <row r="57" customFormat="false" ht="15.75" hidden="false" customHeight="true" outlineLevel="0" collapsed="false">
      <c r="O57" s="247" t="n">
        <f aca="false">COUNTA('27'!N7:N18)</f>
        <v>12</v>
      </c>
      <c r="P57" s="247"/>
      <c r="R57" s="248" t="n">
        <f aca="false">COUNTIF('27'!N7:N18,"&gt;=6")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44049.6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 t="n">
        <v>0</v>
      </c>
      <c r="AE63" s="535" t="s">
        <v>163</v>
      </c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-44049.6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'26'!$Y$68</f>
        <v>-18067.3083333333</v>
      </c>
      <c r="Z65" s="259"/>
      <c r="AA65" s="259"/>
      <c r="AB65" s="269" t="s">
        <v>130</v>
      </c>
      <c r="AC65" s="367" t="n">
        <f aca="false">'26'!$AC$68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SUM('27'!AK38,'27'!AP38)</f>
        <v>2782.64166666667</v>
      </c>
      <c r="Z67" s="259"/>
      <c r="AA67" s="259"/>
      <c r="AB67" s="265" t="s">
        <v>128</v>
      </c>
      <c r="AC67" s="257" t="n">
        <f aca="false">SUM('27'!AM38,'27'!AR38)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SUM('27'!Y63,'27'!Y65)-'27'!Y67</f>
        <v>-20849.95</v>
      </c>
      <c r="Z68" s="259"/>
      <c r="AA68" s="259"/>
      <c r="AB68" s="265" t="s">
        <v>132</v>
      </c>
      <c r="AC68" s="275" t="n">
        <f aca="false">SUM('27'!AC63,'27'!AC65)-'27'!AC67</f>
        <v>0</v>
      </c>
    </row>
  </sheetData>
  <sheetProtection sheet="true" password="dd2b" objects="true" scenarios="true" selectLockedCells="true"/>
  <autoFilter ref="X35:AD37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G10" colorId="64" zoomScale="120" zoomScaleNormal="120" zoomScalePageLayoutView="100" workbookViewId="0">
      <selection pane="topLeft" activeCell="Y17" activeCellId="0" sqref="Y17"/>
    </sheetView>
  </sheetViews>
  <sheetFormatPr defaultColWidth="8.542968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  <col collapsed="false" customWidth="true" hidden="false" outlineLevel="0" max="29" min="29" style="0" width="9.59"/>
    <col collapsed="false" customWidth="true" hidden="false" outlineLevel="0" max="30" min="30" style="0" width="10.69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8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8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3206</v>
      </c>
      <c r="Z6" s="58" t="n">
        <v>1380</v>
      </c>
      <c r="AA6" s="34" t="n">
        <v>1</v>
      </c>
      <c r="AB6" s="82" t="n">
        <f aca="false">IF('28'!AA6=1,(('28'!Z6*'28'!$AS$6*'28'!$AT$6)/('28'!Y6*0.0036)),IF('28'!AA6=2,(('28'!Z6*'28'!$AS$7*'28'!$AT$7)/('28'!Y6*0.0036))))</f>
        <v>79.5123726346434</v>
      </c>
      <c r="AC6" s="82"/>
      <c r="AD6" s="37" t="n">
        <f aca="false">(('28'!AC6*'28'!$Q$10*1000000))/('28'!Y6*3600)</f>
        <v>0</v>
      </c>
      <c r="AE6" s="281" t="n">
        <v>2700</v>
      </c>
      <c r="AF6" s="282" t="n">
        <f aca="false">('28'!AE6/24)*0.454</f>
        <v>51.075</v>
      </c>
      <c r="AG6" s="38"/>
      <c r="AH6" s="282" t="n">
        <f aca="false">('28'!AG6/24)*0.454</f>
        <v>0</v>
      </c>
      <c r="AI6" s="280" t="n">
        <v>3500</v>
      </c>
      <c r="AJ6" s="282" t="n">
        <f aca="false">('28'!AI6/24)*0.454</f>
        <v>66.2083333333333</v>
      </c>
      <c r="AK6" s="40"/>
      <c r="AL6" s="283" t="n">
        <f aca="false">('28'!AK6/24)*0.454</f>
        <v>0</v>
      </c>
      <c r="AM6" s="40"/>
      <c r="AN6" s="283" t="n">
        <f aca="false">('28'!AM6/24)*0.454</f>
        <v>0</v>
      </c>
      <c r="AO6" s="40"/>
      <c r="AP6" s="536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176</v>
      </c>
      <c r="C7" s="284" t="n">
        <v>15</v>
      </c>
      <c r="D7" s="284" t="n">
        <v>15</v>
      </c>
      <c r="E7" s="284" t="n">
        <v>8</v>
      </c>
      <c r="F7" s="284" t="n">
        <v>40</v>
      </c>
      <c r="G7" s="284" t="n">
        <v>1.3</v>
      </c>
      <c r="H7" s="284" t="n">
        <v>0.9</v>
      </c>
      <c r="I7" s="284" t="n">
        <v>0.6</v>
      </c>
      <c r="J7" s="284" t="n">
        <v>0.5</v>
      </c>
      <c r="K7" s="284" t="n">
        <v>6.6</v>
      </c>
      <c r="L7" s="284" t="n">
        <v>5.9</v>
      </c>
      <c r="M7" s="284" t="n">
        <v>6.2</v>
      </c>
      <c r="N7" s="284" t="n">
        <v>5.8</v>
      </c>
      <c r="O7" s="284" t="n">
        <v>3</v>
      </c>
      <c r="P7" s="284" t="n">
        <v>0.5</v>
      </c>
      <c r="Q7" s="287"/>
      <c r="R7" s="56" t="n">
        <f aca="false">'27'!$Z$29</f>
        <v>1350</v>
      </c>
      <c r="S7" s="285" t="n">
        <f aca="false">'27'!$AB$29</f>
        <v>78.2230238393978</v>
      </c>
      <c r="T7" s="56" t="n">
        <f aca="false">'27'!$Y$29</f>
        <v>3188</v>
      </c>
      <c r="U7" s="51" t="str">
        <f aca="false">IF('28'!AA6=1,'28'!AR6,'28'!AR7)</f>
        <v>S.A.L</v>
      </c>
      <c r="V7" s="286" t="n">
        <f aca="false">ESCALA!$C$29</f>
        <v>0</v>
      </c>
      <c r="W7" s="286"/>
      <c r="X7" s="32" t="n">
        <v>0.0833333333333333</v>
      </c>
      <c r="Y7" s="58" t="n">
        <v>3172</v>
      </c>
      <c r="Z7" s="58" t="n">
        <v>1380</v>
      </c>
      <c r="AA7" s="34" t="n">
        <v>1</v>
      </c>
      <c r="AB7" s="82" t="n">
        <f aca="false">IF('28'!AA7=1,(('28'!Z7*'28'!$AS$6*'28'!$AT$6)/('28'!Y7*0.0036)),IF('28'!AA7=2,(('28'!Z7*'28'!$AS$7*'28'!$AT$7)/('28'!Y7*0.0036))))</f>
        <v>80.36464901219</v>
      </c>
      <c r="AC7" s="82"/>
      <c r="AD7" s="37" t="n">
        <f aca="false">(('28'!AC7*'28'!$Q$10*1000000))/('28'!Y7*3600)</f>
        <v>0</v>
      </c>
      <c r="AE7" s="281" t="n">
        <v>2700</v>
      </c>
      <c r="AF7" s="282" t="n">
        <f aca="false">('28'!AE7/24)*0.454</f>
        <v>51.075</v>
      </c>
      <c r="AG7" s="38"/>
      <c r="AH7" s="282" t="n">
        <f aca="false">('28'!AG7/24)*0.454</f>
        <v>0</v>
      </c>
      <c r="AI7" s="280" t="n">
        <v>3500</v>
      </c>
      <c r="AJ7" s="282" t="n">
        <f aca="false">('28'!AI7/24)*0.454</f>
        <v>66.2083333333333</v>
      </c>
      <c r="AK7" s="40"/>
      <c r="AL7" s="283" t="n">
        <f aca="false">('28'!AK7/24)*0.454</f>
        <v>0</v>
      </c>
      <c r="AM7" s="40"/>
      <c r="AN7" s="283" t="n">
        <f aca="false">('28'!AM7/24)*0.454</f>
        <v>0</v>
      </c>
      <c r="AO7" s="40"/>
      <c r="AP7" s="536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172</v>
      </c>
      <c r="C8" s="284" t="n">
        <v>13</v>
      </c>
      <c r="D8" s="284" t="n">
        <v>15</v>
      </c>
      <c r="E8" s="284" t="n">
        <v>8</v>
      </c>
      <c r="F8" s="284" t="n">
        <v>40</v>
      </c>
      <c r="G8" s="284" t="n">
        <v>1.4</v>
      </c>
      <c r="H8" s="284" t="n">
        <v>0.9</v>
      </c>
      <c r="I8" s="284" t="n">
        <v>0.5</v>
      </c>
      <c r="J8" s="284" t="n">
        <v>0.5</v>
      </c>
      <c r="K8" s="284" t="n">
        <v>6.7</v>
      </c>
      <c r="L8" s="284" t="n">
        <v>5.9</v>
      </c>
      <c r="M8" s="284" t="n">
        <v>6</v>
      </c>
      <c r="N8" s="284" t="n">
        <v>5.7</v>
      </c>
      <c r="O8" s="284" t="n">
        <v>3</v>
      </c>
      <c r="P8" s="284" t="n">
        <v>0.5</v>
      </c>
      <c r="Q8" s="287"/>
      <c r="R8" s="54" t="n">
        <f aca="false">'28'!Z7</f>
        <v>1380</v>
      </c>
      <c r="S8" s="55" t="n">
        <f aca="false">'28'!AB7</f>
        <v>80.36464901219</v>
      </c>
      <c r="T8" s="56" t="n">
        <f aca="false">'28'!Y7</f>
        <v>3172</v>
      </c>
      <c r="U8" s="51" t="str">
        <f aca="false">IF('28'!AA7=1,'28'!AR6,'28'!AR7)</f>
        <v>S.A.L</v>
      </c>
      <c r="V8" s="286"/>
      <c r="W8" s="286"/>
      <c r="X8" s="32" t="n">
        <v>0.125</v>
      </c>
      <c r="Y8" s="58" t="n">
        <v>3204</v>
      </c>
      <c r="Z8" s="58" t="n">
        <v>1380</v>
      </c>
      <c r="AA8" s="34" t="n">
        <v>1</v>
      </c>
      <c r="AB8" s="82" t="n">
        <f aca="false">IF('28'!AA8=1,(('28'!Z8*'28'!$AS$6*'28'!$AT$6)/('28'!Y8*0.0036)),IF('28'!AA8=2,(('28'!Z8*'28'!$AS$7*'28'!$AT$7)/('28'!Y8*0.0036))))</f>
        <v>79.5620058260508</v>
      </c>
      <c r="AC8" s="82"/>
      <c r="AD8" s="37" t="n">
        <f aca="false">(('28'!AC8*'28'!$Q$10*1000000))/('28'!Y8*3600)</f>
        <v>0</v>
      </c>
      <c r="AE8" s="281" t="n">
        <v>2700</v>
      </c>
      <c r="AF8" s="282" t="n">
        <f aca="false">('28'!AE8/24)*0.454</f>
        <v>51.075</v>
      </c>
      <c r="AG8" s="38"/>
      <c r="AH8" s="282" t="n">
        <f aca="false">('28'!AG8/24)*0.454</f>
        <v>0</v>
      </c>
      <c r="AI8" s="280" t="n">
        <v>3500</v>
      </c>
      <c r="AJ8" s="282" t="n">
        <f aca="false">('28'!AI8/24)*0.454</f>
        <v>66.2083333333333</v>
      </c>
      <c r="AK8" s="40"/>
      <c r="AL8" s="283" t="n">
        <f aca="false">('28'!AK8/24)*0.454</f>
        <v>0</v>
      </c>
      <c r="AM8" s="40"/>
      <c r="AN8" s="283" t="n">
        <f aca="false">('28'!AM8/24)*0.454</f>
        <v>0</v>
      </c>
      <c r="AO8" s="40"/>
      <c r="AP8" s="536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168</v>
      </c>
      <c r="C9" s="284" t="n">
        <v>13</v>
      </c>
      <c r="D9" s="284" t="n">
        <v>14</v>
      </c>
      <c r="E9" s="284" t="n">
        <v>9</v>
      </c>
      <c r="F9" s="284" t="n">
        <v>36</v>
      </c>
      <c r="G9" s="284" t="n">
        <v>1.4</v>
      </c>
      <c r="H9" s="284" t="n">
        <v>0.9</v>
      </c>
      <c r="I9" s="284" t="n">
        <v>0.5</v>
      </c>
      <c r="J9" s="284" t="n">
        <v>0.6</v>
      </c>
      <c r="K9" s="284" t="n">
        <v>6.7</v>
      </c>
      <c r="L9" s="284" t="n">
        <v>5.9</v>
      </c>
      <c r="M9" s="284" t="n">
        <v>6</v>
      </c>
      <c r="N9" s="284" t="n">
        <v>5.7</v>
      </c>
      <c r="O9" s="284" t="n">
        <v>3</v>
      </c>
      <c r="P9" s="284" t="n">
        <v>0.8</v>
      </c>
      <c r="Q9" s="287"/>
      <c r="R9" s="56" t="n">
        <f aca="false">'28'!Z9</f>
        <v>1380</v>
      </c>
      <c r="S9" s="55" t="n">
        <f aca="false">'28'!AB9</f>
        <v>79.6614583333333</v>
      </c>
      <c r="T9" s="56" t="n">
        <f aca="false">'28'!Y9</f>
        <v>3200</v>
      </c>
      <c r="U9" s="51" t="str">
        <f aca="false">IF('28'!AA9=1,'28'!AR6,'28'!AR7)</f>
        <v>S.A.L</v>
      </c>
      <c r="V9" s="286"/>
      <c r="W9" s="286"/>
      <c r="X9" s="32" t="n">
        <v>0.166666666666667</v>
      </c>
      <c r="Y9" s="58" t="n">
        <v>3200</v>
      </c>
      <c r="Z9" s="58" t="n">
        <v>1380</v>
      </c>
      <c r="AA9" s="34" t="n">
        <v>1</v>
      </c>
      <c r="AB9" s="82" t="n">
        <f aca="false">IF('28'!AA9=1,(('28'!Z9*'28'!$AS$6*'28'!$AT$6)/('28'!Y9*0.0036)),IF('28'!AA9=2,(('28'!Z9*'28'!$AS$7*'28'!$AT$7)/('28'!Y9*0.0036))))</f>
        <v>79.6614583333333</v>
      </c>
      <c r="AC9" s="82"/>
      <c r="AD9" s="37" t="n">
        <f aca="false">(('28'!AC9*'28'!$Q$10*1000000))/('28'!Y9*3600)</f>
        <v>0</v>
      </c>
      <c r="AE9" s="281" t="n">
        <v>2700</v>
      </c>
      <c r="AF9" s="282" t="n">
        <f aca="false">('28'!AE9/24)*0.454</f>
        <v>51.075</v>
      </c>
      <c r="AG9" s="38"/>
      <c r="AH9" s="282" t="n">
        <f aca="false">('28'!AG9/24)*0.454</f>
        <v>0</v>
      </c>
      <c r="AI9" s="280" t="n">
        <v>3500</v>
      </c>
      <c r="AJ9" s="282" t="n">
        <f aca="false">('28'!AI9/24)*0.454</f>
        <v>66.2083333333333</v>
      </c>
      <c r="AK9" s="40"/>
      <c r="AL9" s="283" t="n">
        <f aca="false">('28'!AK9/24)*0.454</f>
        <v>0</v>
      </c>
      <c r="AM9" s="40"/>
      <c r="AN9" s="283" t="n">
        <f aca="false">('28'!AM9/24)*0.454</f>
        <v>0</v>
      </c>
      <c r="AO9" s="40"/>
      <c r="AP9" s="536" t="n">
        <f aca="false">('28'!AO9/24)*0.454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164</v>
      </c>
      <c r="C10" s="284" t="n">
        <v>13</v>
      </c>
      <c r="D10" s="284" t="n">
        <v>14</v>
      </c>
      <c r="E10" s="284" t="n">
        <v>9</v>
      </c>
      <c r="F10" s="284" t="n">
        <v>36</v>
      </c>
      <c r="G10" s="284" t="n">
        <v>1.6</v>
      </c>
      <c r="H10" s="284" t="n">
        <v>0.9</v>
      </c>
      <c r="I10" s="284" t="n">
        <v>0.5</v>
      </c>
      <c r="J10" s="284" t="n">
        <v>0.6</v>
      </c>
      <c r="K10" s="284" t="n">
        <v>6.7</v>
      </c>
      <c r="L10" s="284" t="n">
        <v>5.9</v>
      </c>
      <c r="M10" s="284" t="n">
        <v>6</v>
      </c>
      <c r="N10" s="284" t="n">
        <v>5.7</v>
      </c>
      <c r="O10" s="284" t="n">
        <v>3</v>
      </c>
      <c r="P10" s="284" t="n">
        <v>0.8</v>
      </c>
      <c r="Q10" s="287"/>
      <c r="R10" s="56" t="n">
        <f aca="false">'28'!Z7</f>
        <v>1380</v>
      </c>
      <c r="S10" s="55" t="n">
        <f aca="false">'28'!AB11</f>
        <v>80.1372733941109</v>
      </c>
      <c r="T10" s="56" t="n">
        <f aca="false">'28'!Y11</f>
        <v>3181</v>
      </c>
      <c r="U10" s="51" t="str">
        <f aca="false">IF('28'!AA11=1,'28'!AR6,'28'!AR7)</f>
        <v>S.A.L</v>
      </c>
      <c r="V10" s="286"/>
      <c r="W10" s="286"/>
      <c r="X10" s="32" t="n">
        <v>0.208333333333333</v>
      </c>
      <c r="Y10" s="58" t="n">
        <v>3229</v>
      </c>
      <c r="Z10" s="58" t="n">
        <v>1380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78.9460101166512</v>
      </c>
      <c r="AC10" s="82"/>
      <c r="AD10" s="37" t="n">
        <f aca="false">(('28'!AC10*'28'!$Q$10*1000000))/('28'!Y10*3600)</f>
        <v>0</v>
      </c>
      <c r="AE10" s="281" t="n">
        <v>2700</v>
      </c>
      <c r="AF10" s="282" t="n">
        <f aca="false">('28'!AE10/24)*0.454</f>
        <v>51.075</v>
      </c>
      <c r="AG10" s="38"/>
      <c r="AH10" s="282" t="n">
        <f aca="false">('28'!AG10/24)*0.454</f>
        <v>0</v>
      </c>
      <c r="AI10" s="280" t="n">
        <v>3500</v>
      </c>
      <c r="AJ10" s="282" t="n">
        <f aca="false">('28'!AI10/24)*0.454</f>
        <v>66.2083333333333</v>
      </c>
      <c r="AK10" s="40"/>
      <c r="AL10" s="283" t="n">
        <f aca="false">('28'!AK10/24)*0.454</f>
        <v>0</v>
      </c>
      <c r="AM10" s="40"/>
      <c r="AN10" s="283" t="n">
        <f aca="false">('28'!AM10/24)*0.454</f>
        <v>0</v>
      </c>
      <c r="AO10" s="40"/>
      <c r="AP10" s="536" t="n">
        <f aca="false">('28'!AO10/24)*0.454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178</v>
      </c>
      <c r="C11" s="284" t="n">
        <v>13</v>
      </c>
      <c r="D11" s="284" t="n">
        <v>15</v>
      </c>
      <c r="E11" s="284" t="n">
        <v>9</v>
      </c>
      <c r="F11" s="284" t="n">
        <v>38</v>
      </c>
      <c r="G11" s="284" t="n">
        <v>1.6</v>
      </c>
      <c r="H11" s="284" t="n">
        <v>1</v>
      </c>
      <c r="I11" s="284" t="n">
        <v>0.4</v>
      </c>
      <c r="J11" s="284" t="n">
        <v>0.5</v>
      </c>
      <c r="K11" s="284" t="n">
        <v>6.7</v>
      </c>
      <c r="L11" s="284" t="n">
        <v>5.9</v>
      </c>
      <c r="M11" s="284" t="n">
        <v>6</v>
      </c>
      <c r="N11" s="284" t="n">
        <v>5.7</v>
      </c>
      <c r="O11" s="284" t="n">
        <v>3</v>
      </c>
      <c r="P11" s="284" t="n">
        <v>0.6</v>
      </c>
      <c r="Q11" s="287"/>
      <c r="R11" s="56" t="n">
        <f aca="false">'28'!Z9</f>
        <v>1380</v>
      </c>
      <c r="S11" s="55" t="n">
        <f aca="false">'28'!AB13</f>
        <v>79.9864030959105</v>
      </c>
      <c r="T11" s="56" t="n">
        <f aca="false">'28'!Y13</f>
        <v>3187</v>
      </c>
      <c r="U11" s="51" t="str">
        <f aca="false">IF('28'!AA13=1,'28'!AR6,'28'!AR7)</f>
        <v>S.A.L</v>
      </c>
      <c r="V11" s="286"/>
      <c r="W11" s="286"/>
      <c r="X11" s="32" t="n">
        <v>0.25</v>
      </c>
      <c r="Y11" s="58" t="n">
        <v>3181</v>
      </c>
      <c r="Z11" s="58" t="n">
        <v>1380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80.1372733941109</v>
      </c>
      <c r="AC11" s="82"/>
      <c r="AD11" s="37" t="n">
        <f aca="false">(('28'!AC11*'28'!$Q$10*1000000))/('28'!Y11*3600)</f>
        <v>0</v>
      </c>
      <c r="AE11" s="281" t="n">
        <v>2700</v>
      </c>
      <c r="AF11" s="282" t="n">
        <f aca="false">('28'!AE11/24)*0.454</f>
        <v>51.075</v>
      </c>
      <c r="AG11" s="38"/>
      <c r="AH11" s="282" t="n">
        <f aca="false">('28'!AG11/24)*0.454</f>
        <v>0</v>
      </c>
      <c r="AI11" s="280" t="n">
        <v>3500</v>
      </c>
      <c r="AJ11" s="282" t="n">
        <f aca="false">('28'!AI11/24)*0.454</f>
        <v>66.2083333333333</v>
      </c>
      <c r="AK11" s="40"/>
      <c r="AL11" s="283" t="n">
        <f aca="false">('28'!AK11/24)*0.454</f>
        <v>0</v>
      </c>
      <c r="AM11" s="40"/>
      <c r="AN11" s="283" t="n">
        <f aca="false">('28'!AM11/24)*0.454</f>
        <v>0</v>
      </c>
      <c r="AO11" s="40"/>
      <c r="AP11" s="536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175</v>
      </c>
      <c r="C12" s="284" t="n">
        <v>19</v>
      </c>
      <c r="D12" s="284" t="n">
        <v>15</v>
      </c>
      <c r="E12" s="284" t="n">
        <v>9</v>
      </c>
      <c r="F12" s="284" t="n">
        <v>36</v>
      </c>
      <c r="G12" s="284" t="n">
        <v>2</v>
      </c>
      <c r="H12" s="284" t="n">
        <v>1</v>
      </c>
      <c r="I12" s="284" t="n">
        <v>0.4</v>
      </c>
      <c r="J12" s="284" t="n">
        <v>0.5</v>
      </c>
      <c r="K12" s="284" t="n">
        <v>6.7</v>
      </c>
      <c r="L12" s="284" t="n">
        <v>5.9</v>
      </c>
      <c r="M12" s="284" t="n">
        <v>6</v>
      </c>
      <c r="N12" s="284" t="n">
        <v>5.7</v>
      </c>
      <c r="O12" s="284" t="n">
        <v>3</v>
      </c>
      <c r="P12" s="284" t="n">
        <v>0.5</v>
      </c>
      <c r="Q12" s="287"/>
      <c r="R12" s="56" t="n">
        <f aca="false">'28'!Z11</f>
        <v>1380</v>
      </c>
      <c r="S12" s="55" t="n">
        <f aca="false">'28'!AB15</f>
        <v>80.2129221732746</v>
      </c>
      <c r="T12" s="56" t="n">
        <f aca="false">'28'!Y15</f>
        <v>3178</v>
      </c>
      <c r="U12" s="51" t="str">
        <f aca="false">IF('28'!AA15=1,'28'!AR6,'28'!AR7)</f>
        <v>S.A.L</v>
      </c>
      <c r="V12" s="66" t="n">
        <f aca="false">ESCALA!$B$30</f>
        <v>0</v>
      </c>
      <c r="W12" s="66"/>
      <c r="X12" s="32" t="n">
        <v>0.291666666666667</v>
      </c>
      <c r="Y12" s="58" t="n">
        <v>3200</v>
      </c>
      <c r="Z12" s="58" t="n">
        <v>1380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79.6614583333333</v>
      </c>
      <c r="AC12" s="82"/>
      <c r="AD12" s="37" t="n">
        <f aca="false">(('28'!AC12*'28'!$Q$10*1000000))/('28'!Y12*3600)</f>
        <v>0</v>
      </c>
      <c r="AE12" s="281" t="n">
        <v>2700</v>
      </c>
      <c r="AF12" s="282" t="n">
        <f aca="false">('28'!AE12/24)*0.454</f>
        <v>51.075</v>
      </c>
      <c r="AG12" s="38"/>
      <c r="AH12" s="282" t="n">
        <f aca="false">('28'!AG12/24)*0.454</f>
        <v>0</v>
      </c>
      <c r="AI12" s="280" t="n">
        <v>3500</v>
      </c>
      <c r="AJ12" s="282" t="n">
        <f aca="false">('28'!AI12/24)*0.454</f>
        <v>66.2083333333333</v>
      </c>
      <c r="AK12" s="40"/>
      <c r="AL12" s="283" t="n">
        <f aca="false">('28'!AK12/24)*0.454</f>
        <v>0</v>
      </c>
      <c r="AM12" s="40"/>
      <c r="AN12" s="283" t="n">
        <f aca="false">('28'!AM12/24)*0.454</f>
        <v>0</v>
      </c>
      <c r="AO12" s="40"/>
      <c r="AP12" s="536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177</v>
      </c>
      <c r="C13" s="284" t="n">
        <v>20</v>
      </c>
      <c r="D13" s="284" t="n">
        <v>16</v>
      </c>
      <c r="E13" s="284" t="n">
        <v>9</v>
      </c>
      <c r="F13" s="284" t="n">
        <v>37</v>
      </c>
      <c r="G13" s="284" t="n">
        <v>2.3</v>
      </c>
      <c r="H13" s="284" t="n">
        <v>1.4</v>
      </c>
      <c r="I13" s="284" t="n">
        <v>0.5</v>
      </c>
      <c r="J13" s="284" t="n">
        <v>0.5</v>
      </c>
      <c r="K13" s="284" t="n">
        <v>6.7</v>
      </c>
      <c r="L13" s="284" t="n">
        <v>5.9</v>
      </c>
      <c r="M13" s="284" t="n">
        <v>6</v>
      </c>
      <c r="N13" s="284" t="n">
        <v>5.7</v>
      </c>
      <c r="O13" s="284" t="n">
        <v>3</v>
      </c>
      <c r="P13" s="284" t="n">
        <v>0.4</v>
      </c>
      <c r="Q13" s="287"/>
      <c r="R13" s="56" t="n">
        <f aca="false">'28'!Z17</f>
        <v>1380</v>
      </c>
      <c r="S13" s="55" t="n">
        <f aca="false">'28'!AB17</f>
        <v>80.5678466076696</v>
      </c>
      <c r="T13" s="56" t="n">
        <f aca="false">'28'!Y17</f>
        <v>3164</v>
      </c>
      <c r="U13" s="51" t="str">
        <f aca="false">IF('28'!AA17=1,'28'!AR6,'28'!AR7)</f>
        <v>S.A.L</v>
      </c>
      <c r="V13" s="66"/>
      <c r="W13" s="66"/>
      <c r="X13" s="32" t="n">
        <v>0.333333333333333</v>
      </c>
      <c r="Y13" s="58" t="n">
        <v>3187</v>
      </c>
      <c r="Z13" s="58" t="n">
        <v>1380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79.9864030959105</v>
      </c>
      <c r="AC13" s="82"/>
      <c r="AD13" s="37" t="n">
        <f aca="false">(('28'!AC13*'28'!$Q$10*1000000))/('28'!Y13*3600)</f>
        <v>0</v>
      </c>
      <c r="AE13" s="281" t="n">
        <v>2700</v>
      </c>
      <c r="AF13" s="282" t="n">
        <f aca="false">('28'!AE13/24)*0.454</f>
        <v>51.075</v>
      </c>
      <c r="AG13" s="38"/>
      <c r="AH13" s="282" t="n">
        <f aca="false">('28'!AG13/24)*0.454</f>
        <v>0</v>
      </c>
      <c r="AI13" s="280" t="n">
        <v>3500</v>
      </c>
      <c r="AJ13" s="282" t="n">
        <f aca="false">('28'!AI13/24)*0.454</f>
        <v>66.2083333333333</v>
      </c>
      <c r="AK13" s="40"/>
      <c r="AL13" s="283" t="n">
        <f aca="false">('28'!AK13/24)*0.454</f>
        <v>0</v>
      </c>
      <c r="AM13" s="40"/>
      <c r="AN13" s="283" t="n">
        <f aca="false">('28'!AM13/24)*0.454</f>
        <v>0</v>
      </c>
      <c r="AO13" s="40"/>
      <c r="AP13" s="536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176</v>
      </c>
      <c r="C14" s="284" t="n">
        <v>18</v>
      </c>
      <c r="D14" s="284" t="n">
        <v>16</v>
      </c>
      <c r="E14" s="284" t="n">
        <v>10</v>
      </c>
      <c r="F14" s="284" t="n">
        <v>38</v>
      </c>
      <c r="G14" s="284" t="n">
        <v>1.7</v>
      </c>
      <c r="H14" s="284" t="n">
        <v>1.3</v>
      </c>
      <c r="I14" s="284" t="n">
        <v>0.5</v>
      </c>
      <c r="J14" s="284" t="n">
        <v>0.4</v>
      </c>
      <c r="K14" s="284" t="n">
        <v>6.7</v>
      </c>
      <c r="L14" s="284" t="n">
        <v>5.9</v>
      </c>
      <c r="M14" s="284" t="n">
        <v>6</v>
      </c>
      <c r="N14" s="284" t="n">
        <v>5.7</v>
      </c>
      <c r="O14" s="284" t="n">
        <v>3</v>
      </c>
      <c r="P14" s="284" t="n">
        <v>0.4</v>
      </c>
      <c r="Q14" s="287"/>
      <c r="R14" s="56" t="n">
        <f aca="false">'28'!Z19</f>
        <v>1380</v>
      </c>
      <c r="S14" s="55" t="n">
        <f aca="false">'28'!AB19</f>
        <v>80.5169509370394</v>
      </c>
      <c r="T14" s="56" t="n">
        <f aca="false">'28'!Y19</f>
        <v>3166</v>
      </c>
      <c r="U14" s="51" t="str">
        <f aca="false">IF('28'!AA19=1,'28'!AR6,'28'!AR7)</f>
        <v>S.A.L</v>
      </c>
      <c r="V14" s="66"/>
      <c r="W14" s="66"/>
      <c r="X14" s="32" t="n">
        <v>0.375</v>
      </c>
      <c r="Y14" s="58" t="n">
        <v>3171</v>
      </c>
      <c r="Z14" s="58" t="n">
        <v>1380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80.3899926416483</v>
      </c>
      <c r="AC14" s="82"/>
      <c r="AD14" s="37" t="n">
        <f aca="false">(('28'!AC14*'28'!$Q$10*1000000))/('28'!Y14*3600)</f>
        <v>0</v>
      </c>
      <c r="AE14" s="281" t="n">
        <v>2700</v>
      </c>
      <c r="AF14" s="282" t="n">
        <f aca="false">('28'!AE14/24)*0.454</f>
        <v>51.075</v>
      </c>
      <c r="AG14" s="38"/>
      <c r="AH14" s="282" t="n">
        <f aca="false">('28'!AG14/24)*0.454</f>
        <v>0</v>
      </c>
      <c r="AI14" s="280" t="n">
        <v>3500</v>
      </c>
      <c r="AJ14" s="282" t="n">
        <f aca="false">('28'!AI14/24)*0.454</f>
        <v>66.2083333333333</v>
      </c>
      <c r="AK14" s="40"/>
      <c r="AL14" s="283" t="n">
        <f aca="false">('28'!AK14/24)*0.454</f>
        <v>0</v>
      </c>
      <c r="AM14" s="40"/>
      <c r="AN14" s="283" t="n">
        <f aca="false">('28'!AM14/24)*0.454</f>
        <v>0</v>
      </c>
      <c r="AO14" s="40"/>
      <c r="AP14" s="536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178</v>
      </c>
      <c r="C15" s="284" t="n">
        <v>18</v>
      </c>
      <c r="D15" s="284" t="n">
        <v>15</v>
      </c>
      <c r="E15" s="284" t="n">
        <v>10</v>
      </c>
      <c r="F15" s="284" t="n">
        <v>39</v>
      </c>
      <c r="G15" s="284" t="n">
        <v>1.6</v>
      </c>
      <c r="H15" s="284" t="n">
        <v>1.2</v>
      </c>
      <c r="I15" s="284" t="n">
        <v>0.5</v>
      </c>
      <c r="J15" s="284" t="n">
        <v>0.4</v>
      </c>
      <c r="K15" s="284" t="n">
        <v>6.7</v>
      </c>
      <c r="L15" s="284" t="n">
        <v>5.9</v>
      </c>
      <c r="M15" s="284" t="n">
        <v>6</v>
      </c>
      <c r="N15" s="284" t="n">
        <v>5.7</v>
      </c>
      <c r="O15" s="284" t="n">
        <v>3</v>
      </c>
      <c r="P15" s="284" t="n">
        <v>0.5</v>
      </c>
      <c r="Q15" s="287"/>
      <c r="R15" s="56" t="n">
        <f aca="false">'28'!Z21</f>
        <v>1380</v>
      </c>
      <c r="S15" s="55" t="n">
        <f aca="false">'28'!AB21</f>
        <v>79.8611111111111</v>
      </c>
      <c r="T15" s="56" t="n">
        <f aca="false">'28'!Y21</f>
        <v>3192</v>
      </c>
      <c r="U15" s="51" t="str">
        <f aca="false">IF('28'!AA21=1,'28'!AR6,'28'!AR7)</f>
        <v>S.A.L</v>
      </c>
      <c r="V15" s="66"/>
      <c r="W15" s="66"/>
      <c r="X15" s="32" t="n">
        <v>0.416666666666667</v>
      </c>
      <c r="Y15" s="58" t="n">
        <v>3178</v>
      </c>
      <c r="Z15" s="58" t="n">
        <v>1380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80.2129221732746</v>
      </c>
      <c r="AC15" s="82"/>
      <c r="AD15" s="37" t="n">
        <f aca="false">(('28'!AC15*'28'!$Q$10*1000000))/('28'!Y15*3600)</f>
        <v>0</v>
      </c>
      <c r="AE15" s="281" t="n">
        <v>2700</v>
      </c>
      <c r="AF15" s="282" t="n">
        <f aca="false">('28'!AE15/24)*0.454</f>
        <v>51.075</v>
      </c>
      <c r="AG15" s="38"/>
      <c r="AH15" s="282" t="n">
        <f aca="false">('28'!AG15/24)*0.454</f>
        <v>0</v>
      </c>
      <c r="AI15" s="280" t="n">
        <v>3500</v>
      </c>
      <c r="AJ15" s="282" t="n">
        <f aca="false">('28'!AI15/24)*0.454</f>
        <v>66.2083333333333</v>
      </c>
      <c r="AK15" s="40"/>
      <c r="AL15" s="283" t="n">
        <f aca="false">('28'!AK15/24)*0.454</f>
        <v>0</v>
      </c>
      <c r="AM15" s="40"/>
      <c r="AN15" s="283" t="n">
        <f aca="false">('28'!AM15/24)*0.454</f>
        <v>0</v>
      </c>
      <c r="AO15" s="40"/>
      <c r="AP15" s="536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180</v>
      </c>
      <c r="C16" s="284" t="n">
        <v>18</v>
      </c>
      <c r="D16" s="284" t="n">
        <v>15</v>
      </c>
      <c r="E16" s="284" t="n">
        <v>10</v>
      </c>
      <c r="F16" s="284" t="n">
        <v>40</v>
      </c>
      <c r="G16" s="284" t="n">
        <v>1.6</v>
      </c>
      <c r="H16" s="284" t="n">
        <v>1.2</v>
      </c>
      <c r="I16" s="284" t="n">
        <v>0.5</v>
      </c>
      <c r="J16" s="284" t="n">
        <v>0.4</v>
      </c>
      <c r="K16" s="284" t="n">
        <v>6.7</v>
      </c>
      <c r="L16" s="284" t="n">
        <v>5.9</v>
      </c>
      <c r="M16" s="284" t="n">
        <v>6</v>
      </c>
      <c r="N16" s="284" t="n">
        <v>5.7</v>
      </c>
      <c r="O16" s="284" t="n">
        <v>3</v>
      </c>
      <c r="P16" s="284" t="n">
        <v>0.5</v>
      </c>
      <c r="Q16" s="287"/>
      <c r="R16" s="56" t="n">
        <f aca="false">'28'!Z23</f>
        <v>1380</v>
      </c>
      <c r="S16" s="55" t="n">
        <f aca="false">'28'!AB23</f>
        <v>80.6698312236287</v>
      </c>
      <c r="T16" s="56" t="n">
        <f aca="false">'28'!Y23</f>
        <v>3160</v>
      </c>
      <c r="U16" s="51" t="str">
        <f aca="false">IF('28'!AA23=1,'28'!AR6,'28'!AR7)</f>
        <v>S.A.L</v>
      </c>
      <c r="V16" s="66"/>
      <c r="W16" s="66"/>
      <c r="X16" s="32" t="n">
        <v>0.458333333333333</v>
      </c>
      <c r="Y16" s="58" t="n">
        <v>3179</v>
      </c>
      <c r="Z16" s="58" t="n">
        <v>1380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80.1876900492818</v>
      </c>
      <c r="AC16" s="82"/>
      <c r="AD16" s="37" t="n">
        <f aca="false">(('28'!AC16*'28'!$Q$10*1000000))/('28'!Y16*3600)</f>
        <v>0</v>
      </c>
      <c r="AE16" s="281" t="n">
        <v>2700</v>
      </c>
      <c r="AF16" s="282" t="n">
        <f aca="false">('28'!AE16/24)*0.454</f>
        <v>51.075</v>
      </c>
      <c r="AG16" s="38"/>
      <c r="AH16" s="282" t="n">
        <f aca="false">('28'!AG16/24)*0.454</f>
        <v>0</v>
      </c>
      <c r="AI16" s="280" t="n">
        <v>3500</v>
      </c>
      <c r="AJ16" s="282" t="n">
        <f aca="false">('28'!AI16/24)*0.454</f>
        <v>66.2083333333333</v>
      </c>
      <c r="AK16" s="40"/>
      <c r="AL16" s="283" t="n">
        <f aca="false">('28'!AK16/24)*0.454</f>
        <v>0</v>
      </c>
      <c r="AM16" s="40"/>
      <c r="AN16" s="283" t="n">
        <f aca="false">('28'!AM16/24)*0.454</f>
        <v>0</v>
      </c>
      <c r="AO16" s="40"/>
      <c r="AP16" s="536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180</v>
      </c>
      <c r="C17" s="284" t="n">
        <v>17</v>
      </c>
      <c r="D17" s="284" t="n">
        <v>16</v>
      </c>
      <c r="E17" s="284" t="n">
        <v>10</v>
      </c>
      <c r="F17" s="284" t="n">
        <v>42</v>
      </c>
      <c r="G17" s="284" t="n">
        <v>1.6</v>
      </c>
      <c r="H17" s="284" t="n">
        <v>1.3</v>
      </c>
      <c r="I17" s="284" t="n">
        <v>0.5</v>
      </c>
      <c r="J17" s="284" t="n">
        <v>0.5</v>
      </c>
      <c r="K17" s="284" t="n">
        <v>6.7</v>
      </c>
      <c r="L17" s="284" t="n">
        <v>5.9</v>
      </c>
      <c r="M17" s="284" t="n">
        <v>6</v>
      </c>
      <c r="N17" s="284" t="n">
        <v>5.7</v>
      </c>
      <c r="O17" s="284" t="n">
        <v>3</v>
      </c>
      <c r="P17" s="284" t="n">
        <v>0.4</v>
      </c>
      <c r="Q17" s="287"/>
      <c r="R17" s="56" t="n">
        <f aca="false">'28'!Z25</f>
        <v>1380</v>
      </c>
      <c r="S17" s="55" t="n">
        <f aca="false">'28'!AB25</f>
        <v>79.3391430646333</v>
      </c>
      <c r="T17" s="56" t="n">
        <f aca="false">'28'!Y25</f>
        <v>3213</v>
      </c>
      <c r="U17" s="51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58" t="n">
        <v>3164</v>
      </c>
      <c r="Z17" s="58" t="n">
        <v>1380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80.5678466076696</v>
      </c>
      <c r="AC17" s="82"/>
      <c r="AD17" s="37" t="n">
        <f aca="false">(('28'!AC17*'28'!$Q$10*1000000))/('28'!Y17*3600)</f>
        <v>0</v>
      </c>
      <c r="AE17" s="281" t="n">
        <v>2700</v>
      </c>
      <c r="AF17" s="282" t="n">
        <f aca="false">('28'!AE17/24)*0.454</f>
        <v>51.075</v>
      </c>
      <c r="AG17" s="38"/>
      <c r="AH17" s="282" t="n">
        <f aca="false">('28'!AG17/24)*0.454</f>
        <v>0</v>
      </c>
      <c r="AI17" s="280" t="n">
        <v>3500</v>
      </c>
      <c r="AJ17" s="282" t="n">
        <f aca="false">('28'!AI17/24)*0.454</f>
        <v>66.2083333333333</v>
      </c>
      <c r="AK17" s="40"/>
      <c r="AL17" s="283" t="n">
        <f aca="false">('28'!AK17/24)*0.454</f>
        <v>0</v>
      </c>
      <c r="AM17" s="40"/>
      <c r="AN17" s="283" t="n">
        <f aca="false">('28'!AM17/24)*0.454</f>
        <v>0</v>
      </c>
      <c r="AO17" s="40"/>
      <c r="AP17" s="536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184</v>
      </c>
      <c r="C18" s="284" t="n">
        <v>17</v>
      </c>
      <c r="D18" s="284" t="n">
        <v>15</v>
      </c>
      <c r="E18" s="284" t="n">
        <v>10</v>
      </c>
      <c r="F18" s="284" t="n">
        <v>43</v>
      </c>
      <c r="G18" s="284" t="n">
        <v>1.6</v>
      </c>
      <c r="H18" s="284" t="n">
        <v>1.3</v>
      </c>
      <c r="I18" s="284" t="n">
        <v>0.5</v>
      </c>
      <c r="J18" s="284" t="n">
        <v>0.5</v>
      </c>
      <c r="K18" s="284" t="n">
        <v>6.7</v>
      </c>
      <c r="L18" s="284" t="n">
        <v>5.9</v>
      </c>
      <c r="M18" s="284" t="n">
        <v>6</v>
      </c>
      <c r="N18" s="284" t="n">
        <v>5.7</v>
      </c>
      <c r="O18" s="284" t="n">
        <v>3</v>
      </c>
      <c r="P18" s="284" t="n">
        <v>0.2</v>
      </c>
      <c r="Q18" s="287"/>
      <c r="R18" s="56" t="n">
        <f aca="false">'28'!Z27</f>
        <v>1380</v>
      </c>
      <c r="S18" s="55" t="n">
        <f aca="false">'28'!AB27</f>
        <v>79.3885601577909</v>
      </c>
      <c r="T18" s="56" t="n">
        <f aca="false">'28'!Y27</f>
        <v>3211</v>
      </c>
      <c r="U18" s="51" t="str">
        <f aca="false">IF('28'!AA27=1,'28'!AR6,'28'!AR7)</f>
        <v>S.A.L</v>
      </c>
      <c r="V18" s="67"/>
      <c r="W18" s="67"/>
      <c r="X18" s="32" t="n">
        <v>0.541666666666667</v>
      </c>
      <c r="Y18" s="58" t="n">
        <v>3166</v>
      </c>
      <c r="Z18" s="58" t="n">
        <v>1380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80.5169509370394</v>
      </c>
      <c r="AC18" s="82"/>
      <c r="AD18" s="37" t="n">
        <f aca="false">(('28'!AC18*'28'!$Q$10*1000000))/('28'!Y18*3600)</f>
        <v>0</v>
      </c>
      <c r="AE18" s="281" t="n">
        <v>2700</v>
      </c>
      <c r="AF18" s="282" t="n">
        <f aca="false">('28'!AE18/24)*0.454</f>
        <v>51.075</v>
      </c>
      <c r="AG18" s="38"/>
      <c r="AH18" s="282" t="n">
        <f aca="false">('28'!AG18/24)*0.454</f>
        <v>0</v>
      </c>
      <c r="AI18" s="280" t="n">
        <v>3500</v>
      </c>
      <c r="AJ18" s="282" t="n">
        <f aca="false">('28'!AI18/24)*0.454</f>
        <v>66.2083333333333</v>
      </c>
      <c r="AK18" s="40"/>
      <c r="AL18" s="283" t="n">
        <f aca="false">('28'!AK18/24)*0.454</f>
        <v>0</v>
      </c>
      <c r="AM18" s="40"/>
      <c r="AN18" s="283" t="n">
        <f aca="false">('28'!AM18/24)*0.454</f>
        <v>0</v>
      </c>
      <c r="AO18" s="40"/>
      <c r="AP18" s="536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AVERAGE('28'!B7:B18)</f>
        <v>175.666666666667</v>
      </c>
      <c r="C19" s="96" t="n">
        <f aca="false">AVERAGE('28'!C7:C18)</f>
        <v>16.1666666666667</v>
      </c>
      <c r="D19" s="96" t="n">
        <f aca="false">AVERAGE('28'!D7:D18)</f>
        <v>15.0833333333333</v>
      </c>
      <c r="E19" s="96" t="n">
        <f aca="false">AVERAGE('28'!E7:E18)</f>
        <v>9.25</v>
      </c>
      <c r="F19" s="96" t="n">
        <f aca="false">AVERAGE('28'!F7:F18)</f>
        <v>38.75</v>
      </c>
      <c r="G19" s="96" t="n">
        <f aca="false">AVERAGE('28'!G7:G18)</f>
        <v>1.64166666666667</v>
      </c>
      <c r="H19" s="96" t="n">
        <f aca="false">AVERAGE('28'!H7:H18)</f>
        <v>1.10833333333333</v>
      </c>
      <c r="I19" s="96" t="n">
        <f aca="false">AVERAGE('28'!I7:I18)</f>
        <v>0.491666666666667</v>
      </c>
      <c r="J19" s="96" t="n">
        <f aca="false">AVERAGE('28'!J7:J18)</f>
        <v>0.491666666666667</v>
      </c>
      <c r="K19" s="96" t="n">
        <f aca="false">AVERAGE('28'!K7:K18)</f>
        <v>6.69166666666667</v>
      </c>
      <c r="L19" s="96" t="n">
        <f aca="false">AVERAGE('28'!L7:L18)</f>
        <v>5.9</v>
      </c>
      <c r="M19" s="96" t="n">
        <f aca="false">AVERAGE('28'!M7:M18)</f>
        <v>6.01666666666667</v>
      </c>
      <c r="N19" s="96" t="n">
        <f aca="false">AVERAGE('28'!N7:N18)</f>
        <v>5.70833333333333</v>
      </c>
      <c r="O19" s="96" t="n">
        <f aca="false">AVERAGE('28'!O7:O18)</f>
        <v>3</v>
      </c>
      <c r="P19" s="289" t="n">
        <f aca="false">AVERAGE('28'!P7:P18)</f>
        <v>0.508333333333333</v>
      </c>
      <c r="Q19" s="290" t="e">
        <f aca="false">AVERAGE('28'!Q7:Q18)</f>
        <v>#DIV/0!</v>
      </c>
      <c r="R19" s="290" t="n">
        <f aca="false">AVERAGE('28'!R7:R18)</f>
        <v>1377.5</v>
      </c>
      <c r="S19" s="290" t="n">
        <f aca="false">AVERAGE('28'!S7:S18)</f>
        <v>79.9107644125075</v>
      </c>
      <c r="T19" s="72"/>
      <c r="U19" s="72"/>
      <c r="V19" s="73"/>
      <c r="W19" s="74"/>
      <c r="X19" s="32" t="n">
        <v>0.583333333333333</v>
      </c>
      <c r="Y19" s="58" t="n">
        <v>3166</v>
      </c>
      <c r="Z19" s="58" t="n">
        <v>1380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80.5169509370394</v>
      </c>
      <c r="AC19" s="82"/>
      <c r="AD19" s="37" t="n">
        <f aca="false">(('28'!AC19*'28'!$Q$10*1000000))/('28'!Y19*3600)</f>
        <v>0</v>
      </c>
      <c r="AE19" s="281" t="n">
        <v>2700</v>
      </c>
      <c r="AF19" s="282" t="n">
        <f aca="false">('28'!AE19/24)*0.454</f>
        <v>51.075</v>
      </c>
      <c r="AG19" s="38"/>
      <c r="AH19" s="282" t="n">
        <f aca="false">('28'!AG19/24)*0.454</f>
        <v>0</v>
      </c>
      <c r="AI19" s="280" t="n">
        <v>3500</v>
      </c>
      <c r="AJ19" s="282" t="n">
        <f aca="false">('28'!AI19/24)*0.454</f>
        <v>66.2083333333333</v>
      </c>
      <c r="AK19" s="40"/>
      <c r="AL19" s="283" t="n">
        <f aca="false">('28'!AK19/24)*0.454</f>
        <v>0</v>
      </c>
      <c r="AM19" s="40"/>
      <c r="AN19" s="283" t="n">
        <f aca="false">('28'!AM19/24)*0.454</f>
        <v>0</v>
      </c>
      <c r="AO19" s="40"/>
      <c r="AP19" s="536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MAX('28'!B7:B18)</f>
        <v>184</v>
      </c>
      <c r="C20" s="96" t="n">
        <f aca="false">MAX('28'!C7:C18)</f>
        <v>20</v>
      </c>
      <c r="D20" s="96" t="n">
        <f aca="false">MAX('28'!D7:D18)</f>
        <v>16</v>
      </c>
      <c r="E20" s="96" t="n">
        <f aca="false">MAX('28'!E7:E18)</f>
        <v>10</v>
      </c>
      <c r="F20" s="96" t="n">
        <f aca="false">MAX('28'!F7:F18)</f>
        <v>43</v>
      </c>
      <c r="G20" s="96" t="n">
        <f aca="false">MAX('28'!G7:G18)</f>
        <v>2.3</v>
      </c>
      <c r="H20" s="96" t="n">
        <f aca="false">MAX('28'!H7:H18)</f>
        <v>1.4</v>
      </c>
      <c r="I20" s="96" t="n">
        <f aca="false">MAX('28'!I7:I18)</f>
        <v>0.6</v>
      </c>
      <c r="J20" s="96" t="n">
        <f aca="false">MAX('28'!J7:J18)</f>
        <v>0.6</v>
      </c>
      <c r="K20" s="96" t="n">
        <f aca="false">MAX('28'!K7:K18)</f>
        <v>6.7</v>
      </c>
      <c r="L20" s="96" t="n">
        <f aca="false">MAX('28'!L7:L18)</f>
        <v>5.9</v>
      </c>
      <c r="M20" s="96" t="n">
        <f aca="false">MAX('28'!M7:M18)</f>
        <v>6.2</v>
      </c>
      <c r="N20" s="96" t="n">
        <f aca="false">MAX('28'!N7:N18)</f>
        <v>5.8</v>
      </c>
      <c r="O20" s="97" t="n">
        <f aca="false">MAX('28'!O7:O18)</f>
        <v>3</v>
      </c>
      <c r="P20" s="97" t="n">
        <f aca="false">MAX('28'!P7:P18)</f>
        <v>0.8</v>
      </c>
      <c r="Q20" s="97" t="n">
        <f aca="false">MAX('28'!Q7:Q18)</f>
        <v>0</v>
      </c>
      <c r="R20" s="97" t="n">
        <f aca="false">MAX('28'!R7:R18)</f>
        <v>1380</v>
      </c>
      <c r="S20" s="97" t="n">
        <f aca="false">MAX('28'!S7:S18)</f>
        <v>80.6698312236287</v>
      </c>
      <c r="T20" s="72"/>
      <c r="U20" s="72"/>
      <c r="X20" s="32" t="n">
        <v>0.625</v>
      </c>
      <c r="Y20" s="58" t="n">
        <v>3168</v>
      </c>
      <c r="Z20" s="58" t="n">
        <v>1380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80.4661195286195</v>
      </c>
      <c r="AC20" s="82"/>
      <c r="AD20" s="37" t="n">
        <f aca="false">(('28'!AC20*'28'!$Q$10*1000000))/('28'!Y20*3600)</f>
        <v>0</v>
      </c>
      <c r="AE20" s="281" t="n">
        <v>2700</v>
      </c>
      <c r="AF20" s="282" t="n">
        <f aca="false">('28'!AE20/24)*0.454</f>
        <v>51.075</v>
      </c>
      <c r="AG20" s="38"/>
      <c r="AH20" s="282" t="n">
        <f aca="false">('28'!AG20/24)*0.454</f>
        <v>0</v>
      </c>
      <c r="AI20" s="280" t="n">
        <v>3500</v>
      </c>
      <c r="AJ20" s="282" t="n">
        <f aca="false">('28'!AI20/24)*0.454</f>
        <v>66.2083333333333</v>
      </c>
      <c r="AK20" s="40"/>
      <c r="AL20" s="283" t="n">
        <f aca="false">('28'!AK20/24)*0.454</f>
        <v>0</v>
      </c>
      <c r="AM20" s="40"/>
      <c r="AN20" s="283" t="n">
        <f aca="false">('28'!AM20/24)*0.454</f>
        <v>0</v>
      </c>
      <c r="AO20" s="40"/>
      <c r="AP20" s="536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MIN('28'!B7:B18)</f>
        <v>164</v>
      </c>
      <c r="C21" s="96" t="n">
        <f aca="false">MIN('28'!C7:C18)</f>
        <v>13</v>
      </c>
      <c r="D21" s="96" t="n">
        <f aca="false">MIN('28'!D7:D18)</f>
        <v>14</v>
      </c>
      <c r="E21" s="96" t="n">
        <f aca="false">MIN('28'!E7:E18)</f>
        <v>8</v>
      </c>
      <c r="F21" s="96" t="n">
        <f aca="false">MIN('28'!F7:F18)</f>
        <v>36</v>
      </c>
      <c r="G21" s="291" t="n">
        <f aca="false">MIN('28'!G7:G18)</f>
        <v>1.3</v>
      </c>
      <c r="H21" s="291" t="n">
        <f aca="false">MIN('28'!H7:H18)</f>
        <v>0.9</v>
      </c>
      <c r="I21" s="291" t="n">
        <f aca="false">MIN('28'!I7:I18)</f>
        <v>0.4</v>
      </c>
      <c r="J21" s="291" t="n">
        <f aca="false">MIN('28'!J7:J18)</f>
        <v>0.4</v>
      </c>
      <c r="K21" s="291" t="n">
        <f aca="false">MIN('28'!K7:K18)</f>
        <v>6.6</v>
      </c>
      <c r="L21" s="291" t="n">
        <f aca="false">MIN('28'!L7:L18)</f>
        <v>5.9</v>
      </c>
      <c r="M21" s="291" t="n">
        <f aca="false">MIN('28'!M7:M18)</f>
        <v>6</v>
      </c>
      <c r="N21" s="291" t="n">
        <f aca="false">MIN('28'!N7:N18)</f>
        <v>5.7</v>
      </c>
      <c r="O21" s="292" t="n">
        <f aca="false">MIN('28'!O7:O18)</f>
        <v>3</v>
      </c>
      <c r="P21" s="292" t="n">
        <f aca="false">MIN('28'!P7:P18)</f>
        <v>0.2</v>
      </c>
      <c r="Q21" s="292" t="n">
        <f aca="false">MIN('28'!Q7:Q18)</f>
        <v>0</v>
      </c>
      <c r="R21" s="292" t="n">
        <f aca="false">MIN('28'!R7:R18)</f>
        <v>1350</v>
      </c>
      <c r="S21" s="292" t="n">
        <f aca="false">MIN('28'!S7:S18)</f>
        <v>78.2230238393978</v>
      </c>
      <c r="T21" s="72"/>
      <c r="U21" s="72"/>
      <c r="X21" s="32" t="n">
        <v>0.666666666666667</v>
      </c>
      <c r="Y21" s="58" t="n">
        <v>3192</v>
      </c>
      <c r="Z21" s="58" t="n">
        <v>1380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79.8611111111111</v>
      </c>
      <c r="AC21" s="82"/>
      <c r="AD21" s="37" t="n">
        <f aca="false">(('28'!AC21*'28'!$Q$10*1000000))/('28'!Y21*3600)</f>
        <v>0</v>
      </c>
      <c r="AE21" s="281" t="n">
        <v>2700</v>
      </c>
      <c r="AF21" s="282" t="n">
        <f aca="false">('28'!AE21/24)*0.454</f>
        <v>51.075</v>
      </c>
      <c r="AG21" s="38"/>
      <c r="AH21" s="282" t="n">
        <f aca="false">('28'!AG21/24)*0.454</f>
        <v>0</v>
      </c>
      <c r="AI21" s="280" t="n">
        <v>3500</v>
      </c>
      <c r="AJ21" s="282" t="n">
        <f aca="false">('28'!AI21/24)*0.454</f>
        <v>66.2083333333333</v>
      </c>
      <c r="AK21" s="40"/>
      <c r="AL21" s="283" t="n">
        <f aca="false">('28'!AK21/24)*0.454</f>
        <v>0</v>
      </c>
      <c r="AM21" s="40"/>
      <c r="AN21" s="283" t="n">
        <f aca="false">('28'!AM21/24)*0.454</f>
        <v>0</v>
      </c>
      <c r="AO21" s="40"/>
      <c r="AP21" s="536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3172</v>
      </c>
      <c r="Z22" s="58" t="n">
        <v>1380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80.36464901219</v>
      </c>
      <c r="AC22" s="82"/>
      <c r="AD22" s="37" t="n">
        <f aca="false">(('28'!AC22*'28'!$Q$10*1000000))/('28'!Y22*3600)</f>
        <v>0</v>
      </c>
      <c r="AE22" s="281" t="n">
        <v>2700</v>
      </c>
      <c r="AF22" s="282" t="n">
        <f aca="false">('28'!AE22/24)*0.454</f>
        <v>51.075</v>
      </c>
      <c r="AG22" s="38"/>
      <c r="AH22" s="282" t="n">
        <f aca="false">('28'!AG22/24)*0.454</f>
        <v>0</v>
      </c>
      <c r="AI22" s="280" t="n">
        <v>3500</v>
      </c>
      <c r="AJ22" s="282" t="n">
        <f aca="false">('28'!AI22/24)*0.454</f>
        <v>66.2083333333333</v>
      </c>
      <c r="AK22" s="40"/>
      <c r="AL22" s="283" t="n">
        <f aca="false">('28'!AK22/24)*0.454</f>
        <v>0</v>
      </c>
      <c r="AM22" s="40"/>
      <c r="AN22" s="283" t="n">
        <f aca="false">('28'!AM22/24)*0.454</f>
        <v>0</v>
      </c>
      <c r="AO22" s="40"/>
      <c r="AP22" s="536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3160</v>
      </c>
      <c r="Z23" s="58" t="n">
        <v>1380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80.6698312236287</v>
      </c>
      <c r="AC23" s="82"/>
      <c r="AD23" s="37" t="n">
        <f aca="false">(('28'!AC23*'28'!$Q$10*1000000))/('28'!Y23*3600)</f>
        <v>0</v>
      </c>
      <c r="AE23" s="281" t="n">
        <v>2700</v>
      </c>
      <c r="AF23" s="282" t="n">
        <f aca="false">('28'!AE23/24)*0.454</f>
        <v>51.075</v>
      </c>
      <c r="AG23" s="38"/>
      <c r="AH23" s="282" t="n">
        <f aca="false">('28'!AG23/24)*0.454</f>
        <v>0</v>
      </c>
      <c r="AI23" s="280" t="n">
        <v>3500</v>
      </c>
      <c r="AJ23" s="282" t="n">
        <f aca="false">('28'!AI23/24)*0.454</f>
        <v>66.2083333333333</v>
      </c>
      <c r="AK23" s="40"/>
      <c r="AL23" s="283" t="n">
        <f aca="false">('28'!AK23/24)*0.454</f>
        <v>0</v>
      </c>
      <c r="AM23" s="40"/>
      <c r="AN23" s="283" t="n">
        <f aca="false">('28'!AM23/24)*0.454</f>
        <v>0</v>
      </c>
      <c r="AO23" s="40"/>
      <c r="AP23" s="536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3138</v>
      </c>
      <c r="Z24" s="58" t="n">
        <v>1380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81.2353940939027</v>
      </c>
      <c r="AC24" s="82"/>
      <c r="AD24" s="37" t="n">
        <f aca="false">(('28'!AC24*'28'!$Q$10*1000000))/('28'!Y24*3600)</f>
        <v>0</v>
      </c>
      <c r="AE24" s="281" t="n">
        <v>2700</v>
      </c>
      <c r="AF24" s="294" t="n">
        <f aca="false">('28'!AE24/24)*0.454</f>
        <v>51.075</v>
      </c>
      <c r="AG24" s="38"/>
      <c r="AH24" s="294" t="n">
        <f aca="false">('28'!AG24/24)*0.454</f>
        <v>0</v>
      </c>
      <c r="AI24" s="280" t="n">
        <v>3500</v>
      </c>
      <c r="AJ24" s="294" t="n">
        <f aca="false">('28'!AI24/24)*0.454</f>
        <v>66.2083333333333</v>
      </c>
      <c r="AK24" s="40"/>
      <c r="AL24" s="295" t="n">
        <f aca="false">('28'!AK24/24)*0.454</f>
        <v>0</v>
      </c>
      <c r="AM24" s="296"/>
      <c r="AN24" s="295" t="n">
        <f aca="false">('28'!AM24/24)*0.454</f>
        <v>0</v>
      </c>
      <c r="AO24" s="40"/>
      <c r="AP24" s="536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0.52</v>
      </c>
      <c r="C25" s="297" t="n">
        <v>0.48</v>
      </c>
      <c r="D25" s="297" t="n">
        <v>0.53</v>
      </c>
      <c r="E25" s="297" t="n">
        <v>0.55</v>
      </c>
      <c r="F25" s="297" t="n">
        <v>0.68</v>
      </c>
      <c r="G25" s="297" t="n">
        <v>0.49</v>
      </c>
      <c r="H25" s="297" t="n">
        <v>0.51</v>
      </c>
      <c r="I25" s="297" t="n">
        <v>0.46</v>
      </c>
      <c r="J25" s="297" t="n">
        <v>0.43</v>
      </c>
      <c r="K25" s="297" t="n">
        <v>0.54</v>
      </c>
      <c r="L25" s="297" t="n">
        <v>0.52</v>
      </c>
      <c r="M25" s="297" t="n">
        <v>0.49</v>
      </c>
      <c r="N25" s="297" t="n">
        <v>0.45</v>
      </c>
      <c r="O25" s="297" t="n">
        <v>0.53</v>
      </c>
      <c r="P25" s="297" t="n">
        <v>0.52</v>
      </c>
      <c r="Q25" s="297" t="s">
        <v>138</v>
      </c>
      <c r="R25" s="89" t="e">
        <f aca="false">#DIV/0!</f>
        <v>#DIV/0!</v>
      </c>
      <c r="S25" s="90"/>
      <c r="T25" s="298" t="s">
        <v>0</v>
      </c>
      <c r="U25" s="358" t="n">
        <f aca="false">ESCALA!$A$30</f>
        <v>43949</v>
      </c>
      <c r="X25" s="32" t="n">
        <v>0.833333333333333</v>
      </c>
      <c r="Y25" s="58" t="n">
        <v>3213</v>
      </c>
      <c r="Z25" s="58" t="n">
        <v>1380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79.3391430646333</v>
      </c>
      <c r="AC25" s="82"/>
      <c r="AD25" s="37" t="n">
        <f aca="false">(('28'!AC25*'28'!$Q$10*1000000))/('28'!Y25*3600)</f>
        <v>0</v>
      </c>
      <c r="AE25" s="281" t="n">
        <v>2700</v>
      </c>
      <c r="AF25" s="282" t="n">
        <f aca="false">('28'!AE25/24)*0.454</f>
        <v>51.075</v>
      </c>
      <c r="AG25" s="38"/>
      <c r="AH25" s="282" t="n">
        <f aca="false">('28'!AG25/24)*0.454</f>
        <v>0</v>
      </c>
      <c r="AI25" s="280" t="n">
        <v>3500</v>
      </c>
      <c r="AJ25" s="282" t="n">
        <f aca="false">('28'!AI25/24)*0.454</f>
        <v>66.2083333333333</v>
      </c>
      <c r="AK25" s="40"/>
      <c r="AL25" s="283" t="n">
        <f aca="false">('28'!AK25/24)*0.454</f>
        <v>0</v>
      </c>
      <c r="AM25" s="40"/>
      <c r="AN25" s="283" t="n">
        <f aca="false">('28'!AM25/24)*0.454</f>
        <v>0</v>
      </c>
      <c r="AO25" s="40"/>
      <c r="AP25" s="536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298"/>
      <c r="U26" s="358"/>
      <c r="X26" s="32" t="n">
        <v>0.875</v>
      </c>
      <c r="Y26" s="58" t="n">
        <v>3181</v>
      </c>
      <c r="Z26" s="58" t="n">
        <v>1380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80.1372733941109</v>
      </c>
      <c r="AC26" s="82"/>
      <c r="AD26" s="37" t="n">
        <f aca="false">(('28'!AC26*'28'!$Q$10*1000000))/('28'!Y26*3600)</f>
        <v>0</v>
      </c>
      <c r="AE26" s="281" t="n">
        <v>2700</v>
      </c>
      <c r="AF26" s="282" t="n">
        <f aca="false">('28'!AE26/24)*0.454</f>
        <v>51.075</v>
      </c>
      <c r="AG26" s="38"/>
      <c r="AH26" s="282" t="n">
        <f aca="false">('28'!AG26/24)*0.454</f>
        <v>0</v>
      </c>
      <c r="AI26" s="280" t="n">
        <v>3500</v>
      </c>
      <c r="AJ26" s="282" t="n">
        <f aca="false">('28'!AI26/24)*0.454</f>
        <v>66.2083333333333</v>
      </c>
      <c r="AK26" s="40"/>
      <c r="AL26" s="283" t="n">
        <f aca="false">('28'!AK26/24)*0.454</f>
        <v>0</v>
      </c>
      <c r="AM26" s="40"/>
      <c r="AN26" s="283" t="n">
        <f aca="false">('28'!AM26/24)*0.454</f>
        <v>0</v>
      </c>
      <c r="AO26" s="40"/>
      <c r="AP26" s="536" t="n">
        <f aca="false">('28'!AO26/24)*0.454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3211</v>
      </c>
      <c r="Z27" s="58" t="n">
        <v>1380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79.3885601577909</v>
      </c>
      <c r="AC27" s="82"/>
      <c r="AD27" s="37" t="n">
        <f aca="false">(('28'!AC27*'28'!$Q$10*1000000))/('28'!Y27*3600)</f>
        <v>0</v>
      </c>
      <c r="AE27" s="281" t="n">
        <v>2700</v>
      </c>
      <c r="AF27" s="282" t="n">
        <f aca="false">('28'!AE27/24)*0.454</f>
        <v>51.075</v>
      </c>
      <c r="AG27" s="38"/>
      <c r="AH27" s="282" t="n">
        <f aca="false">('28'!AG27/24)*0.454</f>
        <v>0</v>
      </c>
      <c r="AI27" s="280" t="n">
        <v>3500</v>
      </c>
      <c r="AJ27" s="282" t="n">
        <f aca="false">('28'!AI27/24)*0.454</f>
        <v>66.2083333333333</v>
      </c>
      <c r="AK27" s="40"/>
      <c r="AL27" s="283" t="n">
        <f aca="false">('28'!AK27/24)*0.454</f>
        <v>0</v>
      </c>
      <c r="AM27" s="40"/>
      <c r="AN27" s="283" t="n">
        <f aca="false">('28'!AM27/24)*0.454</f>
        <v>0</v>
      </c>
      <c r="AO27" s="40"/>
      <c r="AP27" s="536" t="n">
        <f aca="false">('28'!AO27/24)*0.454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3173</v>
      </c>
      <c r="Z28" s="58" t="n">
        <v>1380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80.3393213572854</v>
      </c>
      <c r="AC28" s="82"/>
      <c r="AD28" s="37" t="n">
        <f aca="false">(('28'!AC28*'28'!$Q$10*1000000))/('28'!Y28*3600)</f>
        <v>0</v>
      </c>
      <c r="AE28" s="281" t="n">
        <v>2700</v>
      </c>
      <c r="AF28" s="282" t="n">
        <f aca="false">('28'!AE28/24)*0.454</f>
        <v>51.075</v>
      </c>
      <c r="AG28" s="38"/>
      <c r="AH28" s="282" t="n">
        <f aca="false">('28'!AG28/24)*0.454</f>
        <v>0</v>
      </c>
      <c r="AI28" s="280" t="n">
        <v>3500</v>
      </c>
      <c r="AJ28" s="282" t="n">
        <f aca="false">('28'!AI28/24)*0.454</f>
        <v>66.2083333333333</v>
      </c>
      <c r="AK28" s="40"/>
      <c r="AL28" s="283" t="n">
        <f aca="false">('28'!AK28/24)*0.454</f>
        <v>0</v>
      </c>
      <c r="AM28" s="40"/>
      <c r="AN28" s="283" t="n">
        <f aca="false">('28'!AM28/24)*0.454</f>
        <v>0</v>
      </c>
      <c r="AO28" s="40"/>
      <c r="AP28" s="536" t="n">
        <f aca="false">('28'!AO28/24)*0.454</f>
        <v>0</v>
      </c>
    </row>
    <row r="29" customFormat="false" ht="18.75" hidden="false" customHeight="true" outlineLevel="0" collapsed="false">
      <c r="A29" s="328" t="s">
        <v>164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3159</v>
      </c>
      <c r="Z29" s="58" t="n">
        <v>1380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80.6953677324048</v>
      </c>
      <c r="AC29" s="82"/>
      <c r="AD29" s="37" t="n">
        <f aca="false">(('28'!AC29*'28'!$Q$10*1000000))/('28'!Y29*3600)</f>
        <v>0</v>
      </c>
      <c r="AE29" s="281" t="n">
        <v>2700</v>
      </c>
      <c r="AF29" s="282" t="n">
        <f aca="false">('28'!AE29/24)*0.454</f>
        <v>51.075</v>
      </c>
      <c r="AG29" s="38"/>
      <c r="AH29" s="282" t="n">
        <f aca="false">('28'!AG29/24)*0.454</f>
        <v>0</v>
      </c>
      <c r="AI29" s="280" t="n">
        <v>3500</v>
      </c>
      <c r="AJ29" s="282" t="n">
        <f aca="false">('28'!AI29/24)*0.454</f>
        <v>66.2083333333333</v>
      </c>
      <c r="AK29" s="40"/>
      <c r="AL29" s="283" t="n">
        <f aca="false">('28'!AK29/24)*0.454</f>
        <v>0</v>
      </c>
      <c r="AM29" s="40"/>
      <c r="AN29" s="283" t="n">
        <f aca="false">('28'!AM29/24)*0.454</f>
        <v>0</v>
      </c>
      <c r="AO29" s="40"/>
      <c r="AP29" s="536" t="n">
        <f aca="false">('28'!AO29/24)*0.454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SUM('28'!Y6:Y29)*3.6</f>
        <v>274932</v>
      </c>
      <c r="Z30" s="113" t="n">
        <f aca="false">SUM('28'!Z6:Z29)</f>
        <v>33120</v>
      </c>
      <c r="AA30" s="107"/>
      <c r="AB30" s="108"/>
      <c r="AC30" s="107"/>
      <c r="AD30" s="108"/>
      <c r="AE30" s="53"/>
      <c r="AF30" s="282" t="n">
        <f aca="false">SUM('28'!AF6:AF29)</f>
        <v>1225.8</v>
      </c>
      <c r="AG30" s="53"/>
      <c r="AH30" s="282" t="n">
        <f aca="false">SUM('28'!AH6:AH29)</f>
        <v>0</v>
      </c>
      <c r="AI30" s="53"/>
      <c r="AJ30" s="282" t="n">
        <f aca="false">SUM('28'!AJ6:AJ29)</f>
        <v>1589</v>
      </c>
      <c r="AK30" s="109"/>
      <c r="AL30" s="283" t="n">
        <f aca="false">SUM('28'!AL6:AL29)</f>
        <v>0</v>
      </c>
      <c r="AM30" s="109"/>
      <c r="AN30" s="283" t="n">
        <f aca="false">SUM('28'!AN6:AN29)</f>
        <v>0</v>
      </c>
      <c r="AO30" s="40"/>
      <c r="AP30" s="283" t="n">
        <f aca="false">SUM('28'!AP6:AP29)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SUMIF('28'!AA6:AA29,"=1",'28'!Z6:Z29)</f>
        <v>33120</v>
      </c>
      <c r="AA32" s="113" t="n">
        <f aca="false">'28'!Z32*'28'!AS6</f>
        <v>44049.6</v>
      </c>
      <c r="AB32" s="114" t="n">
        <f aca="false">SUMIF('28'!$AA$6:$AA$29,"=1",'28'!$AB$6:$AB$29)/COUNTIF('28'!$AA$6:$AA$29,"=1")</f>
        <v>80.1133647819939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SUMIF('28'!AA6:AA29,"=2",'28'!Z6:Z29)</f>
        <v>0</v>
      </c>
      <c r="AA33" s="113" t="n">
        <f aca="false">'28'!Z33*'28'!AS7</f>
        <v>0</v>
      </c>
      <c r="AB33" s="114" t="e">
        <f aca="false">SUMIF('28'!$AA$6:$AA$29,"=2",'28'!$AB$6:$AB$29)/COUNTIF('28'!$AA$6:$AA$29,"=2")</f>
        <v>#DIV/0!</v>
      </c>
      <c r="AC33" s="120" t="n">
        <f aca="false">SUMIF('28'!AA6:AA29,"=2",'28'!AC6:AC29)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AVERAGE('28'!Y6:Y29)</f>
        <v>3182.08333333333</v>
      </c>
      <c r="Z34" s="127" t="n">
        <f aca="false">AVERAGE('28'!Z6:Z29)</f>
        <v>1380</v>
      </c>
      <c r="AA34" s="128"/>
      <c r="AB34" s="128"/>
      <c r="AC34" s="129" t="n">
        <f aca="false">SUM('28'!AC6:AC29)/COUNTIF('28'!AC6:AC29,"&lt;&gt;0")</f>
        <v>0</v>
      </c>
      <c r="AD34" s="130" t="e">
        <f aca="false">SUM('28'!AD6:AD29)/COUNTIF('28'!AD6:AD29,"&lt;&gt;0")</f>
        <v>#DIV/0!</v>
      </c>
      <c r="AE34" s="107"/>
      <c r="AF34" s="129" t="n">
        <f aca="false">AVERAGE('28'!AF6:AF29)</f>
        <v>51.075</v>
      </c>
      <c r="AG34" s="129"/>
      <c r="AH34" s="129" t="n">
        <f aca="false">AVERAGE('28'!AH6:AH29)</f>
        <v>0</v>
      </c>
      <c r="AI34" s="129"/>
      <c r="AJ34" s="129" t="n">
        <f aca="false">'28'!AJ30/24</f>
        <v>66.2083333333333</v>
      </c>
      <c r="AK34" s="129"/>
      <c r="AL34" s="129" t="n">
        <f aca="false">AVERAGE('28'!AL6:AL29)</f>
        <v>0</v>
      </c>
      <c r="AM34" s="129"/>
      <c r="AN34" s="129" t="n">
        <f aca="false">AVERAGE('28'!AN6:AN29)</f>
        <v>0</v>
      </c>
      <c r="AO34" s="129"/>
      <c r="AP34" s="129" t="n">
        <f aca="false">AVERAGE('28'!AP6:AP29)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1</v>
      </c>
      <c r="Z36" s="141"/>
      <c r="AA36" s="142" t="s">
        <v>75</v>
      </c>
      <c r="AB36" s="140" t="n">
        <v>4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51.9</v>
      </c>
      <c r="D37" s="284" t="n">
        <v>17.9</v>
      </c>
      <c r="E37" s="284" t="n">
        <v>12.9</v>
      </c>
      <c r="F37" s="284" t="n">
        <v>1.6</v>
      </c>
      <c r="G37" s="281" t="n">
        <v>0</v>
      </c>
      <c r="H37" s="281" t="n">
        <v>0</v>
      </c>
      <c r="I37" s="281" t="n">
        <v>0.3</v>
      </c>
      <c r="J37" s="281" t="n">
        <v>0.2</v>
      </c>
      <c r="K37" s="281" t="n">
        <v>0.03</v>
      </c>
      <c r="L37" s="452" t="n">
        <v>0.15</v>
      </c>
      <c r="M37" s="452"/>
      <c r="N37" s="452"/>
      <c r="O37" s="29"/>
      <c r="P37" s="29"/>
      <c r="Q37" s="29"/>
      <c r="R37" s="29"/>
      <c r="S37" s="29"/>
      <c r="T37" s="29"/>
      <c r="U37" s="362" t="n">
        <f aca="false">'28'!V12</f>
        <v>0</v>
      </c>
      <c r="X37" s="147" t="s">
        <v>77</v>
      </c>
      <c r="Y37" s="147"/>
      <c r="Z37" s="148" t="n">
        <f aca="false">COUNTA('28'!Z6:Z29)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SUM('28'!AF30+'28'!AH30)</f>
        <v>1225.8</v>
      </c>
      <c r="AL38" s="311" t="s">
        <v>82</v>
      </c>
      <c r="AM38" s="313" t="n">
        <f aca="false">SUM('28'!AL30+'28'!AN30)</f>
        <v>0</v>
      </c>
      <c r="AO38" s="311" t="s">
        <v>82</v>
      </c>
      <c r="AP38" s="312" t="n">
        <f aca="false">'28'!AJ30</f>
        <v>1589</v>
      </c>
      <c r="AQ38" s="311" t="s">
        <v>82</v>
      </c>
      <c r="AR38" s="313" t="n">
        <f aca="false">'28'!AP30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('28'!AK38/'28'!Y30)*1000</f>
        <v>4.45855702500982</v>
      </c>
      <c r="AL39" s="316" t="s">
        <v>90</v>
      </c>
      <c r="AM39" s="317" t="n">
        <f aca="false">('28'!AM38/'28'!Y30)*1000</f>
        <v>0</v>
      </c>
      <c r="AO39" s="314" t="s">
        <v>90</v>
      </c>
      <c r="AP39" s="315" t="n">
        <f aca="false">('28'!AP38/'28'!Y30)*1000</f>
        <v>5.77961095834606</v>
      </c>
      <c r="AQ39" s="316" t="s">
        <v>90</v>
      </c>
      <c r="AR39" s="317" t="n">
        <f aca="false">('28'!AR38/'28'!Y30)*1000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SUM('28'!AK38,'28'!AM38)</f>
        <v>1225.8</v>
      </c>
      <c r="AM40" s="185"/>
      <c r="AO40" s="186" t="s">
        <v>94</v>
      </c>
      <c r="AP40" s="186"/>
      <c r="AQ40" s="187" t="n">
        <f aca="false">SUM('28'!AP38,'28'!AR38)</f>
        <v>1589</v>
      </c>
      <c r="AR40" s="187"/>
    </row>
    <row r="41" customFormat="false" ht="16.5" hidden="false" customHeight="true" outlineLevel="0" collapsed="false">
      <c r="A41" s="188" t="n">
        <f aca="false">COUNTA('28'!E7:E18)</f>
        <v>12</v>
      </c>
      <c r="B41" s="189" t="n">
        <f aca="false">COUNTA('28'!I7:I18)</f>
        <v>12</v>
      </c>
      <c r="C41" s="189" t="n">
        <f aca="false">COUNTA('28'!J7:J18)</f>
        <v>12</v>
      </c>
      <c r="D41" s="189" t="n">
        <f aca="false">COUNTA('28'!K7:K18)</f>
        <v>12</v>
      </c>
      <c r="E41" s="189" t="n">
        <f aca="false">COUNTIF('28'!E7:E18,"&gt;15")</f>
        <v>0</v>
      </c>
      <c r="F41" s="189"/>
      <c r="G41" s="189" t="n">
        <f aca="false">COUNTIF('28'!J7:J18,"&gt;1")</f>
        <v>0</v>
      </c>
      <c r="H41" s="189"/>
      <c r="I41" s="190"/>
      <c r="J41" s="189" t="n">
        <f aca="false">'28'!A41-'28'!E41</f>
        <v>12</v>
      </c>
      <c r="K41" s="189"/>
      <c r="L41" s="189" t="n">
        <f aca="false">'28'!C41-'28'!G41</f>
        <v>12</v>
      </c>
      <c r="M41" s="189"/>
      <c r="N41" s="190"/>
      <c r="O41" s="191" t="n">
        <f aca="false">COUNTIF('28'!J7:J18,"&lt;=0,5")</f>
        <v>10</v>
      </c>
      <c r="P41" s="191"/>
      <c r="Q41" s="191"/>
      <c r="R41" s="167"/>
      <c r="S41" s="192" t="n">
        <f aca="false">COUNTIF('28'!J7:J18,"&lt;=1,0")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SUM(('28'!AK38+'28'!AM38)/'28'!Y30)*1000</f>
        <v>4.45855702500982</v>
      </c>
      <c r="AM41" s="194"/>
      <c r="AO41" s="186" t="s">
        <v>95</v>
      </c>
      <c r="AP41" s="186"/>
      <c r="AQ41" s="194" t="n">
        <f aca="false">SUM(('28'!AP38+'28'!AR38)/'28'!Y30)*1000</f>
        <v>5.77961095834606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SUM('28'!Y45,'28'!AA45,'28'!AC45,'28'!AE45)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COUNTIF('28'!I7:I18,"&lt;=5,0")</f>
        <v>12</v>
      </c>
      <c r="I45" s="214"/>
      <c r="J45" s="214"/>
      <c r="K45" s="190"/>
      <c r="L45" s="184" t="n">
        <f aca="false">COUNTA('28'!L37)</f>
        <v>1</v>
      </c>
      <c r="M45" s="184"/>
      <c r="O45" s="215"/>
      <c r="P45" s="216"/>
      <c r="Q45" s="217" t="n">
        <f aca="false">'28'!S41-'28'!O41</f>
        <v>2</v>
      </c>
      <c r="R45" s="217"/>
      <c r="S45" s="217"/>
      <c r="T45" s="218"/>
      <c r="X45" s="219" t="s">
        <v>108</v>
      </c>
      <c r="Y45" s="220" t="n">
        <f aca="false">'28'!Y44*275.3</f>
        <v>0</v>
      </c>
      <c r="Z45" s="219" t="s">
        <v>108</v>
      </c>
      <c r="AA45" s="220" t="n">
        <f aca="false">262.4*'28'!AA44</f>
        <v>0</v>
      </c>
      <c r="AB45" s="219" t="s">
        <v>108</v>
      </c>
      <c r="AC45" s="220" t="n">
        <f aca="false">'28'!AC44*277.7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431"/>
      <c r="AP45" s="431"/>
      <c r="AQ45" s="206"/>
      <c r="AR45" s="207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'28'!AS6</f>
        <v>1.33</v>
      </c>
      <c r="Z46" s="224" t="s">
        <v>109</v>
      </c>
      <c r="AA46" s="226" t="n">
        <f aca="false">'28'!Y46</f>
        <v>1.33</v>
      </c>
      <c r="AB46" s="224" t="s">
        <v>109</v>
      </c>
      <c r="AC46" s="226" t="n">
        <f aca="false">'28'!Y46</f>
        <v>1.33</v>
      </c>
      <c r="AD46" s="224" t="s">
        <v>109</v>
      </c>
      <c r="AE46" s="227" t="n">
        <f aca="false">'28'!Y46</f>
        <v>1.33</v>
      </c>
      <c r="AF46" s="228" t="s">
        <v>110</v>
      </c>
      <c r="AG46" s="229" t="n">
        <f aca="false">SUM('28'!Y47,'28'!AA47,'28'!AC47,'28'!AE47)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431"/>
      <c r="AP46" s="431"/>
      <c r="AQ46" s="211" t="s">
        <v>106</v>
      </c>
      <c r="AR46" s="212" t="n">
        <f aca="false">SUM('10'!AJ47,'10'!AL47,'10'!AN47,'10'!AP47)</f>
        <v>0</v>
      </c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'28'!Y45*'28'!Y46</f>
        <v>0</v>
      </c>
      <c r="Z47" s="219" t="s">
        <v>112</v>
      </c>
      <c r="AA47" s="220" t="n">
        <f aca="false">'28'!AA45*'28'!AA46</f>
        <v>0</v>
      </c>
      <c r="AB47" s="219" t="s">
        <v>112</v>
      </c>
      <c r="AC47" s="220" t="n">
        <f aca="false">'28'!AC45*'28'!AC46</f>
        <v>0</v>
      </c>
      <c r="AD47" s="219" t="s">
        <v>112</v>
      </c>
      <c r="AE47" s="220" t="n">
        <f aca="false">'28'!AE45*'28'!AE46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431"/>
      <c r="AP47" s="431"/>
      <c r="AQ47" s="211"/>
      <c r="AR47" s="21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431"/>
      <c r="AP48" s="431"/>
      <c r="AQ48" s="228" t="s">
        <v>110</v>
      </c>
      <c r="AR48" s="229" t="n">
        <f aca="false">SUM('10'!AJ49,'10'!AL49,'10'!AN49,'10'!AP49)</f>
        <v>0</v>
      </c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431"/>
      <c r="AP49" s="431"/>
      <c r="AQ49" s="228"/>
      <c r="AR49" s="22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COUNTA('28'!O7:O18)</f>
        <v>12</v>
      </c>
      <c r="P51" s="184" t="n">
        <f aca="false">COUNTA('28'!W17:W28)</f>
        <v>0</v>
      </c>
      <c r="R51" s="214" t="n">
        <f aca="false">COUNTIF('28'!O7:O18,"&gt;=0,5")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SUM('28'!Y53,'28'!AA53,'28'!AC53,'28'!AE53)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431"/>
      <c r="AP52" s="431"/>
      <c r="AQ52" s="499"/>
      <c r="AR52" s="500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'28'!Y52*275.3</f>
        <v>0</v>
      </c>
      <c r="Z53" s="219" t="s">
        <v>108</v>
      </c>
      <c r="AA53" s="220" t="n">
        <f aca="false">262.4*'28'!AA52</f>
        <v>0</v>
      </c>
      <c r="AB53" s="219" t="s">
        <v>108</v>
      </c>
      <c r="AC53" s="246" t="n">
        <f aca="false">'28'!AC52*277.7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431"/>
      <c r="AP53" s="431"/>
      <c r="AQ53" s="211" t="s">
        <v>106</v>
      </c>
      <c r="AR53" s="243" t="n">
        <f aca="false">'10'!AJ54+'10'!AL54+'10'!AN54+'10'!AP54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'28'!AS7</f>
        <v>1.345</v>
      </c>
      <c r="Z54" s="224" t="s">
        <v>109</v>
      </c>
      <c r="AA54" s="226" t="n">
        <f aca="false">'28'!Y54</f>
        <v>1.345</v>
      </c>
      <c r="AB54" s="224" t="s">
        <v>109</v>
      </c>
      <c r="AC54" s="226" t="n">
        <f aca="false">'28'!Y54</f>
        <v>1.345</v>
      </c>
      <c r="AD54" s="224" t="s">
        <v>109</v>
      </c>
      <c r="AE54" s="227" t="n">
        <f aca="false">'28'!Y54</f>
        <v>1.345</v>
      </c>
      <c r="AF54" s="228" t="s">
        <v>110</v>
      </c>
      <c r="AG54" s="229" t="n">
        <f aca="false">SUM('28'!Y55,'28'!AA55,'28'!AC55,'28'!AE55)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431"/>
      <c r="AP54" s="431"/>
      <c r="AQ54" s="211"/>
      <c r="AR54" s="243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'28'!Y53*'28'!Y54</f>
        <v>0</v>
      </c>
      <c r="Z55" s="219" t="s">
        <v>112</v>
      </c>
      <c r="AA55" s="220" t="n">
        <f aca="false">'28'!AA53*'28'!AA54</f>
        <v>0</v>
      </c>
      <c r="AB55" s="219" t="s">
        <v>112</v>
      </c>
      <c r="AC55" s="220" t="n">
        <f aca="false">'28'!AC53*'28'!AC54</f>
        <v>0</v>
      </c>
      <c r="AD55" s="219" t="s">
        <v>112</v>
      </c>
      <c r="AE55" s="220" t="n">
        <f aca="false">'28'!AE53*'28'!AE54</f>
        <v>0</v>
      </c>
      <c r="AF55" s="228"/>
      <c r="AG55" s="229"/>
      <c r="AI55" s="224" t="s">
        <v>109</v>
      </c>
      <c r="AJ55" s="225" t="n">
        <f aca="false">Y54</f>
        <v>1.345</v>
      </c>
      <c r="AK55" s="224" t="s">
        <v>109</v>
      </c>
      <c r="AL55" s="225" t="n">
        <f aca="false">AJ55</f>
        <v>1.345</v>
      </c>
      <c r="AM55" s="224" t="s">
        <v>109</v>
      </c>
      <c r="AN55" s="225" t="n">
        <f aca="false">AJ55</f>
        <v>1.345</v>
      </c>
      <c r="AO55" s="431"/>
      <c r="AP55" s="431"/>
      <c r="AQ55" s="228" t="s">
        <v>110</v>
      </c>
      <c r="AR55" s="229" t="n">
        <f aca="false">SUM('10'!AJ56,'10'!AL56,'10'!AN56,'10'!AP56)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431"/>
      <c r="AP56" s="431"/>
      <c r="AQ56" s="228"/>
      <c r="AR56" s="229"/>
    </row>
    <row r="57" customFormat="false" ht="15.75" hidden="false" customHeight="true" outlineLevel="0" collapsed="false">
      <c r="O57" s="247" t="n">
        <f aca="false">COUNTA('28'!N7:N18)</f>
        <v>12</v>
      </c>
      <c r="P57" s="247"/>
      <c r="R57" s="248" t="n">
        <f aca="false">COUNTIF('28'!N7:N18,"&gt;=6")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44049.6</v>
      </c>
      <c r="AR62" s="262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-44049.6</v>
      </c>
      <c r="AR63" s="257"/>
    </row>
    <row r="64" customFormat="false" ht="15" hidden="false" customHeight="true" outlineLevel="0" collapsed="false">
      <c r="X64" s="263"/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/>
      <c r="Z65" s="259"/>
      <c r="AA65" s="259"/>
      <c r="AB65" s="269" t="s">
        <v>130</v>
      </c>
      <c r="AC65" s="367"/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SUM('28'!AK38,'28'!AP38)</f>
        <v>2814.8</v>
      </c>
      <c r="Z67" s="259"/>
      <c r="AA67" s="259"/>
      <c r="AB67" s="265" t="s">
        <v>128</v>
      </c>
      <c r="AC67" s="257" t="n">
        <f aca="false">SUM('28'!AM38,'28'!AR38)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SUM('28'!Y63,'28'!Y65)-'28'!Y67</f>
        <v>-2814.8</v>
      </c>
      <c r="Z68" s="259"/>
      <c r="AA68" s="259"/>
      <c r="AB68" s="265" t="s">
        <v>132</v>
      </c>
      <c r="AC68" s="275" t="n">
        <f aca="false">SUM('28'!AC63,'28'!AC65)-'28'!AC67</f>
        <v>0</v>
      </c>
    </row>
    <row r="70" customFormat="false" ht="15.75" hidden="false" customHeight="true" outlineLevel="0" collapsed="false">
      <c r="Z70" s="537" t="s">
        <v>165</v>
      </c>
      <c r="AA70" s="538" t="n">
        <f aca="false">SUM('28'!Y68,'28'!AC68)</f>
        <v>-2814.8</v>
      </c>
    </row>
  </sheetData>
  <sheetProtection sheet="true" password="dd2b" objects="true" scenarios="true" selectLockedCells="true"/>
  <mergeCells count="18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C18" colorId="64" zoomScale="120" zoomScaleNormal="120" zoomScalePageLayoutView="100" workbookViewId="0">
      <selection pane="topLeft" activeCell="AC44" activeCellId="0" sqref="AC44"/>
    </sheetView>
  </sheetViews>
  <sheetFormatPr defaultColWidth="8.5429687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29" min="29" style="0" width="9.72"/>
    <col collapsed="false" customWidth="true" hidden="false" outlineLevel="0" max="30" min="30" style="0" width="10.4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3183</v>
      </c>
      <c r="Z6" s="281" t="n">
        <v>1380</v>
      </c>
      <c r="AA6" s="34" t="n">
        <v>1</v>
      </c>
      <c r="AB6" s="82" t="n">
        <f aca="false">IF('29'!AA6=1,(('29'!Z6*'29'!$AS$6*'29'!$AT$6)/('29'!Y6*0.0036)),IF('29'!AA6=2,(('29'!Z6*'29'!$AS$7*'29'!$AT$7)/('29'!Y6*0.0036))))</f>
        <v>80.0869200963452</v>
      </c>
      <c r="AC6" s="82"/>
      <c r="AD6" s="37" t="n">
        <f aca="false">(('29'!AC6*'29'!$Q$10*1000000))/('29'!Y6*3600)</f>
        <v>0</v>
      </c>
      <c r="AE6" s="281" t="n">
        <v>2700</v>
      </c>
      <c r="AF6" s="282" t="n">
        <f aca="false">('29'!AE6/24)*0.454</f>
        <v>51.075</v>
      </c>
      <c r="AG6" s="38"/>
      <c r="AH6" s="282" t="n">
        <f aca="false">('29'!AG6/24)*0.454</f>
        <v>0</v>
      </c>
      <c r="AI6" s="281" t="n">
        <v>3500</v>
      </c>
      <c r="AJ6" s="282" t="n">
        <f aca="false">('29'!AI6/24)*0.454</f>
        <v>66.2083333333333</v>
      </c>
      <c r="AK6" s="40"/>
      <c r="AL6" s="283" t="n">
        <f aca="false">('29'!AK6/24)*0.454</f>
        <v>0</v>
      </c>
      <c r="AM6" s="40"/>
      <c r="AN6" s="283" t="n">
        <f aca="false">('29'!AM6/24)*0.454</f>
        <v>0</v>
      </c>
      <c r="AO6" s="40"/>
      <c r="AP6" s="283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185</v>
      </c>
      <c r="C7" s="284" t="n">
        <v>17</v>
      </c>
      <c r="D7" s="284" t="n">
        <v>15</v>
      </c>
      <c r="E7" s="284" t="n">
        <v>10</v>
      </c>
      <c r="F7" s="284" t="n">
        <v>42</v>
      </c>
      <c r="G7" s="284" t="n">
        <v>1.5</v>
      </c>
      <c r="H7" s="284" t="n">
        <v>1.3</v>
      </c>
      <c r="I7" s="284" t="n">
        <v>0.5</v>
      </c>
      <c r="J7" s="284" t="n">
        <v>0.5</v>
      </c>
      <c r="K7" s="284" t="n">
        <v>6.7</v>
      </c>
      <c r="L7" s="284" t="n">
        <v>5.9</v>
      </c>
      <c r="M7" s="284" t="n">
        <v>6</v>
      </c>
      <c r="N7" s="284" t="n">
        <v>5.7</v>
      </c>
      <c r="O7" s="284" t="n">
        <v>3</v>
      </c>
      <c r="P7" s="284" t="n">
        <v>0.8</v>
      </c>
      <c r="Q7" s="287"/>
      <c r="R7" s="56" t="n">
        <f aca="false">'28'!$Z$29</f>
        <v>1380</v>
      </c>
      <c r="S7" s="285" t="n">
        <f aca="false">'28'!$AB$29</f>
        <v>80.6953677324048</v>
      </c>
      <c r="T7" s="56" t="n">
        <f aca="false">'28'!$Y$29</f>
        <v>3159</v>
      </c>
      <c r="U7" s="51" t="str">
        <f aca="false">IF('29'!AA6=1,'29'!AR6,'29'!AR7)</f>
        <v>S.A.L</v>
      </c>
      <c r="V7" s="286" t="n">
        <f aca="false">ESCALA!$B$30</f>
        <v>0</v>
      </c>
      <c r="W7" s="286"/>
      <c r="X7" s="32" t="n">
        <v>0.0833333333333333</v>
      </c>
      <c r="Y7" s="58" t="n">
        <v>3152</v>
      </c>
      <c r="Z7" s="281" t="n">
        <v>1380</v>
      </c>
      <c r="AA7" s="34" t="n">
        <v>1</v>
      </c>
      <c r="AB7" s="82" t="n">
        <f aca="false">IF('29'!AA7=1,(('29'!Z7*'29'!$AS$6*'29'!$AT$6)/('29'!Y7*0.0036)),IF('29'!AA7=2,(('29'!Z7*'29'!$AS$7*'29'!$AT$7)/('29'!Y7*0.0036))))</f>
        <v>80.8745769881557</v>
      </c>
      <c r="AC7" s="82"/>
      <c r="AD7" s="37" t="n">
        <f aca="false">(('29'!AC7*'29'!$Q$10*1000000))/('29'!Y7*3600)</f>
        <v>0</v>
      </c>
      <c r="AE7" s="281" t="n">
        <v>2700</v>
      </c>
      <c r="AF7" s="282" t="n">
        <f aca="false">('29'!AE7/24)*0.454</f>
        <v>51.075</v>
      </c>
      <c r="AG7" s="38"/>
      <c r="AH7" s="282" t="n">
        <f aca="false">('29'!AG7/24)*0.454</f>
        <v>0</v>
      </c>
      <c r="AI7" s="281" t="n">
        <v>2700</v>
      </c>
      <c r="AJ7" s="282" t="n">
        <f aca="false">('29'!AI7/24)*0.454</f>
        <v>51.075</v>
      </c>
      <c r="AK7" s="40"/>
      <c r="AL7" s="283" t="n">
        <f aca="false">('29'!AK7/24)*0.454</f>
        <v>0</v>
      </c>
      <c r="AM7" s="40"/>
      <c r="AN7" s="283" t="n">
        <f aca="false">('29'!AM7/24)*0.454</f>
        <v>0</v>
      </c>
      <c r="AO7" s="40"/>
      <c r="AP7" s="283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182</v>
      </c>
      <c r="C8" s="284" t="n">
        <v>15</v>
      </c>
      <c r="D8" s="284" t="n">
        <v>14</v>
      </c>
      <c r="E8" s="284" t="n">
        <v>10</v>
      </c>
      <c r="F8" s="284" t="n">
        <v>40</v>
      </c>
      <c r="G8" s="284" t="n">
        <v>1.4</v>
      </c>
      <c r="H8" s="284" t="n">
        <v>1.2</v>
      </c>
      <c r="I8" s="284" t="n">
        <v>0.4</v>
      </c>
      <c r="J8" s="284" t="n">
        <v>0.5</v>
      </c>
      <c r="K8" s="284" t="n">
        <v>6.7</v>
      </c>
      <c r="L8" s="284" t="n">
        <v>5.9</v>
      </c>
      <c r="M8" s="284" t="n">
        <v>6</v>
      </c>
      <c r="N8" s="284" t="n">
        <v>5.7</v>
      </c>
      <c r="O8" s="284" t="n">
        <v>3</v>
      </c>
      <c r="P8" s="284" t="n">
        <v>1</v>
      </c>
      <c r="Q8" s="287"/>
      <c r="R8" s="54" t="n">
        <f aca="false">'29'!Z7</f>
        <v>1380</v>
      </c>
      <c r="S8" s="55" t="n">
        <f aca="false">'29'!AB7</f>
        <v>80.8745769881557</v>
      </c>
      <c r="T8" s="56" t="n">
        <f aca="false">'29'!Y7</f>
        <v>3152</v>
      </c>
      <c r="U8" s="51" t="str">
        <f aca="false">IF('29'!AA7=1,'29'!AR6,'29'!AR7)</f>
        <v>S.A.L</v>
      </c>
      <c r="V8" s="286"/>
      <c r="W8" s="286"/>
      <c r="X8" s="32" t="n">
        <v>0.125</v>
      </c>
      <c r="Y8" s="58" t="n">
        <v>3172</v>
      </c>
      <c r="Z8" s="281" t="n">
        <v>1380</v>
      </c>
      <c r="AA8" s="34" t="n">
        <v>1</v>
      </c>
      <c r="AB8" s="82" t="n">
        <f aca="false">IF('29'!AA8=1,(('29'!Z8*'29'!$AS$6*'29'!$AT$6)/('29'!Y8*0.0036)),IF('29'!AA8=2,(('29'!Z8*'29'!$AS$7*'29'!$AT$7)/('29'!Y8*0.0036))))</f>
        <v>80.36464901219</v>
      </c>
      <c r="AC8" s="82"/>
      <c r="AD8" s="37" t="n">
        <f aca="false">(('29'!AC8*'29'!$Q$10*1000000))/('29'!Y8*3600)</f>
        <v>0</v>
      </c>
      <c r="AE8" s="281" t="n">
        <v>2700</v>
      </c>
      <c r="AF8" s="282" t="n">
        <f aca="false">('29'!AE8/24)*0.454</f>
        <v>51.075</v>
      </c>
      <c r="AG8" s="38"/>
      <c r="AH8" s="282" t="n">
        <f aca="false">('29'!AG8/24)*0.454</f>
        <v>0</v>
      </c>
      <c r="AI8" s="281" t="n">
        <v>2700</v>
      </c>
      <c r="AJ8" s="282" t="n">
        <f aca="false">('29'!AI8/24)*0.454</f>
        <v>51.075</v>
      </c>
      <c r="AK8" s="40"/>
      <c r="AL8" s="283" t="n">
        <f aca="false">('29'!AK8/24)*0.454</f>
        <v>0</v>
      </c>
      <c r="AM8" s="40"/>
      <c r="AN8" s="283" t="n">
        <f aca="false">('29'!AM8/24)*0.454</f>
        <v>0</v>
      </c>
      <c r="AO8" s="40"/>
      <c r="AP8" s="283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179</v>
      </c>
      <c r="C9" s="284" t="n">
        <v>14</v>
      </c>
      <c r="D9" s="284" t="n">
        <v>14</v>
      </c>
      <c r="E9" s="284" t="n">
        <v>10</v>
      </c>
      <c r="F9" s="284" t="n">
        <v>39</v>
      </c>
      <c r="G9" s="284" t="n">
        <v>1.3</v>
      </c>
      <c r="H9" s="284" t="n">
        <v>1.2</v>
      </c>
      <c r="I9" s="284" t="n">
        <v>0.4</v>
      </c>
      <c r="J9" s="284" t="n">
        <v>0.5</v>
      </c>
      <c r="K9" s="284" t="n">
        <v>6.7</v>
      </c>
      <c r="L9" s="284" t="n">
        <v>5.9</v>
      </c>
      <c r="M9" s="284" t="n">
        <v>6</v>
      </c>
      <c r="N9" s="284" t="n">
        <v>5.7</v>
      </c>
      <c r="O9" s="284" t="n">
        <v>3</v>
      </c>
      <c r="P9" s="284" t="n">
        <v>1</v>
      </c>
      <c r="Q9" s="287"/>
      <c r="R9" s="56" t="n">
        <f aca="false">'29'!Z9</f>
        <v>1380</v>
      </c>
      <c r="S9" s="55" t="n">
        <f aca="false">'29'!AB9</f>
        <v>79.3144575814147</v>
      </c>
      <c r="T9" s="56" t="n">
        <f aca="false">'29'!Y9</f>
        <v>3214</v>
      </c>
      <c r="U9" s="51" t="str">
        <f aca="false">IF('29'!AA9=1,'29'!AR6,'29'!AR7)</f>
        <v>S.A.L</v>
      </c>
      <c r="V9" s="286"/>
      <c r="W9" s="286"/>
      <c r="X9" s="32" t="n">
        <v>0.166666666666667</v>
      </c>
      <c r="Y9" s="58" t="n">
        <v>3214</v>
      </c>
      <c r="Z9" s="281" t="n">
        <v>1380</v>
      </c>
      <c r="AA9" s="34" t="n">
        <v>1</v>
      </c>
      <c r="AB9" s="82" t="n">
        <f aca="false">IF('29'!AA9=1,(('29'!Z9*'29'!$AS$6*'29'!$AT$6)/('29'!Y9*0.0036)),IF('29'!AA9=2,(('29'!Z9*'29'!$AS$7*'29'!$AT$7)/('29'!Y9*0.0036))))</f>
        <v>79.3144575814147</v>
      </c>
      <c r="AC9" s="82"/>
      <c r="AD9" s="37" t="n">
        <f aca="false">(('29'!AC9*'29'!$Q$10*1000000))/('29'!Y9*3600)</f>
        <v>0</v>
      </c>
      <c r="AE9" s="281" t="n">
        <v>2700</v>
      </c>
      <c r="AF9" s="282" t="n">
        <f aca="false">('29'!AE9/24)*0.454</f>
        <v>51.075</v>
      </c>
      <c r="AG9" s="38"/>
      <c r="AH9" s="282" t="n">
        <f aca="false">('29'!AG9/24)*0.454</f>
        <v>0</v>
      </c>
      <c r="AI9" s="281" t="n">
        <v>2700</v>
      </c>
      <c r="AJ9" s="282" t="n">
        <f aca="false">('29'!AI9/24)*0.454</f>
        <v>51.075</v>
      </c>
      <c r="AK9" s="40"/>
      <c r="AL9" s="283" t="n">
        <f aca="false">('29'!AK9/24)*0.454</f>
        <v>0</v>
      </c>
      <c r="AM9" s="40"/>
      <c r="AN9" s="283" t="n">
        <f aca="false">('29'!AM9/24)*0.454</f>
        <v>0</v>
      </c>
      <c r="AO9" s="40"/>
      <c r="AP9" s="283" t="n">
        <f aca="false">('29'!AO9/24)*0.454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178</v>
      </c>
      <c r="C10" s="284" t="n">
        <v>14</v>
      </c>
      <c r="D10" s="284" t="n">
        <v>14</v>
      </c>
      <c r="E10" s="284" t="n">
        <v>10</v>
      </c>
      <c r="F10" s="284" t="n">
        <v>39</v>
      </c>
      <c r="G10" s="284" t="n">
        <v>1.3</v>
      </c>
      <c r="H10" s="284" t="n">
        <v>1.2</v>
      </c>
      <c r="I10" s="284" t="n">
        <v>0.4</v>
      </c>
      <c r="J10" s="284" t="n">
        <v>0.5</v>
      </c>
      <c r="K10" s="284" t="n">
        <v>6.7</v>
      </c>
      <c r="L10" s="284" t="n">
        <v>5.9</v>
      </c>
      <c r="M10" s="284" t="n">
        <v>6</v>
      </c>
      <c r="N10" s="284" t="n">
        <v>5.7</v>
      </c>
      <c r="O10" s="284" t="n">
        <v>3</v>
      </c>
      <c r="P10" s="284" t="n">
        <v>0.6</v>
      </c>
      <c r="Q10" s="287"/>
      <c r="R10" s="56" t="n">
        <f aca="false">'29'!Z11</f>
        <v>1380</v>
      </c>
      <c r="S10" s="55" t="n">
        <f aca="false">'29'!AB11</f>
        <v>80.0617671691792</v>
      </c>
      <c r="T10" s="56" t="n">
        <f aca="false">'29'!Y11</f>
        <v>3184</v>
      </c>
      <c r="U10" s="51" t="str">
        <f aca="false">IF('29'!AA11=1,'29'!AR6,'29'!AR7)</f>
        <v>S.A.L</v>
      </c>
      <c r="V10" s="286"/>
      <c r="W10" s="286"/>
      <c r="X10" s="32" t="n">
        <v>0.208333333333333</v>
      </c>
      <c r="Y10" s="58" t="n">
        <v>3195</v>
      </c>
      <c r="Z10" s="281" t="n">
        <v>1380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79.7861241523214</v>
      </c>
      <c r="AC10" s="82"/>
      <c r="AD10" s="37" t="n">
        <f aca="false">(('29'!AC10*'29'!$Q$10*1000000))/('29'!Y10*3600)</f>
        <v>0</v>
      </c>
      <c r="AE10" s="281" t="n">
        <v>2700</v>
      </c>
      <c r="AF10" s="282" t="n">
        <f aca="false">('29'!AE10/24)*0.454</f>
        <v>51.075</v>
      </c>
      <c r="AG10" s="38"/>
      <c r="AH10" s="282" t="n">
        <f aca="false">('29'!AG10/24)*0.454</f>
        <v>0</v>
      </c>
      <c r="AI10" s="281" t="n">
        <v>2700</v>
      </c>
      <c r="AJ10" s="282" t="n">
        <f aca="false">('29'!AI10/24)*0.454</f>
        <v>51.075</v>
      </c>
      <c r="AK10" s="40"/>
      <c r="AL10" s="283" t="n">
        <f aca="false">('29'!AK10/24)*0.454</f>
        <v>0</v>
      </c>
      <c r="AM10" s="40"/>
      <c r="AN10" s="283" t="n">
        <f aca="false">('29'!AM10/24)*0.454</f>
        <v>0</v>
      </c>
      <c r="AO10" s="40"/>
      <c r="AP10" s="283" t="n">
        <f aca="false">('29'!AO10/24)*0.454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174</v>
      </c>
      <c r="C11" s="284" t="n">
        <v>13</v>
      </c>
      <c r="D11" s="284" t="n">
        <v>14</v>
      </c>
      <c r="E11" s="284" t="n">
        <v>9</v>
      </c>
      <c r="F11" s="284" t="n">
        <v>37</v>
      </c>
      <c r="G11" s="284" t="n">
        <v>1.4</v>
      </c>
      <c r="H11" s="284" t="n">
        <v>1.3</v>
      </c>
      <c r="I11" s="284" t="n">
        <v>0.4</v>
      </c>
      <c r="J11" s="284" t="n">
        <v>0.6</v>
      </c>
      <c r="K11" s="284" t="n">
        <v>6.7</v>
      </c>
      <c r="L11" s="284" t="n">
        <v>5.9</v>
      </c>
      <c r="M11" s="284" t="n">
        <v>6</v>
      </c>
      <c r="N11" s="284" t="n">
        <v>5.7</v>
      </c>
      <c r="O11" s="284" t="n">
        <v>3.2</v>
      </c>
      <c r="P11" s="284" t="n">
        <v>0.5</v>
      </c>
      <c r="Q11" s="287"/>
      <c r="R11" s="56" t="n">
        <f aca="false">'29'!Z13</f>
        <v>1380</v>
      </c>
      <c r="S11" s="55" t="n">
        <f aca="false">'29'!AB13</f>
        <v>80.5169509370394</v>
      </c>
      <c r="T11" s="56" t="n">
        <f aca="false">'29'!Y13</f>
        <v>3166</v>
      </c>
      <c r="U11" s="51" t="str">
        <f aca="false">IF('29'!AA13=1,'29'!AR6,'29'!AR7)</f>
        <v>S.A.L</v>
      </c>
      <c r="V11" s="286"/>
      <c r="W11" s="286"/>
      <c r="X11" s="32" t="n">
        <v>0.25</v>
      </c>
      <c r="Y11" s="58" t="n">
        <v>3184</v>
      </c>
      <c r="Z11" s="281" t="n">
        <v>1380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80.0617671691792</v>
      </c>
      <c r="AC11" s="82"/>
      <c r="AD11" s="37" t="n">
        <f aca="false">(('29'!AC11*'29'!$Q$10*1000000))/('29'!Y11*3600)</f>
        <v>0</v>
      </c>
      <c r="AE11" s="281" t="n">
        <v>2700</v>
      </c>
      <c r="AF11" s="282" t="n">
        <f aca="false">('29'!AE11/24)*0.454</f>
        <v>51.075</v>
      </c>
      <c r="AG11" s="38"/>
      <c r="AH11" s="282" t="n">
        <f aca="false">('29'!AG11/24)*0.454</f>
        <v>0</v>
      </c>
      <c r="AI11" s="281" t="n">
        <v>2700</v>
      </c>
      <c r="AJ11" s="282" t="n">
        <f aca="false">('29'!AI11/24)*0.454</f>
        <v>51.075</v>
      </c>
      <c r="AK11" s="40"/>
      <c r="AL11" s="283" t="n">
        <f aca="false">('29'!AK11/24)*0.454</f>
        <v>0</v>
      </c>
      <c r="AM11" s="40"/>
      <c r="AN11" s="283" t="n">
        <f aca="false">('29'!AM11/24)*0.454</f>
        <v>0</v>
      </c>
      <c r="AO11" s="40"/>
      <c r="AP11" s="283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176</v>
      </c>
      <c r="C12" s="284" t="n">
        <v>13</v>
      </c>
      <c r="D12" s="284" t="n">
        <v>14</v>
      </c>
      <c r="E12" s="284" t="n">
        <v>9</v>
      </c>
      <c r="F12" s="284" t="n">
        <v>39</v>
      </c>
      <c r="G12" s="284" t="n">
        <v>1.4</v>
      </c>
      <c r="H12" s="284" t="n">
        <v>1.4</v>
      </c>
      <c r="I12" s="284" t="n">
        <v>0.4</v>
      </c>
      <c r="J12" s="284" t="n">
        <v>0.6</v>
      </c>
      <c r="K12" s="284" t="n">
        <v>6.7</v>
      </c>
      <c r="L12" s="284" t="n">
        <v>5.9</v>
      </c>
      <c r="M12" s="284" t="n">
        <v>6</v>
      </c>
      <c r="N12" s="284" t="n">
        <v>5.7</v>
      </c>
      <c r="O12" s="284" t="n">
        <v>3.2</v>
      </c>
      <c r="P12" s="284" t="n">
        <v>0.5</v>
      </c>
      <c r="Q12" s="287"/>
      <c r="R12" s="56" t="n">
        <f aca="false">'29'!Z15</f>
        <v>1380</v>
      </c>
      <c r="S12" s="55" t="n">
        <f aca="false">'29'!AB15</f>
        <v>80.4661195286195</v>
      </c>
      <c r="T12" s="56" t="n">
        <f aca="false">'29'!Y15</f>
        <v>3168</v>
      </c>
      <c r="U12" s="51" t="str">
        <f aca="false">IF('29'!AA15=1,'29'!AR6,'29'!AR7)</f>
        <v>S.A.L</v>
      </c>
      <c r="V12" s="66" t="n">
        <f aca="false">ESCALA!$B$31</f>
        <v>0</v>
      </c>
      <c r="W12" s="66"/>
      <c r="X12" s="32" t="n">
        <v>0.291666666666667</v>
      </c>
      <c r="Y12" s="58" t="n">
        <v>3164</v>
      </c>
      <c r="Z12" s="281" t="n">
        <v>1380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80.5678466076696</v>
      </c>
      <c r="AC12" s="82"/>
      <c r="AD12" s="37" t="n">
        <f aca="false">(('29'!AC12*'29'!$Q$10*1000000))/('29'!Y12*3600)</f>
        <v>0</v>
      </c>
      <c r="AE12" s="281" t="n">
        <v>2700</v>
      </c>
      <c r="AF12" s="282" t="n">
        <f aca="false">('29'!AE12/24)*0.454</f>
        <v>51.075</v>
      </c>
      <c r="AG12" s="38"/>
      <c r="AH12" s="282" t="n">
        <f aca="false">('29'!AG12/24)*0.454</f>
        <v>0</v>
      </c>
      <c r="AI12" s="281" t="n">
        <v>2700</v>
      </c>
      <c r="AJ12" s="282" t="n">
        <f aca="false">('29'!AI12/24)*0.454</f>
        <v>51.075</v>
      </c>
      <c r="AK12" s="40"/>
      <c r="AL12" s="283" t="n">
        <f aca="false">('29'!AK12/24)*0.454</f>
        <v>0</v>
      </c>
      <c r="AM12" s="40"/>
      <c r="AN12" s="283" t="n">
        <f aca="false">('29'!AM12/24)*0.454</f>
        <v>0</v>
      </c>
      <c r="AO12" s="40"/>
      <c r="AP12" s="283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174</v>
      </c>
      <c r="C13" s="284" t="n">
        <v>14</v>
      </c>
      <c r="D13" s="284" t="n">
        <v>14</v>
      </c>
      <c r="E13" s="284" t="n">
        <v>10</v>
      </c>
      <c r="F13" s="284" t="n">
        <v>38</v>
      </c>
      <c r="G13" s="284" t="n">
        <v>1.5</v>
      </c>
      <c r="H13" s="284" t="n">
        <v>1.4</v>
      </c>
      <c r="I13" s="284" t="n">
        <v>0.5</v>
      </c>
      <c r="J13" s="284" t="n">
        <v>0.6</v>
      </c>
      <c r="K13" s="284" t="n">
        <v>6.7</v>
      </c>
      <c r="L13" s="284" t="n">
        <v>5.9</v>
      </c>
      <c r="M13" s="284" t="n">
        <v>6</v>
      </c>
      <c r="N13" s="284" t="n">
        <v>5.7</v>
      </c>
      <c r="O13" s="284" t="n">
        <v>3</v>
      </c>
      <c r="P13" s="284" t="n">
        <v>0.4</v>
      </c>
      <c r="Q13" s="287"/>
      <c r="R13" s="56" t="n">
        <f aca="false">'29'!Z17</f>
        <v>1380</v>
      </c>
      <c r="S13" s="55" t="n">
        <f aca="false">'29'!AB17</f>
        <v>80.36464901219</v>
      </c>
      <c r="T13" s="56" t="n">
        <f aca="false">'29'!Y17</f>
        <v>3172</v>
      </c>
      <c r="U13" s="51" t="str">
        <f aca="false">IF('29'!AA17=1,'29'!AR6,'29'!AR7)</f>
        <v>S.A.L</v>
      </c>
      <c r="V13" s="66"/>
      <c r="W13" s="66"/>
      <c r="X13" s="32" t="n">
        <v>0.333333333333333</v>
      </c>
      <c r="Y13" s="58" t="n">
        <v>3166</v>
      </c>
      <c r="Z13" s="281" t="n">
        <v>1380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80.5169509370394</v>
      </c>
      <c r="AC13" s="82"/>
      <c r="AD13" s="37" t="n">
        <f aca="false">(('29'!AC13*'29'!$Q$10*1000000))/('29'!Y13*3600)</f>
        <v>0</v>
      </c>
      <c r="AE13" s="281" t="n">
        <v>2700</v>
      </c>
      <c r="AF13" s="282" t="n">
        <f aca="false">('29'!AE13/24)*0.454</f>
        <v>51.075</v>
      </c>
      <c r="AG13" s="38"/>
      <c r="AH13" s="282" t="n">
        <f aca="false">('29'!AG13/24)*0.454</f>
        <v>0</v>
      </c>
      <c r="AI13" s="281" t="n">
        <v>2700</v>
      </c>
      <c r="AJ13" s="282" t="n">
        <f aca="false">('29'!AI13/24)*0.454</f>
        <v>51.075</v>
      </c>
      <c r="AK13" s="40"/>
      <c r="AL13" s="283" t="n">
        <f aca="false">('29'!AK13/24)*0.454</f>
        <v>0</v>
      </c>
      <c r="AM13" s="40"/>
      <c r="AN13" s="283" t="n">
        <f aca="false">('29'!AM13/24)*0.454</f>
        <v>0</v>
      </c>
      <c r="AO13" s="40"/>
      <c r="AP13" s="283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173</v>
      </c>
      <c r="C14" s="284" t="n">
        <v>14</v>
      </c>
      <c r="D14" s="284" t="n">
        <v>14</v>
      </c>
      <c r="E14" s="284" t="n">
        <v>10</v>
      </c>
      <c r="F14" s="284" t="n">
        <v>37</v>
      </c>
      <c r="G14" s="284" t="n">
        <v>1.6</v>
      </c>
      <c r="H14" s="284" t="n">
        <v>1.3</v>
      </c>
      <c r="I14" s="284" t="n">
        <v>0.5</v>
      </c>
      <c r="J14" s="284" t="n">
        <v>0.5</v>
      </c>
      <c r="K14" s="284" t="n">
        <v>6.7</v>
      </c>
      <c r="L14" s="284" t="n">
        <v>5.9</v>
      </c>
      <c r="M14" s="284" t="n">
        <v>6</v>
      </c>
      <c r="N14" s="284" t="n">
        <v>5.7</v>
      </c>
      <c r="O14" s="284" t="n">
        <v>3</v>
      </c>
      <c r="P14" s="284" t="n">
        <v>0.4</v>
      </c>
      <c r="Q14" s="287"/>
      <c r="R14" s="56" t="n">
        <f aca="false">'29'!Z19</f>
        <v>1380</v>
      </c>
      <c r="S14" s="55" t="n">
        <f aca="false">'29'!AB19</f>
        <v>81.2353940939027</v>
      </c>
      <c r="T14" s="56" t="n">
        <f aca="false">'29'!Y19</f>
        <v>3138</v>
      </c>
      <c r="U14" s="51" t="str">
        <f aca="false">IF('29'!AA19=1,'29'!AR6,'29'!AR7)</f>
        <v>S.A.L</v>
      </c>
      <c r="V14" s="66"/>
      <c r="W14" s="66"/>
      <c r="X14" s="32" t="n">
        <v>0.375</v>
      </c>
      <c r="Y14" s="58" t="n">
        <v>3166</v>
      </c>
      <c r="Z14" s="281" t="n">
        <v>1380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80.5169509370394</v>
      </c>
      <c r="AC14" s="82"/>
      <c r="AD14" s="37" t="n">
        <f aca="false">(('29'!AC14*'29'!$Q$10*1000000))/('29'!Y14*3600)</f>
        <v>0</v>
      </c>
      <c r="AE14" s="281" t="n">
        <v>2700</v>
      </c>
      <c r="AF14" s="282" t="n">
        <f aca="false">('29'!AE14/24)*0.454</f>
        <v>51.075</v>
      </c>
      <c r="AG14" s="38"/>
      <c r="AH14" s="282" t="n">
        <f aca="false">('29'!AG14/24)*0.454</f>
        <v>0</v>
      </c>
      <c r="AI14" s="281" t="n">
        <v>2700</v>
      </c>
      <c r="AJ14" s="282" t="n">
        <f aca="false">('29'!AI14/24)*0.454</f>
        <v>51.075</v>
      </c>
      <c r="AK14" s="40"/>
      <c r="AL14" s="283" t="n">
        <f aca="false">('29'!AK14/24)*0.454</f>
        <v>0</v>
      </c>
      <c r="AM14" s="40"/>
      <c r="AN14" s="283" t="n">
        <f aca="false">('29'!AM14/24)*0.454</f>
        <v>0</v>
      </c>
      <c r="AO14" s="40"/>
      <c r="AP14" s="283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176</v>
      </c>
      <c r="C15" s="284" t="n">
        <v>14</v>
      </c>
      <c r="D15" s="284" t="n">
        <v>14</v>
      </c>
      <c r="E15" s="284" t="n">
        <v>10</v>
      </c>
      <c r="F15" s="284" t="n">
        <v>38</v>
      </c>
      <c r="G15" s="284" t="n">
        <v>1.5</v>
      </c>
      <c r="H15" s="284" t="n">
        <v>1.2</v>
      </c>
      <c r="I15" s="284" t="n">
        <v>0.5</v>
      </c>
      <c r="J15" s="284" t="n">
        <v>0.5</v>
      </c>
      <c r="K15" s="284" t="n">
        <v>6.7</v>
      </c>
      <c r="L15" s="284" t="n">
        <v>5.9</v>
      </c>
      <c r="M15" s="284" t="n">
        <v>6</v>
      </c>
      <c r="N15" s="284" t="n">
        <v>5.7</v>
      </c>
      <c r="O15" s="284" t="n">
        <v>3</v>
      </c>
      <c r="P15" s="284" t="n">
        <v>0.4</v>
      </c>
      <c r="Q15" s="287"/>
      <c r="R15" s="56" t="n">
        <f aca="false">'29'!Z21</f>
        <v>1380</v>
      </c>
      <c r="S15" s="55" t="n">
        <f aca="false">'29'!AB21</f>
        <v>80.1372733941109</v>
      </c>
      <c r="T15" s="56" t="n">
        <f aca="false">'29'!Y21</f>
        <v>3181</v>
      </c>
      <c r="U15" s="51" t="str">
        <f aca="false">IF('29'!AA21=1,'29'!AR6,'29'!AR7)</f>
        <v>S.A.L</v>
      </c>
      <c r="V15" s="66"/>
      <c r="W15" s="66"/>
      <c r="X15" s="32" t="n">
        <v>0.416666666666667</v>
      </c>
      <c r="Y15" s="58" t="n">
        <v>3168</v>
      </c>
      <c r="Z15" s="281" t="n">
        <v>1380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80.4661195286195</v>
      </c>
      <c r="AC15" s="82"/>
      <c r="AD15" s="37" t="n">
        <f aca="false">(('29'!AC15*'29'!$Q$10*1000000))/('29'!Y15*3600)</f>
        <v>0</v>
      </c>
      <c r="AE15" s="281" t="n">
        <v>2700</v>
      </c>
      <c r="AF15" s="282" t="n">
        <f aca="false">('29'!AE15/24)*0.454</f>
        <v>51.075</v>
      </c>
      <c r="AG15" s="38"/>
      <c r="AH15" s="282" t="n">
        <f aca="false">('29'!AG15/24)*0.454</f>
        <v>0</v>
      </c>
      <c r="AI15" s="281" t="n">
        <v>2700</v>
      </c>
      <c r="AJ15" s="282" t="n">
        <f aca="false">('29'!AI15/24)*0.454</f>
        <v>51.075</v>
      </c>
      <c r="AK15" s="40"/>
      <c r="AL15" s="283" t="n">
        <f aca="false">('29'!AK15/24)*0.454</f>
        <v>0</v>
      </c>
      <c r="AM15" s="40"/>
      <c r="AN15" s="283" t="n">
        <f aca="false">('29'!AM15/24)*0.454</f>
        <v>0</v>
      </c>
      <c r="AO15" s="40"/>
      <c r="AP15" s="283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179</v>
      </c>
      <c r="C16" s="284" t="n">
        <v>14</v>
      </c>
      <c r="D16" s="284" t="n">
        <v>15</v>
      </c>
      <c r="E16" s="284" t="n">
        <v>10</v>
      </c>
      <c r="F16" s="284" t="n">
        <v>38</v>
      </c>
      <c r="G16" s="284" t="n">
        <v>1.4</v>
      </c>
      <c r="H16" s="284" t="n">
        <v>1.1</v>
      </c>
      <c r="I16" s="284" t="n">
        <v>0.5</v>
      </c>
      <c r="J16" s="284" t="n">
        <v>0.6</v>
      </c>
      <c r="K16" s="284" t="n">
        <v>6.7</v>
      </c>
      <c r="L16" s="284" t="n">
        <v>5.9</v>
      </c>
      <c r="M16" s="284" t="n">
        <v>6</v>
      </c>
      <c r="N16" s="284" t="n">
        <v>5.7</v>
      </c>
      <c r="O16" s="284" t="n">
        <v>3</v>
      </c>
      <c r="P16" s="284" t="n">
        <v>0.4</v>
      </c>
      <c r="Q16" s="287"/>
      <c r="R16" s="56" t="n">
        <f aca="false">'29'!Z23</f>
        <v>1340</v>
      </c>
      <c r="S16" s="55" t="n">
        <f aca="false">'29'!AB23</f>
        <v>78.0106453759148</v>
      </c>
      <c r="T16" s="56" t="n">
        <f aca="false">'29'!Y23</f>
        <v>3173</v>
      </c>
      <c r="U16" s="51" t="str">
        <f aca="false">IF('29'!AA23=1,'29'!AR6,'29'!AR7)</f>
        <v>S.A.L</v>
      </c>
      <c r="V16" s="66"/>
      <c r="W16" s="66"/>
      <c r="X16" s="32" t="n">
        <v>0.458333333333333</v>
      </c>
      <c r="Y16" s="58" t="n">
        <v>3192</v>
      </c>
      <c r="Z16" s="281" t="n">
        <v>1380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79.8611111111111</v>
      </c>
      <c r="AC16" s="82"/>
      <c r="AD16" s="37" t="n">
        <f aca="false">(('29'!AC16*'29'!$Q$10*1000000))/('29'!Y16*3600)</f>
        <v>0</v>
      </c>
      <c r="AE16" s="281" t="n">
        <v>2700</v>
      </c>
      <c r="AF16" s="282" t="n">
        <f aca="false">('29'!AE16/24)*0.454</f>
        <v>51.075</v>
      </c>
      <c r="AG16" s="38"/>
      <c r="AH16" s="282" t="n">
        <f aca="false">('29'!AG16/24)*0.454</f>
        <v>0</v>
      </c>
      <c r="AI16" s="281" t="n">
        <v>2700</v>
      </c>
      <c r="AJ16" s="282" t="n">
        <f aca="false">('29'!AI14/24)*0.454</f>
        <v>51.075</v>
      </c>
      <c r="AK16" s="40"/>
      <c r="AL16" s="283" t="n">
        <f aca="false">('29'!AK16/24)*0.454</f>
        <v>0</v>
      </c>
      <c r="AM16" s="40"/>
      <c r="AN16" s="283" t="n">
        <f aca="false">('29'!AM16/24)*0.454</f>
        <v>0</v>
      </c>
      <c r="AO16" s="40"/>
      <c r="AP16" s="283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181</v>
      </c>
      <c r="C17" s="284" t="n">
        <v>14</v>
      </c>
      <c r="D17" s="284" t="n">
        <v>15</v>
      </c>
      <c r="E17" s="284" t="n">
        <v>10</v>
      </c>
      <c r="F17" s="284" t="n">
        <v>39</v>
      </c>
      <c r="G17" s="284" t="n">
        <v>1.3</v>
      </c>
      <c r="H17" s="284" t="n">
        <v>1.1</v>
      </c>
      <c r="I17" s="284" t="n">
        <v>0.5</v>
      </c>
      <c r="J17" s="284" t="n">
        <v>0.7</v>
      </c>
      <c r="K17" s="284" t="n">
        <v>6.7</v>
      </c>
      <c r="L17" s="284" t="n">
        <v>5.9</v>
      </c>
      <c r="M17" s="284" t="n">
        <v>6</v>
      </c>
      <c r="N17" s="284" t="n">
        <v>5.7</v>
      </c>
      <c r="O17" s="284" t="n">
        <v>3.2</v>
      </c>
      <c r="P17" s="284" t="n">
        <v>0.5</v>
      </c>
      <c r="Q17" s="287"/>
      <c r="R17" s="56" t="n">
        <f aca="false">'29'!Z25</f>
        <v>1340</v>
      </c>
      <c r="S17" s="55" t="n">
        <f aca="false">'29'!AB25</f>
        <v>77.986067352797</v>
      </c>
      <c r="T17" s="56" t="n">
        <f aca="false">'29'!Y25</f>
        <v>3174</v>
      </c>
      <c r="U17" s="51" t="str">
        <f aca="false">IF('29'!AA25=1,'29'!AR6,'29'!AR7)</f>
        <v>S.A.L</v>
      </c>
      <c r="V17" s="66"/>
      <c r="W17" s="66"/>
      <c r="X17" s="32" t="n">
        <v>0.5</v>
      </c>
      <c r="Y17" s="58" t="n">
        <v>3172</v>
      </c>
      <c r="Z17" s="281" t="n">
        <v>1380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80.36464901219</v>
      </c>
      <c r="AC17" s="82"/>
      <c r="AD17" s="37" t="n">
        <f aca="false">(('29'!AC17*'29'!$Q$10*1000000))/('29'!Y17*3600)</f>
        <v>0</v>
      </c>
      <c r="AE17" s="281" t="n">
        <v>2700</v>
      </c>
      <c r="AF17" s="282" t="n">
        <f aca="false">('29'!AE17/24)*0.454</f>
        <v>51.075</v>
      </c>
      <c r="AG17" s="38"/>
      <c r="AH17" s="282" t="n">
        <f aca="false">('29'!AG17/24)*0.454</f>
        <v>0</v>
      </c>
      <c r="AI17" s="281" t="n">
        <v>2700</v>
      </c>
      <c r="AJ17" s="282" t="n">
        <f aca="false">('29'!AI15/24)*0.454</f>
        <v>51.075</v>
      </c>
      <c r="AK17" s="40"/>
      <c r="AL17" s="283" t="n">
        <f aca="false">('29'!AK17/24)*0.454</f>
        <v>0</v>
      </c>
      <c r="AM17" s="40"/>
      <c r="AN17" s="283" t="n">
        <f aca="false">('29'!AM17/24)*0.454</f>
        <v>0</v>
      </c>
      <c r="AO17" s="40"/>
      <c r="AP17" s="283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184</v>
      </c>
      <c r="C18" s="284" t="n">
        <v>14</v>
      </c>
      <c r="D18" s="284" t="n">
        <v>15</v>
      </c>
      <c r="E18" s="284" t="n">
        <v>10</v>
      </c>
      <c r="F18" s="284" t="n">
        <v>40</v>
      </c>
      <c r="G18" s="284" t="n">
        <v>1.3</v>
      </c>
      <c r="H18" s="284" t="n">
        <v>1</v>
      </c>
      <c r="I18" s="284" t="n">
        <v>0.5</v>
      </c>
      <c r="J18" s="284" t="n">
        <v>0.7</v>
      </c>
      <c r="K18" s="284" t="n">
        <v>6.7</v>
      </c>
      <c r="L18" s="284" t="n">
        <v>5.9</v>
      </c>
      <c r="M18" s="284" t="n">
        <v>6</v>
      </c>
      <c r="N18" s="284" t="n">
        <v>5.7</v>
      </c>
      <c r="O18" s="284" t="n">
        <v>3.2</v>
      </c>
      <c r="P18" s="284" t="n">
        <v>0.5</v>
      </c>
      <c r="Q18" s="287"/>
      <c r="R18" s="56" t="n">
        <f aca="false">'29'!Z27</f>
        <v>1340</v>
      </c>
      <c r="S18" s="55" t="n">
        <f aca="false">'29'!AB27</f>
        <v>77.5705978620425</v>
      </c>
      <c r="T18" s="56" t="n">
        <f aca="false">'29'!Y27</f>
        <v>3191</v>
      </c>
      <c r="U18" s="51" t="str">
        <f aca="false">IF('29'!AA27=1,'29'!AR6,'29'!AR7)</f>
        <v>S.A.L</v>
      </c>
      <c r="V18" s="66"/>
      <c r="W18" s="66"/>
      <c r="X18" s="32" t="n">
        <v>0.541666666666667</v>
      </c>
      <c r="Y18" s="58" t="n">
        <v>3160</v>
      </c>
      <c r="Z18" s="281" t="n">
        <v>1380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80.6698312236287</v>
      </c>
      <c r="AC18" s="82"/>
      <c r="AD18" s="37" t="n">
        <f aca="false">(('29'!AC18*'29'!$Q$10*1000000))/('29'!Y18*3600)</f>
        <v>0</v>
      </c>
      <c r="AE18" s="281" t="n">
        <v>2700</v>
      </c>
      <c r="AF18" s="282" t="n">
        <f aca="false">('29'!AE18/24)*0.454</f>
        <v>51.075</v>
      </c>
      <c r="AG18" s="38"/>
      <c r="AH18" s="282" t="n">
        <f aca="false">('29'!AG18/24)*0.454</f>
        <v>0</v>
      </c>
      <c r="AI18" s="281" t="n">
        <v>2700</v>
      </c>
      <c r="AJ18" s="282" t="n">
        <f aca="false">('29'!AI16/24)*0.454</f>
        <v>51.075</v>
      </c>
      <c r="AK18" s="40"/>
      <c r="AL18" s="283" t="n">
        <f aca="false">('29'!AK18/24)*0.454</f>
        <v>0</v>
      </c>
      <c r="AM18" s="40"/>
      <c r="AN18" s="283" t="n">
        <f aca="false">('29'!AM18/24)*0.454</f>
        <v>0</v>
      </c>
      <c r="AO18" s="40"/>
      <c r="AP18" s="283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AVERAGE('29'!B7:B18)</f>
        <v>178.416666666667</v>
      </c>
      <c r="C19" s="96" t="n">
        <f aca="false">AVERAGE('29'!C7:C18)</f>
        <v>14.1666666666667</v>
      </c>
      <c r="D19" s="96" t="n">
        <f aca="false">AVERAGE('29'!D7:D18)</f>
        <v>14.3333333333333</v>
      </c>
      <c r="E19" s="96" t="n">
        <f aca="false">AVERAGE('29'!E7:E18)</f>
        <v>9.83333333333333</v>
      </c>
      <c r="F19" s="96" t="n">
        <f aca="false">AVERAGE('29'!F7:F18)</f>
        <v>38.8333333333333</v>
      </c>
      <c r="G19" s="96" t="n">
        <f aca="false">AVERAGE('29'!G7:G18)</f>
        <v>1.40833333333333</v>
      </c>
      <c r="H19" s="96" t="n">
        <f aca="false">AVERAGE('29'!H7:H18)</f>
        <v>1.225</v>
      </c>
      <c r="I19" s="96" t="n">
        <f aca="false">AVERAGE('29'!I7:I18)</f>
        <v>0.458333333333333</v>
      </c>
      <c r="J19" s="96" t="n">
        <f aca="false">AVERAGE('29'!J7:J18)</f>
        <v>0.566666666666667</v>
      </c>
      <c r="K19" s="96" t="n">
        <f aca="false">AVERAGE('29'!K7:K18)</f>
        <v>6.7</v>
      </c>
      <c r="L19" s="96" t="n">
        <f aca="false">AVERAGE('29'!L7:L18)</f>
        <v>5.9</v>
      </c>
      <c r="M19" s="96" t="n">
        <f aca="false">AVERAGE('29'!M7:M18)</f>
        <v>6</v>
      </c>
      <c r="N19" s="96" t="n">
        <f aca="false">AVERAGE('29'!N7:N18)</f>
        <v>5.7</v>
      </c>
      <c r="O19" s="96" t="n">
        <f aca="false">AVERAGE('29'!O7:O18)</f>
        <v>3.06666666666667</v>
      </c>
      <c r="P19" s="289" t="n">
        <f aca="false">AVERAGE('29'!P7:P18)</f>
        <v>0.583333333333333</v>
      </c>
      <c r="Q19" s="290" t="e">
        <f aca="false">AVERAGE('29'!Q7:Q18)</f>
        <v>#DIV/0!</v>
      </c>
      <c r="R19" s="290" t="n">
        <f aca="false">AVERAGE('29'!R7:R18)</f>
        <v>1370</v>
      </c>
      <c r="S19" s="290" t="n">
        <f aca="false">AVERAGE('29'!S7:S18)</f>
        <v>79.7694889189809</v>
      </c>
      <c r="T19" s="72"/>
      <c r="U19" s="72"/>
      <c r="V19" s="73"/>
      <c r="W19" s="74"/>
      <c r="X19" s="32" t="n">
        <v>0.583333333333333</v>
      </c>
      <c r="Y19" s="58" t="n">
        <v>3138</v>
      </c>
      <c r="Z19" s="281" t="n">
        <v>1380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81.2353940939027</v>
      </c>
      <c r="AC19" s="82"/>
      <c r="AD19" s="37" t="n">
        <f aca="false">(('29'!AC19*'29'!$Q$10*1000000))/('29'!Y19*3600)</f>
        <v>0</v>
      </c>
      <c r="AE19" s="281" t="n">
        <v>2700</v>
      </c>
      <c r="AF19" s="282" t="n">
        <f aca="false">('29'!AE19/24)*0.454</f>
        <v>51.075</v>
      </c>
      <c r="AG19" s="38"/>
      <c r="AH19" s="282" t="n">
        <f aca="false">('29'!AG19/24)*0.454</f>
        <v>0</v>
      </c>
      <c r="AI19" s="281" t="n">
        <v>2700</v>
      </c>
      <c r="AJ19" s="282" t="n">
        <f aca="false">('29'!AI17/24)*0.454</f>
        <v>51.075</v>
      </c>
      <c r="AK19" s="40"/>
      <c r="AL19" s="283" t="n">
        <f aca="false">('29'!AK19/24)*0.454</f>
        <v>0</v>
      </c>
      <c r="AM19" s="40"/>
      <c r="AN19" s="283" t="n">
        <f aca="false">('29'!AM19/24)*0.454</f>
        <v>0</v>
      </c>
      <c r="AO19" s="40"/>
      <c r="AP19" s="283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MAX('29'!B7:B18)</f>
        <v>185</v>
      </c>
      <c r="C20" s="96" t="n">
        <f aca="false">MAX('29'!C7:C18)</f>
        <v>17</v>
      </c>
      <c r="D20" s="96" t="n">
        <f aca="false">MAX('29'!D7:D18)</f>
        <v>15</v>
      </c>
      <c r="E20" s="96" t="n">
        <f aca="false">MAX('29'!E7:E18)</f>
        <v>10</v>
      </c>
      <c r="F20" s="96" t="n">
        <f aca="false">MAX('29'!F7:F18)</f>
        <v>42</v>
      </c>
      <c r="G20" s="96" t="n">
        <f aca="false">MAX('29'!G7:G18)</f>
        <v>1.6</v>
      </c>
      <c r="H20" s="96" t="n">
        <f aca="false">MAX('29'!H7:H18)</f>
        <v>1.4</v>
      </c>
      <c r="I20" s="96" t="n">
        <f aca="false">MAX('29'!I7:I18)</f>
        <v>0.5</v>
      </c>
      <c r="J20" s="96" t="n">
        <f aca="false">MAX('29'!J7:J18)</f>
        <v>0.7</v>
      </c>
      <c r="K20" s="96" t="n">
        <f aca="false">MAX('29'!K7:K18)</f>
        <v>6.7</v>
      </c>
      <c r="L20" s="96" t="n">
        <f aca="false">MAX('29'!L7:L18)</f>
        <v>5.9</v>
      </c>
      <c r="M20" s="96" t="n">
        <f aca="false">MAX('29'!M7:M18)</f>
        <v>6</v>
      </c>
      <c r="N20" s="96" t="n">
        <f aca="false">MAX('29'!N7:N18)</f>
        <v>5.7</v>
      </c>
      <c r="O20" s="97" t="n">
        <f aca="false">MAX('29'!O7:O18)</f>
        <v>3.2</v>
      </c>
      <c r="P20" s="97" t="n">
        <f aca="false">MAX('29'!P7:P18)</f>
        <v>1</v>
      </c>
      <c r="Q20" s="97" t="n">
        <f aca="false">MAX('29'!Q7:Q18)</f>
        <v>0</v>
      </c>
      <c r="R20" s="97" t="n">
        <f aca="false">MAX('29'!R7:R18)</f>
        <v>1380</v>
      </c>
      <c r="S20" s="97" t="n">
        <f aca="false">MAX('29'!S7:S18)</f>
        <v>81.2353940939027</v>
      </c>
      <c r="T20" s="72"/>
      <c r="U20" s="72"/>
      <c r="X20" s="32" t="n">
        <v>0.625</v>
      </c>
      <c r="Y20" s="58" t="n">
        <v>3213</v>
      </c>
      <c r="Z20" s="281" t="n">
        <v>1380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79.3391430646333</v>
      </c>
      <c r="AC20" s="82"/>
      <c r="AD20" s="37" t="n">
        <f aca="false">(('29'!AC20*'29'!$Q$10*1000000))/('29'!Y20*3600)</f>
        <v>0</v>
      </c>
      <c r="AE20" s="281" t="n">
        <v>2700</v>
      </c>
      <c r="AF20" s="282" t="n">
        <f aca="false">('29'!AE20/24)*0.454</f>
        <v>51.075</v>
      </c>
      <c r="AG20" s="38"/>
      <c r="AH20" s="282" t="n">
        <f aca="false">('29'!AG20/24)*0.454</f>
        <v>0</v>
      </c>
      <c r="AI20" s="281" t="n">
        <v>2700</v>
      </c>
      <c r="AJ20" s="282" t="n">
        <f aca="false">('29'!AI18/24)*0.454</f>
        <v>51.075</v>
      </c>
      <c r="AK20" s="40"/>
      <c r="AL20" s="283" t="n">
        <f aca="false">('29'!AK20/24)*0.454</f>
        <v>0</v>
      </c>
      <c r="AM20" s="40"/>
      <c r="AN20" s="283" t="n">
        <f aca="false">('29'!AM20/24)*0.454</f>
        <v>0</v>
      </c>
      <c r="AO20" s="40"/>
      <c r="AP20" s="283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MIN('29'!B7:B18)</f>
        <v>173</v>
      </c>
      <c r="C21" s="96" t="n">
        <f aca="false">MIN('29'!C7:C18)</f>
        <v>13</v>
      </c>
      <c r="D21" s="96" t="n">
        <f aca="false">MIN('29'!D7:D18)</f>
        <v>14</v>
      </c>
      <c r="E21" s="96" t="n">
        <f aca="false">MIN('29'!E7:E18)</f>
        <v>9</v>
      </c>
      <c r="F21" s="96" t="n">
        <f aca="false">MIN('29'!F7:F18)</f>
        <v>37</v>
      </c>
      <c r="G21" s="291" t="n">
        <f aca="false">MIN('29'!G7:G18)</f>
        <v>1.3</v>
      </c>
      <c r="H21" s="291" t="n">
        <f aca="false">MIN('29'!H7:H18)</f>
        <v>1</v>
      </c>
      <c r="I21" s="291" t="n">
        <f aca="false">MIN('29'!I7:I18)</f>
        <v>0.4</v>
      </c>
      <c r="J21" s="291" t="n">
        <f aca="false">MIN('29'!J7:J18)</f>
        <v>0.5</v>
      </c>
      <c r="K21" s="291" t="n">
        <f aca="false">MIN('29'!K7:K18)</f>
        <v>6.7</v>
      </c>
      <c r="L21" s="291" t="n">
        <f aca="false">MIN('29'!L7:L18)</f>
        <v>5.9</v>
      </c>
      <c r="M21" s="291" t="n">
        <f aca="false">MIN('29'!M7:M18)</f>
        <v>6</v>
      </c>
      <c r="N21" s="291" t="n">
        <f aca="false">MIN('29'!N7:N18)</f>
        <v>5.7</v>
      </c>
      <c r="O21" s="292" t="n">
        <f aca="false">MIN('29'!O7:O18)</f>
        <v>3</v>
      </c>
      <c r="P21" s="292" t="n">
        <f aca="false">MIN('29'!P7:P18)</f>
        <v>0.4</v>
      </c>
      <c r="Q21" s="292" t="n">
        <f aca="false">MIN('29'!Q7:Q18)</f>
        <v>0</v>
      </c>
      <c r="R21" s="292" t="n">
        <f aca="false">MIN('29'!R7:R18)</f>
        <v>1340</v>
      </c>
      <c r="S21" s="292" t="n">
        <f aca="false">MIN('29'!S7:S18)</f>
        <v>77.5705978620425</v>
      </c>
      <c r="T21" s="72"/>
      <c r="U21" s="72"/>
      <c r="X21" s="32" t="n">
        <v>0.666666666666667</v>
      </c>
      <c r="Y21" s="58" t="n">
        <v>3181</v>
      </c>
      <c r="Z21" s="281" t="n">
        <v>1380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80.1372733941109</v>
      </c>
      <c r="AC21" s="82"/>
      <c r="AD21" s="37" t="n">
        <f aca="false">(('29'!AC21*'29'!$Q$10*1000000))/('29'!Y21*3600)</f>
        <v>0</v>
      </c>
      <c r="AE21" s="281" t="n">
        <v>2700</v>
      </c>
      <c r="AF21" s="282" t="n">
        <f aca="false">('29'!AE21/24)*0.454</f>
        <v>51.075</v>
      </c>
      <c r="AG21" s="38"/>
      <c r="AH21" s="282" t="n">
        <f aca="false">('29'!AG21/24)*0.454</f>
        <v>0</v>
      </c>
      <c r="AI21" s="281" t="n">
        <v>2700</v>
      </c>
      <c r="AJ21" s="282" t="n">
        <f aca="false">('29'!AI19/24)*0.454</f>
        <v>51.075</v>
      </c>
      <c r="AK21" s="40"/>
      <c r="AL21" s="283" t="n">
        <f aca="false">('29'!AK21/24)*0.454</f>
        <v>0</v>
      </c>
      <c r="AM21" s="40"/>
      <c r="AN21" s="283" t="n">
        <f aca="false">('29'!AM21/24)*0.454</f>
        <v>0</v>
      </c>
      <c r="AO21" s="40"/>
      <c r="AP21" s="283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3211</v>
      </c>
      <c r="Z22" s="281" t="n">
        <v>1380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79.3885601577909</v>
      </c>
      <c r="AC22" s="82"/>
      <c r="AD22" s="37" t="n">
        <f aca="false">(('29'!AC22*'29'!$Q$10*1000000))/('29'!Y22*3600)</f>
        <v>0</v>
      </c>
      <c r="AE22" s="281" t="n">
        <v>2700</v>
      </c>
      <c r="AF22" s="282" t="n">
        <f aca="false">('29'!AE22/24)*0.454</f>
        <v>51.075</v>
      </c>
      <c r="AG22" s="38"/>
      <c r="AH22" s="282" t="n">
        <f aca="false">('29'!AG22/24)*0.454</f>
        <v>0</v>
      </c>
      <c r="AI22" s="281" t="n">
        <v>2700</v>
      </c>
      <c r="AJ22" s="282" t="n">
        <f aca="false">('29'!AI20/24)*0.454</f>
        <v>51.075</v>
      </c>
      <c r="AK22" s="40"/>
      <c r="AL22" s="283" t="n">
        <f aca="false">('29'!AK22/24)*0.454</f>
        <v>0</v>
      </c>
      <c r="AM22" s="40"/>
      <c r="AN22" s="283" t="n">
        <f aca="false">('29'!AM22/24)*0.454</f>
        <v>0</v>
      </c>
      <c r="AO22" s="40"/>
      <c r="AP22" s="283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3173</v>
      </c>
      <c r="Z23" s="281" t="n">
        <v>1340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78.0106453759148</v>
      </c>
      <c r="AC23" s="82"/>
      <c r="AD23" s="37" t="n">
        <f aca="false">(('29'!AC23*'29'!$Q$10*1000000))/('29'!Y23*3600)</f>
        <v>0</v>
      </c>
      <c r="AE23" s="281" t="n">
        <v>2700</v>
      </c>
      <c r="AF23" s="282" t="n">
        <f aca="false">('29'!AE23/24)*0.454</f>
        <v>51.075</v>
      </c>
      <c r="AG23" s="38"/>
      <c r="AH23" s="282" t="n">
        <f aca="false">('29'!AG23/24)*0.454</f>
        <v>0</v>
      </c>
      <c r="AI23" s="281" t="n">
        <v>2700</v>
      </c>
      <c r="AJ23" s="282" t="n">
        <f aca="false">('29'!AI21/24)*0.454</f>
        <v>51.075</v>
      </c>
      <c r="AK23" s="40"/>
      <c r="AL23" s="283" t="n">
        <f aca="false">('29'!AK23/24)*0.454</f>
        <v>0</v>
      </c>
      <c r="AM23" s="40"/>
      <c r="AN23" s="283" t="n">
        <f aca="false">('29'!AM23/24)*0.454</f>
        <v>0</v>
      </c>
      <c r="AO23" s="40"/>
      <c r="AP23" s="283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3159</v>
      </c>
      <c r="Z24" s="281" t="n">
        <v>1340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78.3563715662481</v>
      </c>
      <c r="AC24" s="82"/>
      <c r="AD24" s="37" t="n">
        <f aca="false">(('29'!AC24*'29'!$Q$10*1000000))/('29'!Y24*3600)</f>
        <v>0</v>
      </c>
      <c r="AE24" s="281" t="n">
        <v>2700</v>
      </c>
      <c r="AF24" s="294" t="n">
        <f aca="false">('29'!AE24/24)*0.454</f>
        <v>51.075</v>
      </c>
      <c r="AG24" s="38"/>
      <c r="AH24" s="294" t="n">
        <f aca="false">('29'!AG24/24)*0.454</f>
        <v>0</v>
      </c>
      <c r="AI24" s="281" t="n">
        <v>2700</v>
      </c>
      <c r="AJ24" s="294" t="n">
        <f aca="false">('29'!AI22/24)*0.454</f>
        <v>51.075</v>
      </c>
      <c r="AK24" s="40"/>
      <c r="AL24" s="295" t="n">
        <f aca="false">('29'!AK24/24)*0.454</f>
        <v>0</v>
      </c>
      <c r="AM24" s="296"/>
      <c r="AN24" s="295" t="n">
        <f aca="false">('29'!AM24/24)*0.454</f>
        <v>0</v>
      </c>
      <c r="AO24" s="40"/>
      <c r="AP24" s="295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400"/>
      <c r="E25" s="327"/>
      <c r="F25" s="327"/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7"/>
      <c r="R25" s="89" t="e">
        <f aca="false">#DIV/0!</f>
        <v>#DIV/0!</v>
      </c>
      <c r="S25" s="90"/>
      <c r="T25" s="486" t="s">
        <v>0</v>
      </c>
      <c r="U25" s="358" t="n">
        <f aca="false">ESCALA!$A$31</f>
        <v>43950</v>
      </c>
      <c r="X25" s="32" t="n">
        <v>0.833333333333333</v>
      </c>
      <c r="Y25" s="266" t="n">
        <v>3174</v>
      </c>
      <c r="Z25" s="281" t="n">
        <v>1340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77.986067352797</v>
      </c>
      <c r="AC25" s="82"/>
      <c r="AD25" s="37" t="n">
        <f aca="false">(('29'!AC25*'29'!$Q$10*1000000))/('29'!Y25*3600)</f>
        <v>0</v>
      </c>
      <c r="AE25" s="281" t="n">
        <v>2700</v>
      </c>
      <c r="AF25" s="282" t="n">
        <f aca="false">('29'!AE25/24)*0.454</f>
        <v>51.075</v>
      </c>
      <c r="AG25" s="38"/>
      <c r="AH25" s="282" t="n">
        <f aca="false">('29'!AG25/24)*0.454</f>
        <v>0</v>
      </c>
      <c r="AI25" s="281" t="n">
        <v>2700</v>
      </c>
      <c r="AJ25" s="282" t="n">
        <f aca="false">('29'!AI23/24)*0.454</f>
        <v>51.075</v>
      </c>
      <c r="AK25" s="40"/>
      <c r="AL25" s="283" t="n">
        <f aca="false">('29'!AK25/24)*0.454</f>
        <v>0</v>
      </c>
      <c r="AM25" s="40"/>
      <c r="AN25" s="283" t="n">
        <f aca="false">('29'!AM25/24)*0.454</f>
        <v>0</v>
      </c>
      <c r="AO25" s="40"/>
      <c r="AP25" s="283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0.49</v>
      </c>
      <c r="C26" s="400" t="n">
        <v>0.56</v>
      </c>
      <c r="D26" s="400" t="n">
        <v>0.59</v>
      </c>
      <c r="E26" s="327" t="n">
        <v>0.63</v>
      </c>
      <c r="F26" s="327" t="n">
        <v>0.54</v>
      </c>
      <c r="G26" s="327" t="n">
        <v>0.65</v>
      </c>
      <c r="H26" s="327" t="n">
        <v>0.48</v>
      </c>
      <c r="I26" s="327" t="n">
        <v>0.53</v>
      </c>
      <c r="J26" s="327" t="n">
        <v>0.42</v>
      </c>
      <c r="K26" s="327" t="n">
        <v>0.44</v>
      </c>
      <c r="L26" s="327" t="n">
        <v>0.47</v>
      </c>
      <c r="M26" s="327" t="n">
        <v>0.43</v>
      </c>
      <c r="N26" s="327" t="n">
        <v>0.39</v>
      </c>
      <c r="O26" s="327" t="n">
        <v>0.52</v>
      </c>
      <c r="P26" s="327" t="n">
        <v>0.41</v>
      </c>
      <c r="Q26" s="327"/>
      <c r="R26" s="89" t="e">
        <f aca="false">#DIV/0!</f>
        <v>#DIV/0!</v>
      </c>
      <c r="S26" s="93"/>
      <c r="T26" s="486"/>
      <c r="U26" s="358"/>
      <c r="X26" s="32" t="n">
        <v>0.875</v>
      </c>
      <c r="Y26" s="266" t="n">
        <v>3191</v>
      </c>
      <c r="Z26" s="281" t="n">
        <v>1340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77.5705978620425</v>
      </c>
      <c r="AC26" s="82"/>
      <c r="AD26" s="37" t="n">
        <f aca="false">(('29'!AC26*'29'!$Q$10*1000000))/('29'!Y26*3600)</f>
        <v>0</v>
      </c>
      <c r="AE26" s="281" t="n">
        <v>2700</v>
      </c>
      <c r="AF26" s="282" t="n">
        <f aca="false">('29'!AE26/24)*0.454</f>
        <v>51.075</v>
      </c>
      <c r="AG26" s="38"/>
      <c r="AH26" s="282" t="n">
        <f aca="false">('29'!AG26/24)*0.454</f>
        <v>0</v>
      </c>
      <c r="AI26" s="281" t="n">
        <v>2700</v>
      </c>
      <c r="AJ26" s="282" t="n">
        <f aca="false">('29'!AI24/24)*0.454</f>
        <v>51.075</v>
      </c>
      <c r="AK26" s="40"/>
      <c r="AL26" s="283" t="n">
        <f aca="false">('29'!AK26/24)*0.454</f>
        <v>0</v>
      </c>
      <c r="AM26" s="40"/>
      <c r="AN26" s="283" t="n">
        <f aca="false">('29'!AM26/24)*0.454</f>
        <v>0</v>
      </c>
      <c r="AO26" s="40"/>
      <c r="AP26" s="283" t="n">
        <f aca="false">('29'!AO26/24)*0.454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266" t="n">
        <v>3191</v>
      </c>
      <c r="Z27" s="281" t="n">
        <v>1340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77.5705978620425</v>
      </c>
      <c r="AC27" s="82"/>
      <c r="AD27" s="37" t="n">
        <f aca="false">(('29'!AC27*'29'!$Q$10*1000000))/('29'!Y27*3600)</f>
        <v>0</v>
      </c>
      <c r="AE27" s="281" t="n">
        <v>2700</v>
      </c>
      <c r="AF27" s="282" t="n">
        <f aca="false">('29'!AE27/24)*0.454</f>
        <v>51.075</v>
      </c>
      <c r="AG27" s="38"/>
      <c r="AH27" s="282" t="n">
        <f aca="false">('29'!AG27/24)*0.454</f>
        <v>0</v>
      </c>
      <c r="AI27" s="281" t="n">
        <v>2700</v>
      </c>
      <c r="AJ27" s="282" t="n">
        <f aca="false">('29'!AI25/24)*0.454</f>
        <v>51.075</v>
      </c>
      <c r="AK27" s="40"/>
      <c r="AL27" s="283" t="n">
        <f aca="false">('29'!AK27/24)*0.454</f>
        <v>0</v>
      </c>
      <c r="AM27" s="40"/>
      <c r="AN27" s="283" t="n">
        <f aca="false">('29'!AM27/24)*0.454</f>
        <v>0</v>
      </c>
      <c r="AO27" s="40"/>
      <c r="AP27" s="283" t="n">
        <f aca="false">('29'!AO27/24)*0.454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3177</v>
      </c>
      <c r="Z28" s="281" t="n">
        <v>1340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77.9124261182807</v>
      </c>
      <c r="AC28" s="82"/>
      <c r="AD28" s="37" t="n">
        <f aca="false">(('29'!AC28*'29'!$Q$10*1000000))/('29'!Y28*3600)</f>
        <v>0</v>
      </c>
      <c r="AE28" s="281" t="n">
        <v>2700</v>
      </c>
      <c r="AF28" s="282" t="n">
        <f aca="false">('29'!AE28/24)*0.454</f>
        <v>51.075</v>
      </c>
      <c r="AG28" s="38"/>
      <c r="AH28" s="282" t="n">
        <f aca="false">('29'!AG28/24)*0.454</f>
        <v>0</v>
      </c>
      <c r="AI28" s="281" t="n">
        <v>2700</v>
      </c>
      <c r="AJ28" s="282" t="n">
        <f aca="false">('29'!AI26/24)*0.454</f>
        <v>51.075</v>
      </c>
      <c r="AK28" s="40"/>
      <c r="AL28" s="283" t="n">
        <f aca="false">('29'!AK28/24)*0.454</f>
        <v>0</v>
      </c>
      <c r="AM28" s="40"/>
      <c r="AN28" s="283" t="n">
        <f aca="false">('29'!AM28/24)*0.454</f>
        <v>0</v>
      </c>
      <c r="AO28" s="40"/>
      <c r="AP28" s="283" t="n">
        <f aca="false">('29'!AO28/24)*0.454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3191</v>
      </c>
      <c r="Z29" s="281" t="n">
        <v>1340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77.5705978620425</v>
      </c>
      <c r="AC29" s="82"/>
      <c r="AD29" s="37" t="n">
        <f aca="false">(('29'!AC29*'29'!$Q$10*1000000))/('29'!Y29*3600)</f>
        <v>0</v>
      </c>
      <c r="AE29" s="281" t="n">
        <v>2700</v>
      </c>
      <c r="AF29" s="282" t="n">
        <f aca="false">('29'!AE29/24)*0.454</f>
        <v>51.075</v>
      </c>
      <c r="AG29" s="38"/>
      <c r="AH29" s="282" t="n">
        <f aca="false">('29'!AG29/24)*0.454</f>
        <v>0</v>
      </c>
      <c r="AI29" s="281" t="n">
        <v>2700</v>
      </c>
      <c r="AJ29" s="282" t="n">
        <f aca="false">('29'!AI27/24)*0.454</f>
        <v>51.075</v>
      </c>
      <c r="AK29" s="40"/>
      <c r="AL29" s="283" t="n">
        <f aca="false">('29'!AK29/24)*0.454</f>
        <v>0</v>
      </c>
      <c r="AM29" s="40"/>
      <c r="AN29" s="283" t="n">
        <f aca="false">('29'!AM29/24)*0.454</f>
        <v>0</v>
      </c>
      <c r="AO29" s="40"/>
      <c r="AP29" s="283" t="n">
        <f aca="false">('29'!AO29/24)*0.454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SUM('29'!Y6:Y29)*3.6</f>
        <v>274633.2</v>
      </c>
      <c r="Z30" s="113" t="n">
        <f aca="false">SUM('29'!Z6:Z29)</f>
        <v>32840</v>
      </c>
      <c r="AA30" s="107"/>
      <c r="AB30" s="108"/>
      <c r="AC30" s="107"/>
      <c r="AD30" s="108"/>
      <c r="AE30" s="53"/>
      <c r="AF30" s="282" t="n">
        <f aca="false">SUM('29'!AF6:AF29)</f>
        <v>1225.8</v>
      </c>
      <c r="AG30" s="53"/>
      <c r="AH30" s="282" t="n">
        <f aca="false">SUM('29'!AH6:AH29)</f>
        <v>0</v>
      </c>
      <c r="AI30" s="53"/>
      <c r="AJ30" s="282" t="n">
        <f aca="false">SUM('29'!AJ6:AJ29)</f>
        <v>1240.93333333333</v>
      </c>
      <c r="AK30" s="109"/>
      <c r="AL30" s="283" t="n">
        <f aca="false">SUM('29'!AL6:AL29)</f>
        <v>0</v>
      </c>
      <c r="AM30" s="109"/>
      <c r="AN30" s="283" t="n">
        <f aca="false">SUM('29'!AN6:AN29)</f>
        <v>0</v>
      </c>
      <c r="AO30" s="109"/>
      <c r="AP30" s="283" t="n">
        <f aca="false">SUM('29'!AP6:AP29)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SUMIF('29'!AA6:AA29,"=1",'29'!Z6:Z29)</f>
        <v>32840</v>
      </c>
      <c r="AA32" s="113" t="n">
        <f aca="false">'29'!Z32*'29'!AS6</f>
        <v>43677.2</v>
      </c>
      <c r="AB32" s="114" t="n">
        <f aca="false">SUMIF('29'!$AA$6:$AA$29,"=1",'29'!$AB$6:$AB$29)/COUNTIF('29'!$AA$6:$AA$29,"=1")</f>
        <v>79.5220678777796</v>
      </c>
      <c r="AC32" s="115" t="n">
        <f aca="false">SUMIF('29'!AA6:AA29,"=1",'29'!AC6:AC29)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SUMIF('29'!AA6:AA29,"=2",'29'!Z6:Z29)</f>
        <v>0</v>
      </c>
      <c r="AA33" s="113" t="n">
        <f aca="false">'29'!Z33*'29'!AS7</f>
        <v>0</v>
      </c>
      <c r="AB33" s="114" t="e">
        <f aca="false">SUMIF('29'!$AA$6:$AA$29,"=2",'29'!$AB$6:$AB$29)/COUNTIF('29'!$AA$6:$AA$29,"=2")</f>
        <v>#DIV/0!</v>
      </c>
      <c r="AC33" s="120" t="n">
        <f aca="false">SUMIF('29'!AA6:AA29,"=2",'29'!AC6:AC29)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AVERAGE('29'!Y6:Y29)</f>
        <v>3178.625</v>
      </c>
      <c r="Z34" s="127" t="n">
        <f aca="false">AVERAGE('29'!Z6:Z29)</f>
        <v>1368.33333333333</v>
      </c>
      <c r="AA34" s="128"/>
      <c r="AB34" s="128"/>
      <c r="AC34" s="129" t="n">
        <f aca="false">SUM('29'!AC6:AC29)/COUNTIF('29'!AC6:AC29,"&lt;&gt;0")</f>
        <v>0</v>
      </c>
      <c r="AD34" s="130" t="e">
        <f aca="false">SUM('29'!AD6:AD29)/COUNTIF('29'!AD6:AD29,"&lt;&gt;0")</f>
        <v>#DIV/0!</v>
      </c>
      <c r="AE34" s="107"/>
      <c r="AF34" s="129" t="n">
        <f aca="false">AVERAGE('29'!AF6:AF29)</f>
        <v>51.075</v>
      </c>
      <c r="AG34" s="129"/>
      <c r="AH34" s="129" t="n">
        <f aca="false">AVERAGE('29'!AH6:AH29)</f>
        <v>0</v>
      </c>
      <c r="AI34" s="129"/>
      <c r="AJ34" s="129" t="n">
        <f aca="false">'29'!AJ30/24</f>
        <v>51.7055555555556</v>
      </c>
      <c r="AK34" s="129"/>
      <c r="AL34" s="129" t="n">
        <f aca="false">AVERAGE('29'!AL6:AL29)</f>
        <v>0</v>
      </c>
      <c r="AM34" s="129"/>
      <c r="AN34" s="129" t="n">
        <f aca="false">AVERAGE('29'!AN6:AN29)</f>
        <v>0</v>
      </c>
      <c r="AO34" s="129"/>
      <c r="AP34" s="129" t="n">
        <f aca="false">AVERAGE('29'!AP6:AP29)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1</v>
      </c>
      <c r="Z36" s="141"/>
      <c r="AA36" s="142" t="s">
        <v>75</v>
      </c>
      <c r="AB36" s="140" t="n">
        <v>5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50.8</v>
      </c>
      <c r="D37" s="284" t="n">
        <v>19.9</v>
      </c>
      <c r="E37" s="284" t="n">
        <v>13.9</v>
      </c>
      <c r="F37" s="284" t="n">
        <v>1.6</v>
      </c>
      <c r="G37" s="281" t="n">
        <v>0.1</v>
      </c>
      <c r="H37" s="281" t="n">
        <v>0.1</v>
      </c>
      <c r="I37" s="281" t="n">
        <v>0.2</v>
      </c>
      <c r="J37" s="281" t="n">
        <v>0.1</v>
      </c>
      <c r="K37" s="281" t="n">
        <v>0.03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'29'!V12</f>
        <v>0</v>
      </c>
      <c r="X37" s="394" t="s">
        <v>77</v>
      </c>
      <c r="Y37" s="394"/>
      <c r="Z37" s="148" t="n">
        <f aca="false">COUNTA('29'!Z6:Z29)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SUM('29'!AF30+'29'!AH30)</f>
        <v>1225.8</v>
      </c>
      <c r="AL38" s="311" t="s">
        <v>82</v>
      </c>
      <c r="AM38" s="313" t="n">
        <f aca="false">SUM('29'!AL30+'29'!AN30)</f>
        <v>0</v>
      </c>
      <c r="AO38" s="311" t="s">
        <v>82</v>
      </c>
      <c r="AP38" s="312" t="n">
        <f aca="false">'29'!AJ30</f>
        <v>1240.93333333333</v>
      </c>
      <c r="AQ38" s="311" t="s">
        <v>82</v>
      </c>
      <c r="AR38" s="313" t="n">
        <f aca="false">'29'!AP30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('29'!AK38/'29'!Y30)*1000</f>
        <v>4.46340792009124</v>
      </c>
      <c r="AL39" s="316" t="s">
        <v>90</v>
      </c>
      <c r="AM39" s="317" t="n">
        <f aca="false">('29'!AM38/'29'!Y30)*1000</f>
        <v>0</v>
      </c>
      <c r="AO39" s="314" t="s">
        <v>90</v>
      </c>
      <c r="AP39" s="315" t="n">
        <f aca="false">('29'!AP38/'29'!Y30)*1000</f>
        <v>4.51851172157384</v>
      </c>
      <c r="AQ39" s="316" t="s">
        <v>90</v>
      </c>
      <c r="AR39" s="317" t="n">
        <f aca="false">('29'!AR38/'29'!Y30)*1000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SUM('29'!AK38,'29'!AM38)</f>
        <v>1225.8</v>
      </c>
      <c r="AM40" s="185"/>
      <c r="AO40" s="186" t="s">
        <v>94</v>
      </c>
      <c r="AP40" s="186"/>
      <c r="AQ40" s="187" t="n">
        <f aca="false">SUM('29'!AP38,'29'!AR38)</f>
        <v>1240.93333333333</v>
      </c>
      <c r="AR40" s="187"/>
    </row>
    <row r="41" customFormat="false" ht="16.5" hidden="false" customHeight="true" outlineLevel="0" collapsed="false">
      <c r="A41" s="188" t="n">
        <f aca="false">COUNTA('29'!E7:E18)</f>
        <v>12</v>
      </c>
      <c r="B41" s="189" t="n">
        <f aca="false">COUNTA('29'!I7:I18)</f>
        <v>12</v>
      </c>
      <c r="C41" s="189" t="n">
        <f aca="false">COUNTA('29'!J7:J18)</f>
        <v>12</v>
      </c>
      <c r="D41" s="189" t="n">
        <f aca="false">COUNTA('29'!K7:K18)</f>
        <v>12</v>
      </c>
      <c r="E41" s="189" t="n">
        <f aca="false">COUNTIF('29'!E7:E18,"&gt;15")</f>
        <v>0</v>
      </c>
      <c r="F41" s="189"/>
      <c r="G41" s="189" t="n">
        <f aca="false">COUNTIF('29'!J7:J18,"&gt;1")</f>
        <v>0</v>
      </c>
      <c r="H41" s="189"/>
      <c r="I41" s="190"/>
      <c r="J41" s="189" t="n">
        <f aca="false">'29'!A41-'29'!E41</f>
        <v>12</v>
      </c>
      <c r="K41" s="189"/>
      <c r="L41" s="189" t="n">
        <f aca="false">'29'!C41-'29'!G41</f>
        <v>12</v>
      </c>
      <c r="M41" s="189"/>
      <c r="N41" s="190"/>
      <c r="O41" s="191" t="n">
        <f aca="false">COUNTIF('29'!J7:J18,"&lt;=0,5")</f>
        <v>6</v>
      </c>
      <c r="P41" s="191"/>
      <c r="Q41" s="191"/>
      <c r="R41" s="167"/>
      <c r="S41" s="192" t="n">
        <f aca="false">COUNTIF('29'!J7:J18,"&lt;=1,0")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6" t="s">
        <v>95</v>
      </c>
      <c r="AK41" s="186"/>
      <c r="AL41" s="194" t="n">
        <f aca="false">SUM(('29'!AK38+'29'!AM38)/'29'!Y30)*1000</f>
        <v>4.46340792009124</v>
      </c>
      <c r="AM41" s="194"/>
      <c r="AO41" s="186" t="s">
        <v>95</v>
      </c>
      <c r="AP41" s="186"/>
      <c r="AQ41" s="194" t="n">
        <f aca="false">SUM(('29'!AP38+'29'!AR38)/'29'!Y30)*1000</f>
        <v>4.51851172157384</v>
      </c>
      <c r="AR41" s="194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/>
      <c r="Z44" s="208" t="s">
        <v>105</v>
      </c>
      <c r="AA44" s="209"/>
      <c r="AB44" s="208" t="s">
        <v>105</v>
      </c>
      <c r="AC44" s="209"/>
      <c r="AD44" s="210"/>
      <c r="AE44" s="210"/>
      <c r="AF44" s="211" t="s">
        <v>106</v>
      </c>
      <c r="AG44" s="243" t="n">
        <f aca="false">SUM('29'!Y45,'29'!AA45,'29'!AC45,'29'!AE45)</f>
        <v>0</v>
      </c>
      <c r="AI44" s="213" t="s">
        <v>107</v>
      </c>
      <c r="AJ44" s="213"/>
      <c r="AK44" s="213"/>
      <c r="AL44" s="213"/>
      <c r="AM44" s="213"/>
      <c r="AN44" s="213"/>
      <c r="AO44" s="213"/>
      <c r="AP44" s="213"/>
      <c r="AQ44" s="213"/>
      <c r="AR44" s="213"/>
    </row>
    <row r="45" customFormat="false" ht="15" hidden="false" customHeight="true" outlineLevel="0" collapsed="false">
      <c r="H45" s="214" t="n">
        <f aca="false">COUNTIF('29'!I7:I18,"&lt;=5,0")</f>
        <v>12</v>
      </c>
      <c r="I45" s="214"/>
      <c r="J45" s="214"/>
      <c r="K45" s="190"/>
      <c r="L45" s="184" t="n">
        <f aca="false">COUNTA('29'!L37)</f>
        <v>1</v>
      </c>
      <c r="M45" s="184"/>
      <c r="O45" s="215"/>
      <c r="P45" s="216"/>
      <c r="Q45" s="217" t="n">
        <f aca="false">'29'!S41-'29'!O41</f>
        <v>6</v>
      </c>
      <c r="R45" s="217"/>
      <c r="S45" s="217"/>
      <c r="T45" s="218"/>
      <c r="X45" s="219" t="s">
        <v>108</v>
      </c>
      <c r="Y45" s="220" t="n">
        <f aca="false">'29'!Y44*275.3</f>
        <v>0</v>
      </c>
      <c r="Z45" s="219" t="s">
        <v>108</v>
      </c>
      <c r="AA45" s="220" t="n">
        <f aca="false">262.4*'29'!AA44</f>
        <v>0</v>
      </c>
      <c r="AB45" s="219" t="s">
        <v>108</v>
      </c>
      <c r="AC45" s="220" t="n">
        <f aca="false">'29'!AC44*277.7</f>
        <v>0</v>
      </c>
      <c r="AD45" s="219" t="s">
        <v>108</v>
      </c>
      <c r="AE45" s="221"/>
      <c r="AF45" s="211"/>
      <c r="AG45" s="243"/>
      <c r="AI45" s="205" t="s">
        <v>101</v>
      </c>
      <c r="AJ45" s="205"/>
      <c r="AK45" s="205" t="s">
        <v>102</v>
      </c>
      <c r="AL45" s="205"/>
      <c r="AM45" s="205" t="s">
        <v>103</v>
      </c>
      <c r="AN45" s="205"/>
      <c r="AO45" s="431"/>
      <c r="AP45" s="431"/>
      <c r="AQ45" s="206"/>
      <c r="AR45" s="207"/>
    </row>
    <row r="46" customFormat="false" ht="15.75" hidden="false" customHeight="true" outlineLevel="0" collapsed="false">
      <c r="F46" s="223"/>
      <c r="X46" s="224" t="s">
        <v>109</v>
      </c>
      <c r="Y46" s="225" t="n">
        <f aca="false">'29'!AS6</f>
        <v>1.33</v>
      </c>
      <c r="Z46" s="224" t="s">
        <v>109</v>
      </c>
      <c r="AA46" s="226" t="n">
        <f aca="false">'29'!Y46</f>
        <v>1.33</v>
      </c>
      <c r="AB46" s="224" t="s">
        <v>109</v>
      </c>
      <c r="AC46" s="226" t="n">
        <f aca="false">'29'!Y46</f>
        <v>1.33</v>
      </c>
      <c r="AD46" s="224" t="s">
        <v>109</v>
      </c>
      <c r="AE46" s="227" t="n">
        <f aca="false">'29'!Y46</f>
        <v>1.33</v>
      </c>
      <c r="AF46" s="228" t="s">
        <v>110</v>
      </c>
      <c r="AG46" s="229" t="n">
        <f aca="false">SUM('29'!Y47,'29'!AA47,'29'!AC47,'29'!AE47)</f>
        <v>0</v>
      </c>
      <c r="AI46" s="208" t="s">
        <v>105</v>
      </c>
      <c r="AJ46" s="209"/>
      <c r="AK46" s="208" t="s">
        <v>105</v>
      </c>
      <c r="AL46" s="209"/>
      <c r="AM46" s="208" t="s">
        <v>105</v>
      </c>
      <c r="AN46" s="209"/>
      <c r="AO46" s="431"/>
      <c r="AP46" s="431"/>
      <c r="AQ46" s="211" t="s">
        <v>106</v>
      </c>
      <c r="AR46" s="212" t="n">
        <f aca="false">SUM('10'!AJ47,'10'!AL47,'10'!AN47,'10'!AP47)</f>
        <v>0</v>
      </c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'29'!Y45*'29'!Y46</f>
        <v>0</v>
      </c>
      <c r="Z47" s="219" t="s">
        <v>112</v>
      </c>
      <c r="AA47" s="220" t="n">
        <f aca="false">'29'!AA45*'29'!AA46</f>
        <v>0</v>
      </c>
      <c r="AB47" s="219" t="s">
        <v>112</v>
      </c>
      <c r="AC47" s="220" t="n">
        <f aca="false">'29'!AC45*'29'!AC46</f>
        <v>0</v>
      </c>
      <c r="AD47" s="219" t="s">
        <v>112</v>
      </c>
      <c r="AE47" s="220" t="n">
        <f aca="false">'29'!AE45*'29'!AE46</f>
        <v>0</v>
      </c>
      <c r="AF47" s="228"/>
      <c r="AG47" s="229"/>
      <c r="AI47" s="219" t="s">
        <v>108</v>
      </c>
      <c r="AJ47" s="220" t="n">
        <f aca="false">AJ46*275.3</f>
        <v>0</v>
      </c>
      <c r="AK47" s="219" t="s">
        <v>108</v>
      </c>
      <c r="AL47" s="220" t="n">
        <f aca="false">262.4*'10'!AL46</f>
        <v>0</v>
      </c>
      <c r="AM47" s="219" t="s">
        <v>108</v>
      </c>
      <c r="AN47" s="220" t="n">
        <f aca="false">AN46*277.7</f>
        <v>0</v>
      </c>
      <c r="AO47" s="431"/>
      <c r="AP47" s="431"/>
      <c r="AQ47" s="211"/>
      <c r="AR47" s="212"/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24" t="s">
        <v>109</v>
      </c>
      <c r="AJ48" s="225" t="n">
        <f aca="false">Y46</f>
        <v>1.33</v>
      </c>
      <c r="AK48" s="234" t="s">
        <v>109</v>
      </c>
      <c r="AL48" s="225" t="n">
        <f aca="false">'10'!AJ48</f>
        <v>1.33</v>
      </c>
      <c r="AM48" s="234" t="s">
        <v>109</v>
      </c>
      <c r="AN48" s="225" t="n">
        <f aca="false">AJ48</f>
        <v>1.33</v>
      </c>
      <c r="AO48" s="431"/>
      <c r="AP48" s="431"/>
      <c r="AQ48" s="228" t="s">
        <v>110</v>
      </c>
      <c r="AR48" s="229" t="n">
        <f aca="false">SUM('10'!AJ49,'10'!AL49,'10'!AN49,'10'!AP49)</f>
        <v>0</v>
      </c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19" t="s">
        <v>112</v>
      </c>
      <c r="AJ49" s="220" t="n">
        <f aca="false">AJ47*AJ48</f>
        <v>0</v>
      </c>
      <c r="AK49" s="219" t="s">
        <v>112</v>
      </c>
      <c r="AL49" s="220" t="n">
        <f aca="false">'10'!AL47*'10'!AL48</f>
        <v>0</v>
      </c>
      <c r="AM49" s="219" t="s">
        <v>112</v>
      </c>
      <c r="AN49" s="220" t="n">
        <f aca="false">AN47*AN48</f>
        <v>0</v>
      </c>
      <c r="AO49" s="431"/>
      <c r="AP49" s="431"/>
      <c r="AQ49" s="228"/>
      <c r="AR49" s="229"/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</row>
    <row r="51" customFormat="false" ht="16.5" hidden="false" customHeight="true" outlineLevel="0" collapsed="false">
      <c r="O51" s="184" t="n">
        <f aca="false">COUNTA('29'!O7:O18)</f>
        <v>12</v>
      </c>
      <c r="P51" s="184" t="n">
        <f aca="false">COUNTA('29'!W17:W28)</f>
        <v>0</v>
      </c>
      <c r="R51" s="214" t="n">
        <f aca="false">COUNTIF('29'!O7:O18,"&gt;=0,5")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  <c r="AI51" s="238" t="s">
        <v>116</v>
      </c>
      <c r="AJ51" s="238"/>
      <c r="AK51" s="238"/>
      <c r="AL51" s="238"/>
      <c r="AM51" s="238"/>
      <c r="AN51" s="238"/>
      <c r="AO51" s="238"/>
      <c r="AP51" s="238"/>
      <c r="AQ51" s="238"/>
      <c r="AR51" s="238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SUM('29'!Y53,'29'!AA53,'29'!AC53,'29'!AE53)</f>
        <v>0</v>
      </c>
      <c r="AI52" s="205" t="s">
        <v>101</v>
      </c>
      <c r="AJ52" s="205"/>
      <c r="AK52" s="205" t="s">
        <v>102</v>
      </c>
      <c r="AL52" s="205"/>
      <c r="AM52" s="205" t="s">
        <v>103</v>
      </c>
      <c r="AN52" s="205"/>
      <c r="AO52" s="431"/>
      <c r="AP52" s="431"/>
      <c r="AQ52" s="499"/>
      <c r="AR52" s="500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'29'!Y52*275.3</f>
        <v>0</v>
      </c>
      <c r="Z53" s="219" t="s">
        <v>108</v>
      </c>
      <c r="AA53" s="220" t="n">
        <f aca="false">262.4*'29'!AA52</f>
        <v>0</v>
      </c>
      <c r="AB53" s="219" t="s">
        <v>108</v>
      </c>
      <c r="AC53" s="246" t="n">
        <f aca="false">'29'!AC52*277.7</f>
        <v>0</v>
      </c>
      <c r="AD53" s="219" t="s">
        <v>108</v>
      </c>
      <c r="AE53" s="348"/>
      <c r="AF53" s="211"/>
      <c r="AG53" s="243"/>
      <c r="AI53" s="208" t="s">
        <v>105</v>
      </c>
      <c r="AJ53" s="245" t="n">
        <v>0</v>
      </c>
      <c r="AK53" s="208" t="s">
        <v>105</v>
      </c>
      <c r="AL53" s="241"/>
      <c r="AM53" s="208" t="s">
        <v>105</v>
      </c>
      <c r="AN53" s="241"/>
      <c r="AO53" s="431"/>
      <c r="AP53" s="431"/>
      <c r="AQ53" s="211" t="s">
        <v>106</v>
      </c>
      <c r="AR53" s="243" t="n">
        <f aca="false">'10'!AJ54+'10'!AL54+'10'!AN54+'10'!AP54</f>
        <v>0</v>
      </c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'29'!AS7</f>
        <v>1.377</v>
      </c>
      <c r="Z54" s="224" t="s">
        <v>109</v>
      </c>
      <c r="AA54" s="226" t="n">
        <f aca="false">'29'!Y54</f>
        <v>1.377</v>
      </c>
      <c r="AB54" s="224" t="s">
        <v>109</v>
      </c>
      <c r="AC54" s="226" t="n">
        <f aca="false">'29'!Y54</f>
        <v>1.377</v>
      </c>
      <c r="AD54" s="224" t="s">
        <v>109</v>
      </c>
      <c r="AE54" s="227" t="n">
        <f aca="false">'29'!Y54</f>
        <v>1.377</v>
      </c>
      <c r="AF54" s="228" t="s">
        <v>110</v>
      </c>
      <c r="AG54" s="229" t="n">
        <f aca="false">SUM('29'!Y55,'29'!AA55,'29'!AC55,'29'!AE55)</f>
        <v>0</v>
      </c>
      <c r="AI54" s="219" t="s">
        <v>108</v>
      </c>
      <c r="AJ54" s="220" t="n">
        <f aca="false">AJ53*275.3</f>
        <v>0</v>
      </c>
      <c r="AK54" s="219" t="s">
        <v>108</v>
      </c>
      <c r="AL54" s="220" t="n">
        <f aca="false">262.4*AL53</f>
        <v>0</v>
      </c>
      <c r="AM54" s="219" t="s">
        <v>108</v>
      </c>
      <c r="AN54" s="246" t="n">
        <f aca="false">AN53*277.7</f>
        <v>0</v>
      </c>
      <c r="AO54" s="431"/>
      <c r="AP54" s="431"/>
      <c r="AQ54" s="211"/>
      <c r="AR54" s="243"/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'29'!Y53*'29'!Y54</f>
        <v>0</v>
      </c>
      <c r="Z55" s="219" t="s">
        <v>112</v>
      </c>
      <c r="AA55" s="220" t="n">
        <f aca="false">'29'!AA53*'29'!AA54</f>
        <v>0</v>
      </c>
      <c r="AB55" s="219" t="s">
        <v>112</v>
      </c>
      <c r="AC55" s="220" t="n">
        <f aca="false">'29'!AC53*'29'!AC54</f>
        <v>0</v>
      </c>
      <c r="AD55" s="219" t="s">
        <v>112</v>
      </c>
      <c r="AE55" s="220" t="n">
        <f aca="false">'29'!AE53*'29'!AE54</f>
        <v>0</v>
      </c>
      <c r="AF55" s="228"/>
      <c r="AG55" s="229"/>
      <c r="AI55" s="224" t="s">
        <v>109</v>
      </c>
      <c r="AJ55" s="225" t="n">
        <f aca="false">Y54</f>
        <v>1.377</v>
      </c>
      <c r="AK55" s="224" t="s">
        <v>109</v>
      </c>
      <c r="AL55" s="225" t="n">
        <f aca="false">AJ55</f>
        <v>1.377</v>
      </c>
      <c r="AM55" s="224" t="s">
        <v>109</v>
      </c>
      <c r="AN55" s="225" t="n">
        <f aca="false">AJ55</f>
        <v>1.377</v>
      </c>
      <c r="AO55" s="431"/>
      <c r="AP55" s="431"/>
      <c r="AQ55" s="228" t="s">
        <v>110</v>
      </c>
      <c r="AR55" s="229" t="n">
        <f aca="false">SUM('10'!AJ56,'10'!AL56,'10'!AN56,'10'!AP56)</f>
        <v>0</v>
      </c>
    </row>
    <row r="56" customFormat="false" ht="13.8" hidden="false" customHeight="false" outlineLevel="0" collapsed="false">
      <c r="O56" s="235"/>
      <c r="P56" s="235"/>
      <c r="R56" s="236"/>
      <c r="S56" s="236"/>
      <c r="T56" s="236"/>
      <c r="AI56" s="219" t="s">
        <v>112</v>
      </c>
      <c r="AJ56" s="220" t="n">
        <f aca="false">AJ54*AJ55</f>
        <v>0</v>
      </c>
      <c r="AK56" s="219" t="s">
        <v>112</v>
      </c>
      <c r="AL56" s="220" t="n">
        <f aca="false">AL54*AL55</f>
        <v>0</v>
      </c>
      <c r="AM56" s="219" t="s">
        <v>112</v>
      </c>
      <c r="AN56" s="220" t="n">
        <f aca="false">AN54*AN55</f>
        <v>0</v>
      </c>
      <c r="AO56" s="431"/>
      <c r="AP56" s="431"/>
      <c r="AQ56" s="228"/>
      <c r="AR56" s="229"/>
    </row>
    <row r="57" customFormat="false" ht="15.75" hidden="false" customHeight="true" outlineLevel="0" collapsed="false">
      <c r="O57" s="247" t="n">
        <f aca="false">COUNTA('29'!N7:N18)</f>
        <v>12</v>
      </c>
      <c r="P57" s="247"/>
      <c r="R57" s="248" t="n">
        <f aca="false">COUNTIF('29'!N7:N18,"&gt;=6")</f>
        <v>0</v>
      </c>
      <c r="S57" s="248"/>
      <c r="T57" s="248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50" t="s">
        <v>121</v>
      </c>
      <c r="AJ59" s="250"/>
      <c r="AK59" s="250"/>
      <c r="AL59" s="250"/>
      <c r="AM59" s="250"/>
      <c r="AN59" s="250"/>
      <c r="AO59" s="250"/>
      <c r="AP59" s="250"/>
      <c r="AQ59" s="250"/>
      <c r="AR59" s="250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4" t="s">
        <v>124</v>
      </c>
      <c r="AJ60" s="254"/>
      <c r="AK60" s="254"/>
      <c r="AL60" s="254"/>
      <c r="AM60" s="254"/>
      <c r="AN60" s="254" t="s">
        <v>97</v>
      </c>
      <c r="AO60" s="254"/>
      <c r="AP60" s="254"/>
      <c r="AQ60" s="254"/>
      <c r="AR60" s="254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6" t="s">
        <v>125</v>
      </c>
      <c r="AJ61" s="256"/>
      <c r="AK61" s="256"/>
      <c r="AL61" s="257" t="n">
        <f aca="false">AJ56+AL56+AN56</f>
        <v>0</v>
      </c>
      <c r="AM61" s="257"/>
      <c r="AN61" s="256" t="s">
        <v>125</v>
      </c>
      <c r="AO61" s="256"/>
      <c r="AP61" s="256"/>
      <c r="AQ61" s="257" t="n">
        <f aca="false">AJ49+AL49+AN49</f>
        <v>0</v>
      </c>
      <c r="AR61" s="257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127</v>
      </c>
      <c r="AJ62" s="256"/>
      <c r="AK62" s="256"/>
      <c r="AL62" s="261" t="n">
        <f aca="false">AA33</f>
        <v>0</v>
      </c>
      <c r="AM62" s="261"/>
      <c r="AN62" s="256" t="s">
        <v>127</v>
      </c>
      <c r="AO62" s="256"/>
      <c r="AP62" s="256"/>
      <c r="AQ62" s="262" t="n">
        <f aca="false">AA32</f>
        <v>43677.2</v>
      </c>
      <c r="AR62" s="262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128</v>
      </c>
      <c r="AC63" s="266"/>
      <c r="AE63" s="73"/>
      <c r="AI63" s="256" t="s">
        <v>129</v>
      </c>
      <c r="AJ63" s="256"/>
      <c r="AK63" s="256"/>
      <c r="AL63" s="257" t="n">
        <f aca="false">AL61-AL62</f>
        <v>0</v>
      </c>
      <c r="AM63" s="257"/>
      <c r="AN63" s="256" t="s">
        <v>129</v>
      </c>
      <c r="AO63" s="256"/>
      <c r="AP63" s="256"/>
      <c r="AQ63" s="257" t="n">
        <f aca="false">AQ61-AQ62</f>
        <v>-43677.2</v>
      </c>
      <c r="AR63" s="257"/>
    </row>
    <row r="64" customFormat="false" ht="15" hidden="false" customHeight="true" outlineLevel="0" collapsed="false">
      <c r="X64" s="263" t="s">
        <v>139</v>
      </c>
      <c r="Y64" s="264"/>
      <c r="Z64" s="259"/>
      <c r="AA64" s="259"/>
      <c r="AB64" s="265"/>
      <c r="AC64" s="266"/>
    </row>
    <row r="65" customFormat="false" ht="39" hidden="false" customHeight="true" outlineLevel="0" collapsed="false">
      <c r="X65" s="267" t="s">
        <v>130</v>
      </c>
      <c r="Y65" s="318" t="n">
        <f aca="false">'28'!$Y$68</f>
        <v>-2814.8</v>
      </c>
      <c r="Z65" s="259"/>
      <c r="AA65" s="259"/>
      <c r="AB65" s="269" t="s">
        <v>130</v>
      </c>
      <c r="AC65" s="367" t="n">
        <f aca="false">'28'!$AC$68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SUM('29'!AK38,'29'!AP38)</f>
        <v>2466.73333333333</v>
      </c>
      <c r="Z67" s="259"/>
      <c r="AA67" s="259"/>
      <c r="AB67" s="265" t="s">
        <v>128</v>
      </c>
      <c r="AC67" s="257" t="n">
        <f aca="false">SUM('29'!AM38,'29'!AR38)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SUM('29'!Y63,'29'!Y65)-'29'!Y67-'29'!Y64</f>
        <v>-5281.53333333333</v>
      </c>
      <c r="Z68" s="259"/>
      <c r="AA68" s="259"/>
      <c r="AB68" s="265" t="s">
        <v>132</v>
      </c>
      <c r="AC68" s="275" t="n">
        <f aca="false">SUM('29'!AC63,'29'!AC65)-'29'!AC67</f>
        <v>0</v>
      </c>
    </row>
  </sheetData>
  <sheetProtection sheet="true" password="dd2b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K4" colorId="64" zoomScale="120" zoomScaleNormal="120" zoomScalePageLayoutView="100" workbookViewId="0">
      <selection pane="topLeft" activeCell="AC52" activeCellId="0" sqref="AC52"/>
    </sheetView>
  </sheetViews>
  <sheetFormatPr defaultColWidth="8.5429687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29" min="29" style="0" width="10.12"/>
    <col collapsed="false" customWidth="true" hidden="false" outlineLevel="0" max="30" min="30" style="0" width="10.84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3176</v>
      </c>
      <c r="Z6" s="392" t="n">
        <v>1340</v>
      </c>
      <c r="AA6" s="34" t="n">
        <v>1</v>
      </c>
      <c r="AB6" s="82" t="n">
        <f aca="false">IF('30'!AA6=1,(('30'!Z6*'30'!$AS$6*'30'!$AT$6)/('30'!Y6*0.0036)),IF('30'!AA6=2,(('30'!Z6*'30'!$AS$7*'30'!$AT$7)/('30'!Y6*0.0036))))</f>
        <v>77.936957738595</v>
      </c>
      <c r="AC6" s="82"/>
      <c r="AD6" s="37" t="n">
        <f aca="false">(('30'!AC6*'30'!$Q$10*1000000))/('30'!Y6*3600)</f>
        <v>0</v>
      </c>
      <c r="AE6" s="281" t="n">
        <v>2700</v>
      </c>
      <c r="AF6" s="282" t="n">
        <f aca="false">('30'!AE6/24)*0.454</f>
        <v>51.075</v>
      </c>
      <c r="AG6" s="38"/>
      <c r="AH6" s="282" t="n">
        <f aca="false">('30'!AG6/24)*0.454</f>
        <v>0</v>
      </c>
      <c r="AI6" s="416" t="n">
        <v>3500</v>
      </c>
      <c r="AJ6" s="282" t="n">
        <f aca="false">('30'!AI6/24)*0.454</f>
        <v>66.2083333333333</v>
      </c>
      <c r="AK6" s="40"/>
      <c r="AL6" s="283" t="n">
        <f aca="false">('30'!AK6/24)*0.454</f>
        <v>0</v>
      </c>
      <c r="AM6" s="40"/>
      <c r="AN6" s="283" t="n">
        <f aca="false">('30'!AM6/24)*0.454</f>
        <v>0</v>
      </c>
      <c r="AO6" s="40"/>
      <c r="AP6" s="283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184</v>
      </c>
      <c r="C7" s="284" t="n">
        <v>13</v>
      </c>
      <c r="D7" s="284" t="n">
        <v>14</v>
      </c>
      <c r="E7" s="284" t="n">
        <v>9</v>
      </c>
      <c r="F7" s="284" t="n">
        <v>40</v>
      </c>
      <c r="G7" s="284" t="n">
        <v>1.3</v>
      </c>
      <c r="H7" s="284" t="n">
        <v>1</v>
      </c>
      <c r="I7" s="284" t="n">
        <v>0.5</v>
      </c>
      <c r="J7" s="284" t="n">
        <v>0.7</v>
      </c>
      <c r="K7" s="284" t="n">
        <v>6.8</v>
      </c>
      <c r="L7" s="284" t="n">
        <v>5.9</v>
      </c>
      <c r="M7" s="284" t="n">
        <v>6</v>
      </c>
      <c r="N7" s="284" t="n">
        <v>5.7</v>
      </c>
      <c r="O7" s="284" t="n">
        <v>3.2</v>
      </c>
      <c r="P7" s="284" t="n">
        <v>0.5</v>
      </c>
      <c r="Q7" s="287"/>
      <c r="R7" s="56" t="n">
        <f aca="false">'29'!$Z$29</f>
        <v>1340</v>
      </c>
      <c r="S7" s="285" t="n">
        <f aca="false">'29'!$AB$29</f>
        <v>77.5705978620425</v>
      </c>
      <c r="T7" s="56" t="n">
        <f aca="false">'29'!$Y$29</f>
        <v>3191</v>
      </c>
      <c r="U7" s="51" t="str">
        <f aca="false">IF('30'!AA6=1,'30'!AR6,'30'!AR7)</f>
        <v>S.A.L</v>
      </c>
      <c r="V7" s="286" t="n">
        <f aca="false">ESCALA!$B$31</f>
        <v>0</v>
      </c>
      <c r="W7" s="286"/>
      <c r="X7" s="32" t="n">
        <v>0.0833333333333333</v>
      </c>
      <c r="Y7" s="58" t="n">
        <v>3192</v>
      </c>
      <c r="Z7" s="392" t="n">
        <v>1340</v>
      </c>
      <c r="AA7" s="34" t="n">
        <v>1</v>
      </c>
      <c r="AB7" s="82" t="n">
        <f aca="false">IF('30'!AA7=1,(('30'!Z7*'30'!$AS$6*'30'!$AT$6)/('30'!Y7*0.0036)),IF('30'!AA7=2,(('30'!Z7*'30'!$AS$7*'30'!$AT$7)/('30'!Y7*0.0036))))</f>
        <v>77.5462962962963</v>
      </c>
      <c r="AC7" s="82"/>
      <c r="AD7" s="37" t="n">
        <f aca="false">(('30'!AC7*'30'!$Q$10*1000000))/('30'!Y7*3600)</f>
        <v>0</v>
      </c>
      <c r="AE7" s="281" t="n">
        <v>2700</v>
      </c>
      <c r="AF7" s="282" t="n">
        <f aca="false">('30'!AE7/24)*0.454</f>
        <v>51.075</v>
      </c>
      <c r="AG7" s="38"/>
      <c r="AH7" s="282" t="n">
        <f aca="false">('30'!AG7/24)*0.454</f>
        <v>0</v>
      </c>
      <c r="AI7" s="416" t="n">
        <v>3500</v>
      </c>
      <c r="AJ7" s="282" t="n">
        <f aca="false">('30'!AI7/24)*0.454</f>
        <v>66.2083333333333</v>
      </c>
      <c r="AK7" s="40"/>
      <c r="AL7" s="283" t="n">
        <f aca="false">('30'!AK7/24)*0.454</f>
        <v>0</v>
      </c>
      <c r="AM7" s="40"/>
      <c r="AN7" s="283" t="n">
        <f aca="false">('30'!AM7/24)*0.454</f>
        <v>0</v>
      </c>
      <c r="AO7" s="40"/>
      <c r="AP7" s="283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182</v>
      </c>
      <c r="C8" s="284" t="n">
        <v>13</v>
      </c>
      <c r="D8" s="284" t="n">
        <v>14</v>
      </c>
      <c r="E8" s="284" t="n">
        <v>9</v>
      </c>
      <c r="F8" s="284" t="n">
        <v>39</v>
      </c>
      <c r="G8" s="284" t="n">
        <v>1.3</v>
      </c>
      <c r="H8" s="284" t="n">
        <v>1</v>
      </c>
      <c r="I8" s="284" t="n">
        <v>0.5</v>
      </c>
      <c r="J8" s="284" t="n">
        <v>0.7</v>
      </c>
      <c r="K8" s="284" t="n">
        <v>6.8</v>
      </c>
      <c r="L8" s="284" t="n">
        <v>5.9</v>
      </c>
      <c r="M8" s="284" t="n">
        <v>6</v>
      </c>
      <c r="N8" s="284" t="n">
        <v>5.7</v>
      </c>
      <c r="O8" s="284" t="n">
        <v>3.2</v>
      </c>
      <c r="P8" s="284" t="n">
        <v>0.5</v>
      </c>
      <c r="Q8" s="287"/>
      <c r="R8" s="54" t="n">
        <f aca="false">'30'!Z7</f>
        <v>1340</v>
      </c>
      <c r="S8" s="55" t="n">
        <f aca="false">'30'!AB7</f>
        <v>77.5462962962963</v>
      </c>
      <c r="T8" s="56" t="n">
        <f aca="false">'30'!Y7</f>
        <v>3192</v>
      </c>
      <c r="U8" s="51" t="str">
        <f aca="false">IF('30'!AA7=1,'30'!AR6,'30'!AR7)</f>
        <v>S.A.L</v>
      </c>
      <c r="V8" s="286"/>
      <c r="W8" s="286"/>
      <c r="X8" s="32" t="n">
        <v>0.125</v>
      </c>
      <c r="Y8" s="58" t="n">
        <v>3177</v>
      </c>
      <c r="Z8" s="392" t="n">
        <v>1340</v>
      </c>
      <c r="AA8" s="34" t="n">
        <v>1</v>
      </c>
      <c r="AB8" s="82" t="n">
        <f aca="false">IF('30'!AA8=1,(('30'!Z8*'30'!$AS$6*'30'!$AT$6)/('30'!Y8*0.0036)),IF('30'!AA8=2,(('30'!Z8*'30'!$AS$7*'30'!$AT$7)/('30'!Y8*0.0036))))</f>
        <v>77.9124261182807</v>
      </c>
      <c r="AC8" s="82"/>
      <c r="AD8" s="37" t="n">
        <f aca="false">(('30'!AC8*'30'!$Q$10*1000000))/('30'!Y8*3600)</f>
        <v>0</v>
      </c>
      <c r="AE8" s="281" t="n">
        <v>2700</v>
      </c>
      <c r="AF8" s="282" t="n">
        <f aca="false">('30'!AE8/24)*0.454</f>
        <v>51.075</v>
      </c>
      <c r="AG8" s="38"/>
      <c r="AH8" s="282" t="n">
        <f aca="false">('30'!AG8/24)*0.454</f>
        <v>0</v>
      </c>
      <c r="AI8" s="416" t="n">
        <v>3500</v>
      </c>
      <c r="AJ8" s="282" t="n">
        <f aca="false">('30'!AI8/24)*0.454</f>
        <v>66.2083333333333</v>
      </c>
      <c r="AK8" s="40"/>
      <c r="AL8" s="283" t="n">
        <f aca="false">('30'!AK8/24)*0.454</f>
        <v>0</v>
      </c>
      <c r="AM8" s="40"/>
      <c r="AN8" s="283" t="n">
        <f aca="false">('30'!AM8/24)*0.454</f>
        <v>0</v>
      </c>
      <c r="AO8" s="40"/>
      <c r="AP8" s="283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180</v>
      </c>
      <c r="C9" s="284" t="n">
        <v>12</v>
      </c>
      <c r="D9" s="284" t="n">
        <v>14</v>
      </c>
      <c r="E9" s="284" t="n">
        <v>8</v>
      </c>
      <c r="F9" s="284" t="n">
        <v>38</v>
      </c>
      <c r="G9" s="284" t="n">
        <v>1.3</v>
      </c>
      <c r="H9" s="284" t="n">
        <v>1.1</v>
      </c>
      <c r="I9" s="284" t="n">
        <v>0.5</v>
      </c>
      <c r="J9" s="284" t="n">
        <v>0.6</v>
      </c>
      <c r="K9" s="284" t="n">
        <v>6.8</v>
      </c>
      <c r="L9" s="284" t="n">
        <v>5.9</v>
      </c>
      <c r="M9" s="284" t="n">
        <v>6</v>
      </c>
      <c r="N9" s="284" t="n">
        <v>5.7</v>
      </c>
      <c r="O9" s="284" t="n">
        <v>3.5</v>
      </c>
      <c r="P9" s="284" t="n">
        <v>0.5</v>
      </c>
      <c r="Q9" s="287"/>
      <c r="R9" s="56" t="n">
        <f aca="false">'30'!Z9</f>
        <v>1340</v>
      </c>
      <c r="S9" s="55" t="n">
        <f aca="false">'30'!AB9</f>
        <v>78.1584394625127</v>
      </c>
      <c r="T9" s="56" t="n">
        <f aca="false">'30'!Y9</f>
        <v>3167</v>
      </c>
      <c r="U9" s="51" t="str">
        <f aca="false">IF('30'!AA9=1,'30'!AR6,'30'!AR7)</f>
        <v>S.A.L</v>
      </c>
      <c r="V9" s="286"/>
      <c r="W9" s="286"/>
      <c r="X9" s="32" t="n">
        <v>0.166666666666667</v>
      </c>
      <c r="Y9" s="58" t="n">
        <v>3167</v>
      </c>
      <c r="Z9" s="392" t="n">
        <v>1340</v>
      </c>
      <c r="AA9" s="34" t="n">
        <v>1</v>
      </c>
      <c r="AB9" s="82" t="n">
        <f aca="false">IF('30'!AA9=1,(('30'!Z9*'30'!$AS$6*'30'!$AT$6)/('30'!Y9*0.0036)),IF('30'!AA9=2,(('30'!Z9*'30'!$AS$7*'30'!$AT$7)/('30'!Y9*0.0036))))</f>
        <v>78.1584394625127</v>
      </c>
      <c r="AC9" s="82"/>
      <c r="AD9" s="37" t="n">
        <f aca="false">(('30'!AC9*'30'!$Q$10*1000000))/('30'!Y9*3600)</f>
        <v>0</v>
      </c>
      <c r="AE9" s="281" t="n">
        <v>2700</v>
      </c>
      <c r="AF9" s="282" t="n">
        <f aca="false">('30'!AE9/24)*0.454</f>
        <v>51.075</v>
      </c>
      <c r="AG9" s="38"/>
      <c r="AH9" s="282" t="n">
        <f aca="false">('30'!AG9/24)*0.454</f>
        <v>0</v>
      </c>
      <c r="AI9" s="416" t="n">
        <v>3500</v>
      </c>
      <c r="AJ9" s="282" t="n">
        <f aca="false">('30'!AI9/24)*0.454</f>
        <v>66.2083333333333</v>
      </c>
      <c r="AK9" s="40"/>
      <c r="AL9" s="283" t="n">
        <f aca="false">('30'!AK9/24)*0.454</f>
        <v>0</v>
      </c>
      <c r="AM9" s="40"/>
      <c r="AN9" s="283" t="n">
        <f aca="false">('30'!AM9/24)*0.454</f>
        <v>0</v>
      </c>
      <c r="AO9" s="40"/>
      <c r="AP9" s="283" t="n">
        <f aca="false">('30'!AO9/24)*0.454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180</v>
      </c>
      <c r="C10" s="284" t="n">
        <v>12</v>
      </c>
      <c r="D10" s="284" t="n">
        <v>14</v>
      </c>
      <c r="E10" s="284" t="n">
        <v>8</v>
      </c>
      <c r="F10" s="284" t="n">
        <v>38</v>
      </c>
      <c r="G10" s="284" t="n">
        <v>1.3</v>
      </c>
      <c r="H10" s="284" t="n">
        <v>1.1</v>
      </c>
      <c r="I10" s="284" t="n">
        <v>0.6</v>
      </c>
      <c r="J10" s="284" t="n">
        <v>0.6</v>
      </c>
      <c r="K10" s="284" t="n">
        <v>6.8</v>
      </c>
      <c r="L10" s="284" t="n">
        <v>5.9</v>
      </c>
      <c r="M10" s="284" t="n">
        <v>6</v>
      </c>
      <c r="N10" s="284" t="n">
        <v>5.7</v>
      </c>
      <c r="O10" s="284" t="n">
        <v>3.5</v>
      </c>
      <c r="P10" s="284" t="n">
        <v>0.5</v>
      </c>
      <c r="Q10" s="287"/>
      <c r="R10" s="56" t="n">
        <f aca="false">'30'!Z11</f>
        <v>1340</v>
      </c>
      <c r="S10" s="55" t="n">
        <f aca="false">'30'!AB11</f>
        <v>78.0598479273976</v>
      </c>
      <c r="T10" s="56" t="n">
        <f aca="false">'30'!Y11</f>
        <v>3171</v>
      </c>
      <c r="U10" s="51" t="str">
        <f aca="false">IF('30'!AA11=1,'30'!AR6,'30'!AR7)</f>
        <v>S.A.L</v>
      </c>
      <c r="V10" s="286"/>
      <c r="W10" s="286"/>
      <c r="X10" s="32" t="n">
        <v>0.208333333333333</v>
      </c>
      <c r="Y10" s="58" t="n">
        <v>3191</v>
      </c>
      <c r="Z10" s="392" t="n">
        <v>1340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77.5705978620425</v>
      </c>
      <c r="AC10" s="82"/>
      <c r="AD10" s="37" t="n">
        <f aca="false">(('30'!AC10*'30'!$Q$10*1000000))/('30'!Y10*3600)</f>
        <v>0</v>
      </c>
      <c r="AE10" s="281" t="n">
        <v>2700</v>
      </c>
      <c r="AF10" s="282" t="n">
        <f aca="false">('30'!AE10/24)*0.454</f>
        <v>51.075</v>
      </c>
      <c r="AG10" s="38"/>
      <c r="AH10" s="282" t="n">
        <f aca="false">('30'!AG10/24)*0.454</f>
        <v>0</v>
      </c>
      <c r="AI10" s="416" t="n">
        <v>3500</v>
      </c>
      <c r="AJ10" s="282" t="n">
        <f aca="false">('30'!AI10/24)*0.454</f>
        <v>66.2083333333333</v>
      </c>
      <c r="AK10" s="40"/>
      <c r="AL10" s="283" t="n">
        <f aca="false">('30'!AK10/24)*0.454</f>
        <v>0</v>
      </c>
      <c r="AM10" s="40"/>
      <c r="AN10" s="283" t="n">
        <f aca="false">('30'!AM10/24)*0.454</f>
        <v>0</v>
      </c>
      <c r="AO10" s="40"/>
      <c r="AP10" s="283" t="n">
        <f aca="false">('30'!AO10/24)*0.454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165</v>
      </c>
      <c r="C11" s="284" t="n">
        <v>13</v>
      </c>
      <c r="D11" s="284" t="n">
        <v>16</v>
      </c>
      <c r="E11" s="284" t="n">
        <v>9</v>
      </c>
      <c r="F11" s="284" t="n">
        <v>34</v>
      </c>
      <c r="G11" s="284" t="n">
        <v>1.2</v>
      </c>
      <c r="H11" s="284" t="n">
        <v>1.5</v>
      </c>
      <c r="I11" s="284" t="n">
        <v>0.5</v>
      </c>
      <c r="J11" s="284" t="n">
        <v>0.6</v>
      </c>
      <c r="K11" s="284" t="n">
        <v>6.8</v>
      </c>
      <c r="L11" s="284" t="n">
        <v>5.9</v>
      </c>
      <c r="M11" s="284" t="n">
        <v>6.2</v>
      </c>
      <c r="N11" s="284" t="n">
        <v>5.9</v>
      </c>
      <c r="O11" s="284" t="n">
        <v>3</v>
      </c>
      <c r="P11" s="284" t="n">
        <v>0.1</v>
      </c>
      <c r="Q11" s="287"/>
      <c r="R11" s="56" t="n">
        <f aca="false">'30'!Z13</f>
        <v>1330</v>
      </c>
      <c r="S11" s="55" t="n">
        <f aca="false">'30'!AB13</f>
        <v>77.7470112517581</v>
      </c>
      <c r="T11" s="56" t="n">
        <f aca="false">'30'!Y13</f>
        <v>3160</v>
      </c>
      <c r="U11" s="51" t="str">
        <f aca="false">IF('30'!AA13=1,'30'!AR6,'30'!AR7)</f>
        <v>S.A.L</v>
      </c>
      <c r="V11" s="286"/>
      <c r="W11" s="286"/>
      <c r="X11" s="32" t="n">
        <v>0.25</v>
      </c>
      <c r="Y11" s="58" t="n">
        <v>3171</v>
      </c>
      <c r="Z11" s="392" t="n">
        <v>1340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78.0598479273976</v>
      </c>
      <c r="AC11" s="82"/>
      <c r="AD11" s="37" t="n">
        <f aca="false">(('30'!AC11*'30'!$Q$10*1000000))/('30'!Y11*3600)</f>
        <v>0</v>
      </c>
      <c r="AE11" s="281" t="n">
        <v>2700</v>
      </c>
      <c r="AF11" s="282" t="n">
        <f aca="false">('30'!AE11/24)*0.454</f>
        <v>51.075</v>
      </c>
      <c r="AG11" s="38"/>
      <c r="AH11" s="282" t="n">
        <f aca="false">('30'!AG11/24)*0.454</f>
        <v>0</v>
      </c>
      <c r="AI11" s="416" t="n">
        <v>3500</v>
      </c>
      <c r="AJ11" s="282" t="n">
        <f aca="false">('30'!AI11/24)*0.454</f>
        <v>66.2083333333333</v>
      </c>
      <c r="AK11" s="40"/>
      <c r="AL11" s="283" t="n">
        <f aca="false">('30'!AK11/24)*0.454</f>
        <v>0</v>
      </c>
      <c r="AM11" s="40"/>
      <c r="AN11" s="283" t="n">
        <f aca="false">('30'!AM11/24)*0.454</f>
        <v>0</v>
      </c>
      <c r="AO11" s="40"/>
      <c r="AP11" s="283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163</v>
      </c>
      <c r="C12" s="284" t="n">
        <v>13</v>
      </c>
      <c r="D12" s="284" t="n">
        <v>16</v>
      </c>
      <c r="E12" s="284" t="n">
        <v>9</v>
      </c>
      <c r="F12" s="284" t="n">
        <v>35</v>
      </c>
      <c r="G12" s="284" t="n">
        <v>1.3</v>
      </c>
      <c r="H12" s="284" t="n">
        <v>1.5</v>
      </c>
      <c r="I12" s="284" t="n">
        <v>0.5</v>
      </c>
      <c r="J12" s="284" t="n">
        <v>0.5</v>
      </c>
      <c r="K12" s="284" t="n">
        <v>6.8</v>
      </c>
      <c r="L12" s="284" t="n">
        <v>5.9</v>
      </c>
      <c r="M12" s="284" t="n">
        <v>6.2</v>
      </c>
      <c r="N12" s="284" t="n">
        <v>5.9</v>
      </c>
      <c r="O12" s="284" t="n">
        <v>3</v>
      </c>
      <c r="P12" s="284" t="n">
        <v>0.1</v>
      </c>
      <c r="Q12" s="287"/>
      <c r="R12" s="56" t="n">
        <f aca="false">'30'!Z15</f>
        <v>1300</v>
      </c>
      <c r="S12" s="55" t="n">
        <f aca="false">'30'!AB15</f>
        <v>75.6342957130359</v>
      </c>
      <c r="T12" s="56" t="n">
        <f aca="false">'30'!Y15</f>
        <v>3175</v>
      </c>
      <c r="U12" s="51" t="str">
        <f aca="false">IF('30'!AA15=1,'30'!AR6,'30'!AR7)</f>
        <v>S.A.L</v>
      </c>
      <c r="V12" s="66" t="n">
        <f aca="false">ESCALA!$B$32</f>
        <v>0</v>
      </c>
      <c r="W12" s="66"/>
      <c r="X12" s="32" t="n">
        <v>0.291666666666667</v>
      </c>
      <c r="Y12" s="266" t="n">
        <v>3185</v>
      </c>
      <c r="Z12" s="392" t="n">
        <v>1340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77.7167277167277</v>
      </c>
      <c r="AC12" s="82"/>
      <c r="AD12" s="37" t="n">
        <f aca="false">(('30'!AC12*'30'!$Q$10*1000000))/('30'!Y12*3600)</f>
        <v>0</v>
      </c>
      <c r="AE12" s="281" t="n">
        <v>2700</v>
      </c>
      <c r="AF12" s="282" t="n">
        <f aca="false">('30'!AE12/24)*0.454</f>
        <v>51.075</v>
      </c>
      <c r="AG12" s="38"/>
      <c r="AH12" s="282" t="n">
        <f aca="false">('30'!AG12/24)*0.454</f>
        <v>0</v>
      </c>
      <c r="AI12" s="416" t="n">
        <v>3500</v>
      </c>
      <c r="AJ12" s="282" t="n">
        <f aca="false">('30'!AI12/24)*0.454</f>
        <v>66.2083333333333</v>
      </c>
      <c r="AK12" s="40"/>
      <c r="AL12" s="283" t="n">
        <f aca="false">('30'!AK12/24)*0.454</f>
        <v>0</v>
      </c>
      <c r="AM12" s="40"/>
      <c r="AN12" s="283" t="n">
        <f aca="false">('30'!AM12/24)*0.454</f>
        <v>0</v>
      </c>
      <c r="AO12" s="40"/>
      <c r="AP12" s="283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160</v>
      </c>
      <c r="C13" s="284" t="n">
        <v>13</v>
      </c>
      <c r="D13" s="284" t="n">
        <v>15</v>
      </c>
      <c r="E13" s="284" t="n">
        <v>9</v>
      </c>
      <c r="F13" s="284" t="n">
        <v>33</v>
      </c>
      <c r="G13" s="284" t="n">
        <v>1.4</v>
      </c>
      <c r="H13" s="284" t="n">
        <v>1.8</v>
      </c>
      <c r="I13" s="284" t="n">
        <v>0.5</v>
      </c>
      <c r="J13" s="284" t="n">
        <v>0.5</v>
      </c>
      <c r="K13" s="284" t="n">
        <v>6.8</v>
      </c>
      <c r="L13" s="284" t="n">
        <v>5.9</v>
      </c>
      <c r="M13" s="284" t="n">
        <v>6.2</v>
      </c>
      <c r="N13" s="284" t="n">
        <v>5.9</v>
      </c>
      <c r="O13" s="284" t="n">
        <v>3</v>
      </c>
      <c r="P13" s="284" t="n">
        <v>0.3</v>
      </c>
      <c r="Q13" s="287"/>
      <c r="R13" s="56" t="n">
        <f aca="false">'30'!Z17</f>
        <v>1280</v>
      </c>
      <c r="S13" s="55" t="n">
        <f aca="false">'30'!AB17</f>
        <v>72.0867208672087</v>
      </c>
      <c r="T13" s="56" t="n">
        <f aca="false">'30'!Y17</f>
        <v>3280</v>
      </c>
      <c r="U13" s="51" t="str">
        <f aca="false">IF('30'!AA17=1,'30'!AR6,'30'!AR7)</f>
        <v>S.A.L</v>
      </c>
      <c r="V13" s="66"/>
      <c r="W13" s="66"/>
      <c r="X13" s="32" t="n">
        <v>0.333333333333333</v>
      </c>
      <c r="Y13" s="539" t="n">
        <v>3160</v>
      </c>
      <c r="Z13" s="392" t="n">
        <v>1330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77.7470112517581</v>
      </c>
      <c r="AC13" s="82"/>
      <c r="AD13" s="37" t="n">
        <f aca="false">(('30'!AC13*'30'!$Q$10*1000000))/('30'!Y13*3600)</f>
        <v>0</v>
      </c>
      <c r="AE13" s="281" t="n">
        <v>2700</v>
      </c>
      <c r="AF13" s="282" t="n">
        <f aca="false">('30'!AE13/24)*0.454</f>
        <v>51.075</v>
      </c>
      <c r="AG13" s="38"/>
      <c r="AH13" s="282" t="n">
        <f aca="false">('30'!AG13/24)*0.454</f>
        <v>0</v>
      </c>
      <c r="AI13" s="416" t="n">
        <v>3500</v>
      </c>
      <c r="AJ13" s="282" t="n">
        <f aca="false">('30'!AI13/24)*0.454</f>
        <v>66.2083333333333</v>
      </c>
      <c r="AK13" s="40"/>
      <c r="AL13" s="283" t="n">
        <f aca="false">('30'!AK13/24)*0.454</f>
        <v>0</v>
      </c>
      <c r="AM13" s="40"/>
      <c r="AN13" s="283" t="n">
        <f aca="false">('30'!AM13/24)*0.454</f>
        <v>0</v>
      </c>
      <c r="AO13" s="40"/>
      <c r="AP13" s="283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173</v>
      </c>
      <c r="C14" s="284" t="n">
        <v>14</v>
      </c>
      <c r="D14" s="284" t="n">
        <v>18</v>
      </c>
      <c r="E14" s="284" t="n">
        <v>11</v>
      </c>
      <c r="F14" s="284" t="n">
        <v>36</v>
      </c>
      <c r="G14" s="284" t="n">
        <v>1.6</v>
      </c>
      <c r="H14" s="284" t="n">
        <v>1.4</v>
      </c>
      <c r="I14" s="284" t="n">
        <v>0.5</v>
      </c>
      <c r="J14" s="284" t="n">
        <v>0.5</v>
      </c>
      <c r="K14" s="284" t="n">
        <v>6.8</v>
      </c>
      <c r="L14" s="284" t="n">
        <v>5.9</v>
      </c>
      <c r="M14" s="284" t="n">
        <v>6.2</v>
      </c>
      <c r="N14" s="284" t="n">
        <v>5.9</v>
      </c>
      <c r="O14" s="284" t="n">
        <v>3</v>
      </c>
      <c r="P14" s="284" t="n">
        <v>0.3</v>
      </c>
      <c r="Q14" s="287"/>
      <c r="R14" s="56" t="n">
        <f aca="false">'30'!Z19</f>
        <v>1270</v>
      </c>
      <c r="S14" s="55" t="n">
        <f aca="false">'30'!AB19</f>
        <v>71.306146572104</v>
      </c>
      <c r="T14" s="56" t="n">
        <f aca="false">'30'!Y19</f>
        <v>3290</v>
      </c>
      <c r="U14" s="51" t="str">
        <f aca="false">IF('30'!AA19=1,'30'!AR6,'30'!AR7)</f>
        <v>S.A.L</v>
      </c>
      <c r="V14" s="66"/>
      <c r="W14" s="66"/>
      <c r="X14" s="32" t="n">
        <v>0.375</v>
      </c>
      <c r="Y14" s="266" t="n">
        <v>3200</v>
      </c>
      <c r="Z14" s="392" t="n">
        <v>1320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76.1979166666667</v>
      </c>
      <c r="AC14" s="82"/>
      <c r="AD14" s="37" t="n">
        <f aca="false">(('30'!AC14*'30'!$Q$10*1000000))/('30'!Y14*3600)</f>
        <v>0</v>
      </c>
      <c r="AE14" s="281" t="n">
        <v>2700</v>
      </c>
      <c r="AF14" s="282" t="n">
        <f aca="false">('30'!AE14/24)*0.454</f>
        <v>51.075</v>
      </c>
      <c r="AG14" s="38"/>
      <c r="AH14" s="282" t="n">
        <f aca="false">('30'!AG14/24)*0.454</f>
        <v>0</v>
      </c>
      <c r="AI14" s="416" t="n">
        <v>3500</v>
      </c>
      <c r="AJ14" s="282" t="n">
        <f aca="false">('30'!AI14/24)*0.454</f>
        <v>66.2083333333333</v>
      </c>
      <c r="AK14" s="40"/>
      <c r="AL14" s="283" t="n">
        <f aca="false">('30'!AK14/24)*0.454</f>
        <v>0</v>
      </c>
      <c r="AM14" s="40"/>
      <c r="AN14" s="283" t="n">
        <f aca="false">('30'!AM14/24)*0.454</f>
        <v>0</v>
      </c>
      <c r="AO14" s="40"/>
      <c r="AP14" s="283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182</v>
      </c>
      <c r="C15" s="284" t="n">
        <v>16</v>
      </c>
      <c r="D15" s="284" t="n">
        <v>19</v>
      </c>
      <c r="E15" s="284" t="n">
        <v>11</v>
      </c>
      <c r="F15" s="284" t="n">
        <v>39</v>
      </c>
      <c r="G15" s="284" t="n">
        <v>1.7</v>
      </c>
      <c r="H15" s="284" t="n">
        <v>1.4</v>
      </c>
      <c r="I15" s="284" t="n">
        <v>0.5</v>
      </c>
      <c r="J15" s="284" t="n">
        <v>0.6</v>
      </c>
      <c r="K15" s="284" t="n">
        <v>6.8</v>
      </c>
      <c r="L15" s="284" t="n">
        <v>5.9</v>
      </c>
      <c r="M15" s="284" t="n">
        <v>6.2</v>
      </c>
      <c r="N15" s="284" t="n">
        <v>5.9</v>
      </c>
      <c r="O15" s="284" t="n">
        <v>3</v>
      </c>
      <c r="P15" s="284" t="n">
        <v>0.3</v>
      </c>
      <c r="Q15" s="287"/>
      <c r="R15" s="56" t="n">
        <f aca="false">'30'!Z21</f>
        <v>1340</v>
      </c>
      <c r="S15" s="55" t="n">
        <f aca="false">'30'!AB21</f>
        <v>75.2364066193853</v>
      </c>
      <c r="T15" s="56" t="n">
        <f aca="false">'30'!Y21</f>
        <v>3290</v>
      </c>
      <c r="U15" s="51" t="str">
        <f aca="false">IF('30'!AA21=1,'30'!AR6,'30'!AR7)</f>
        <v>S.A.L</v>
      </c>
      <c r="V15" s="66"/>
      <c r="W15" s="66"/>
      <c r="X15" s="32" t="n">
        <v>0.416666666666667</v>
      </c>
      <c r="Y15" s="266" t="n">
        <v>3175</v>
      </c>
      <c r="Z15" s="392" t="n">
        <v>1300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75.6342957130359</v>
      </c>
      <c r="AC15" s="82"/>
      <c r="AD15" s="37" t="n">
        <f aca="false">(('30'!AC15*'30'!$Q$10*1000000))/('30'!Y15*3600)</f>
        <v>0</v>
      </c>
      <c r="AE15" s="281" t="n">
        <v>2700</v>
      </c>
      <c r="AF15" s="282" t="n">
        <f aca="false">('30'!AE15/24)*0.454</f>
        <v>51.075</v>
      </c>
      <c r="AG15" s="38"/>
      <c r="AH15" s="282" t="n">
        <f aca="false">('30'!AG15/24)*0.454</f>
        <v>0</v>
      </c>
      <c r="AI15" s="416" t="n">
        <v>3500</v>
      </c>
      <c r="AJ15" s="282" t="n">
        <f aca="false">('30'!AI15/24)*0.454</f>
        <v>66.2083333333333</v>
      </c>
      <c r="AK15" s="40"/>
      <c r="AL15" s="283" t="n">
        <f aca="false">('30'!AK15/24)*0.454</f>
        <v>0</v>
      </c>
      <c r="AM15" s="40"/>
      <c r="AN15" s="283" t="n">
        <f aca="false">('30'!AM15/24)*0.454</f>
        <v>0</v>
      </c>
      <c r="AO15" s="40"/>
      <c r="AP15" s="283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183</v>
      </c>
      <c r="C16" s="284" t="n">
        <v>16</v>
      </c>
      <c r="D16" s="284" t="n">
        <v>19</v>
      </c>
      <c r="E16" s="284" t="n">
        <v>11</v>
      </c>
      <c r="F16" s="284" t="n">
        <v>38</v>
      </c>
      <c r="G16" s="284" t="n">
        <v>1.7</v>
      </c>
      <c r="H16" s="284" t="n">
        <v>1.4</v>
      </c>
      <c r="I16" s="284" t="n">
        <v>0.5</v>
      </c>
      <c r="J16" s="284" t="n">
        <v>0.6</v>
      </c>
      <c r="K16" s="284" t="n">
        <v>6.8</v>
      </c>
      <c r="L16" s="284" t="n">
        <v>5.9</v>
      </c>
      <c r="M16" s="284" t="n">
        <v>6.2</v>
      </c>
      <c r="N16" s="284" t="n">
        <v>5.9</v>
      </c>
      <c r="O16" s="284" t="n">
        <v>3</v>
      </c>
      <c r="P16" s="284" t="n">
        <v>0.3</v>
      </c>
      <c r="Q16" s="287"/>
      <c r="R16" s="56" t="n">
        <f aca="false">'30'!Z23</f>
        <v>1360</v>
      </c>
      <c r="S16" s="55" t="n">
        <f aca="false">'30'!AB23</f>
        <v>76.8733850129199</v>
      </c>
      <c r="T16" s="56" t="n">
        <f aca="false">'30'!Y23</f>
        <v>3268</v>
      </c>
      <c r="U16" s="51" t="str">
        <f aca="false">IF('30'!AA23=1,'30'!AR6,'30'!AR7)</f>
        <v>S.A.L</v>
      </c>
      <c r="V16" s="66"/>
      <c r="W16" s="66"/>
      <c r="X16" s="32" t="n">
        <v>0.458333333333333</v>
      </c>
      <c r="Y16" s="266" t="n">
        <v>3242</v>
      </c>
      <c r="Z16" s="392" t="n">
        <v>1290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73.5014394406745</v>
      </c>
      <c r="AC16" s="82"/>
      <c r="AD16" s="37" t="n">
        <f aca="false">(('30'!AC16*'30'!$Q$10*1000000))/('30'!Y16*3600)</f>
        <v>0</v>
      </c>
      <c r="AE16" s="281" t="n">
        <v>2700</v>
      </c>
      <c r="AF16" s="282" t="n">
        <f aca="false">('30'!AE16/24)*0.454</f>
        <v>51.075</v>
      </c>
      <c r="AG16" s="38"/>
      <c r="AH16" s="282" t="n">
        <f aca="false">('30'!AG16/24)*0.454</f>
        <v>0</v>
      </c>
      <c r="AI16" s="416" t="n">
        <v>3500</v>
      </c>
      <c r="AJ16" s="282" t="n">
        <f aca="false">('30'!AI16/24)*0.454</f>
        <v>66.2083333333333</v>
      </c>
      <c r="AK16" s="40"/>
      <c r="AL16" s="283" t="n">
        <f aca="false">('30'!AK16/24)*0.454</f>
        <v>0</v>
      </c>
      <c r="AM16" s="40"/>
      <c r="AN16" s="283" t="n">
        <f aca="false">('30'!AM16/24)*0.454</f>
        <v>0</v>
      </c>
      <c r="AO16" s="40"/>
      <c r="AP16" s="283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179</v>
      </c>
      <c r="C17" s="284" t="n">
        <v>15</v>
      </c>
      <c r="D17" s="284" t="n">
        <v>18</v>
      </c>
      <c r="E17" s="284" t="n">
        <v>10</v>
      </c>
      <c r="F17" s="284" t="n">
        <v>38</v>
      </c>
      <c r="G17" s="284" t="n">
        <v>1.6</v>
      </c>
      <c r="H17" s="284" t="n">
        <v>1.3</v>
      </c>
      <c r="I17" s="284" t="n">
        <v>0.5</v>
      </c>
      <c r="J17" s="284" t="n">
        <v>0.5</v>
      </c>
      <c r="K17" s="284" t="n">
        <v>6.8</v>
      </c>
      <c r="L17" s="284" t="n">
        <v>5.9</v>
      </c>
      <c r="M17" s="284" t="n">
        <v>6.2</v>
      </c>
      <c r="N17" s="284" t="n">
        <v>5.9</v>
      </c>
      <c r="O17" s="284" t="n">
        <v>3</v>
      </c>
      <c r="P17" s="284" t="n">
        <v>0.3</v>
      </c>
      <c r="Q17" s="287"/>
      <c r="R17" s="56" t="n">
        <f aca="false">'30'!Z25</f>
        <v>1370</v>
      </c>
      <c r="S17" s="55" t="n">
        <f aca="false">'30'!AB25</f>
        <v>77.8435694999829</v>
      </c>
      <c r="T17" s="56" t="n">
        <f aca="false">'30'!Y25</f>
        <v>3251</v>
      </c>
      <c r="U17" s="51" t="str">
        <f aca="false">IF('30'!AA25=1,'30'!AR6,'30'!AR7)</f>
        <v>S.A.L</v>
      </c>
      <c r="V17" s="66"/>
      <c r="W17" s="66"/>
      <c r="X17" s="32" t="n">
        <v>0.5</v>
      </c>
      <c r="Y17" s="266" t="n">
        <v>3280</v>
      </c>
      <c r="Z17" s="392" t="n">
        <v>1280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72.0867208672087</v>
      </c>
      <c r="AC17" s="82"/>
      <c r="AD17" s="37" t="n">
        <f aca="false">(('30'!AC17*'30'!$Q$10*1000000))/('30'!Y17*3600)</f>
        <v>0</v>
      </c>
      <c r="AE17" s="281" t="n">
        <v>2700</v>
      </c>
      <c r="AF17" s="282" t="n">
        <f aca="false">('30'!AE17/24)*0.454</f>
        <v>51.075</v>
      </c>
      <c r="AG17" s="38"/>
      <c r="AH17" s="282" t="n">
        <f aca="false">('30'!AG17/24)*0.454</f>
        <v>0</v>
      </c>
      <c r="AI17" s="416" t="n">
        <v>3500</v>
      </c>
      <c r="AJ17" s="282" t="n">
        <f aca="false">('30'!AI17/24)*0.454</f>
        <v>66.2083333333333</v>
      </c>
      <c r="AK17" s="40"/>
      <c r="AL17" s="283" t="n">
        <f aca="false">('30'!AK17/24)*0.454</f>
        <v>0</v>
      </c>
      <c r="AM17" s="40"/>
      <c r="AN17" s="283" t="n">
        <f aca="false">('30'!AM17/24)*0.454</f>
        <v>0</v>
      </c>
      <c r="AO17" s="40"/>
      <c r="AP17" s="283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178</v>
      </c>
      <c r="C18" s="284" t="n">
        <v>15</v>
      </c>
      <c r="D18" s="284" t="n">
        <v>16</v>
      </c>
      <c r="E18" s="284" t="n">
        <v>10</v>
      </c>
      <c r="F18" s="284" t="n">
        <v>37</v>
      </c>
      <c r="G18" s="284" t="n">
        <v>1.6</v>
      </c>
      <c r="H18" s="284" t="n">
        <v>1.3</v>
      </c>
      <c r="I18" s="284" t="n">
        <v>0.5</v>
      </c>
      <c r="J18" s="284" t="n">
        <v>0.5</v>
      </c>
      <c r="K18" s="284" t="n">
        <v>6.8</v>
      </c>
      <c r="L18" s="284" t="n">
        <v>5.9</v>
      </c>
      <c r="M18" s="284" t="n">
        <v>6.2</v>
      </c>
      <c r="N18" s="284" t="n">
        <v>5.9</v>
      </c>
      <c r="O18" s="284" t="n">
        <v>3</v>
      </c>
      <c r="P18" s="284" t="n">
        <v>0.3</v>
      </c>
      <c r="Q18" s="287"/>
      <c r="R18" s="56" t="n">
        <f aca="false">'30'!Z27</f>
        <v>1360</v>
      </c>
      <c r="S18" s="55" t="n">
        <f aca="false">'30'!AB27</f>
        <v>75.8979523329977</v>
      </c>
      <c r="T18" s="56" t="n">
        <f aca="false">'30'!Y27</f>
        <v>3310</v>
      </c>
      <c r="U18" s="51" t="str">
        <f aca="false">IF('30'!AA27=1,'30'!AR6,'30'!AR7)</f>
        <v>S.A.L</v>
      </c>
      <c r="V18" s="66"/>
      <c r="W18" s="66"/>
      <c r="X18" s="32" t="n">
        <v>0.541666666666667</v>
      </c>
      <c r="Y18" s="266" t="n">
        <v>3294</v>
      </c>
      <c r="Z18" s="392" t="n">
        <v>1280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71.7803413613978</v>
      </c>
      <c r="AC18" s="82"/>
      <c r="AD18" s="37" t="n">
        <f aca="false">(('30'!AC18*'30'!$Q$10*1000000))/('30'!Y18*3600)</f>
        <v>0</v>
      </c>
      <c r="AE18" s="281" t="n">
        <v>2700</v>
      </c>
      <c r="AF18" s="282" t="n">
        <f aca="false">('30'!AE18/24)*0.454</f>
        <v>51.075</v>
      </c>
      <c r="AG18" s="38"/>
      <c r="AH18" s="282" t="n">
        <f aca="false">('30'!AG18/24)*0.454</f>
        <v>0</v>
      </c>
      <c r="AI18" s="416" t="n">
        <v>3500</v>
      </c>
      <c r="AJ18" s="282" t="n">
        <f aca="false">('30'!AI18/24)*0.454</f>
        <v>66.2083333333333</v>
      </c>
      <c r="AK18" s="40"/>
      <c r="AL18" s="283" t="n">
        <f aca="false">('30'!AK18/24)*0.454</f>
        <v>0</v>
      </c>
      <c r="AM18" s="40"/>
      <c r="AN18" s="283" t="n">
        <f aca="false">('30'!AM18/24)*0.454</f>
        <v>0</v>
      </c>
      <c r="AO18" s="40"/>
      <c r="AP18" s="283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AVERAGE('30'!B7:B18)</f>
        <v>175.75</v>
      </c>
      <c r="C19" s="288" t="n">
        <f aca="false">AVERAGE('30'!C7:C18)</f>
        <v>13.75</v>
      </c>
      <c r="D19" s="96" t="n">
        <f aca="false">AVERAGE('30'!D7:D18)</f>
        <v>16.0833333333333</v>
      </c>
      <c r="E19" s="96" t="n">
        <f aca="false">AVERAGE('30'!E7:E18)</f>
        <v>9.5</v>
      </c>
      <c r="F19" s="96" t="n">
        <f aca="false">AVERAGE(F7,F18)</f>
        <v>38.5</v>
      </c>
      <c r="G19" s="96" t="n">
        <f aca="false">AVERAGE(G7,G18)</f>
        <v>1.45</v>
      </c>
      <c r="H19" s="96" t="n">
        <f aca="false">AVERAGE('30'!H7:H18)</f>
        <v>1.31666666666667</v>
      </c>
      <c r="I19" s="96" t="n">
        <f aca="false">AVERAGE('30'!I7:I18)</f>
        <v>0.508333333333333</v>
      </c>
      <c r="J19" s="96" t="n">
        <f aca="false">AVERAGE('30'!J7:J18)</f>
        <v>0.575</v>
      </c>
      <c r="K19" s="96" t="n">
        <f aca="false">AVERAGE('30'!K7:K18)</f>
        <v>6.8</v>
      </c>
      <c r="L19" s="96" t="n">
        <f aca="false">AVERAGE('30'!L7:L18)</f>
        <v>5.9</v>
      </c>
      <c r="M19" s="96" t="n">
        <f aca="false">AVERAGE('30'!M7:M18)</f>
        <v>6.13333333333333</v>
      </c>
      <c r="N19" s="96" t="n">
        <f aca="false">AVERAGE('30'!N7:N18)</f>
        <v>5.83333333333333</v>
      </c>
      <c r="O19" s="96" t="n">
        <f aca="false">AVERAGE('30'!O7:O18)</f>
        <v>3.11666666666667</v>
      </c>
      <c r="P19" s="289" t="n">
        <f aca="false">AVERAGE('30'!P7:P18)</f>
        <v>0.333333333333333</v>
      </c>
      <c r="Q19" s="290" t="e">
        <f aca="false">AVERAGE('30'!Q7:Q18)</f>
        <v>#DIV/0!</v>
      </c>
      <c r="R19" s="290" t="n">
        <f aca="false">AVERAGE('30'!R7:R18)</f>
        <v>1330.83333333333</v>
      </c>
      <c r="S19" s="290" t="n">
        <f aca="false">AVERAGE('30'!S7:S18)</f>
        <v>76.1633891181368</v>
      </c>
      <c r="T19" s="72"/>
      <c r="U19" s="72"/>
      <c r="V19" s="73"/>
      <c r="W19" s="74"/>
      <c r="X19" s="32" t="n">
        <v>0.583333333333333</v>
      </c>
      <c r="Y19" s="266" t="n">
        <v>3290</v>
      </c>
      <c r="Z19" s="392" t="n">
        <v>1270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71.306146572104</v>
      </c>
      <c r="AC19" s="82"/>
      <c r="AD19" s="37" t="n">
        <f aca="false">(('30'!AC19*'30'!$Q$10*1000000))/('30'!Y19*3600)</f>
        <v>0</v>
      </c>
      <c r="AE19" s="281" t="n">
        <v>2700</v>
      </c>
      <c r="AF19" s="282" t="n">
        <f aca="false">('30'!AE19/24)*0.454</f>
        <v>51.075</v>
      </c>
      <c r="AG19" s="38"/>
      <c r="AH19" s="282" t="n">
        <f aca="false">('30'!AG19/24)*0.454</f>
        <v>0</v>
      </c>
      <c r="AI19" s="416" t="n">
        <v>3500</v>
      </c>
      <c r="AJ19" s="282" t="n">
        <f aca="false">('30'!AI19/24)*0.454</f>
        <v>66.2083333333333</v>
      </c>
      <c r="AK19" s="40"/>
      <c r="AL19" s="283" t="n">
        <f aca="false">('30'!AK19/24)*0.454</f>
        <v>0</v>
      </c>
      <c r="AM19" s="40"/>
      <c r="AN19" s="283" t="n">
        <f aca="false">('30'!AM19/24)*0.454</f>
        <v>0</v>
      </c>
      <c r="AO19" s="40"/>
      <c r="AP19" s="283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8" t="n">
        <f aca="false">MAX('30'!B7:B18)</f>
        <v>184</v>
      </c>
      <c r="C20" s="96" t="n">
        <f aca="false">MAX('30'!C7:C18)</f>
        <v>16</v>
      </c>
      <c r="D20" s="96" t="n">
        <f aca="false">MAX('30'!D7:D18)</f>
        <v>19</v>
      </c>
      <c r="E20" s="96" t="n">
        <f aca="false">MAX('30'!E7:E18)</f>
        <v>11</v>
      </c>
      <c r="F20" s="96" t="n">
        <f aca="false">MAX('30'!F7:F18)</f>
        <v>40</v>
      </c>
      <c r="G20" s="96" t="n">
        <f aca="false">MAX('30'!G7:G18)</f>
        <v>1.7</v>
      </c>
      <c r="H20" s="96" t="n">
        <f aca="false">MAX('30'!H7:H18)</f>
        <v>1.8</v>
      </c>
      <c r="I20" s="96" t="n">
        <f aca="false">MAX('30'!I7:I18)</f>
        <v>0.6</v>
      </c>
      <c r="J20" s="96" t="n">
        <f aca="false">MAX('30'!J7:J18)</f>
        <v>0.7</v>
      </c>
      <c r="K20" s="96" t="n">
        <f aca="false">MAX('30'!K7:K18)</f>
        <v>6.8</v>
      </c>
      <c r="L20" s="96" t="n">
        <f aca="false">MAX('30'!L7:L18)</f>
        <v>5.9</v>
      </c>
      <c r="M20" s="96" t="n">
        <f aca="false">MAX('30'!M7:M18)</f>
        <v>6.2</v>
      </c>
      <c r="N20" s="96" t="n">
        <f aca="false">MAX('30'!N7:N18)</f>
        <v>5.9</v>
      </c>
      <c r="O20" s="97" t="n">
        <f aca="false">MAX('30'!O7:O18)</f>
        <v>3.5</v>
      </c>
      <c r="P20" s="97" t="n">
        <f aca="false">MAX('30'!P7:P18)</f>
        <v>0.5</v>
      </c>
      <c r="Q20" s="97" t="n">
        <f aca="false">MAX('30'!Q7:Q18)</f>
        <v>0</v>
      </c>
      <c r="R20" s="97" t="n">
        <f aca="false">MAX('30'!R7:R18)</f>
        <v>1370</v>
      </c>
      <c r="S20" s="97" t="n">
        <f aca="false">MAX('30'!S7:S18)</f>
        <v>78.1584394625127</v>
      </c>
      <c r="T20" s="72"/>
      <c r="U20" s="72"/>
      <c r="X20" s="32" t="n">
        <v>0.625</v>
      </c>
      <c r="Y20" s="266" t="n">
        <v>3317</v>
      </c>
      <c r="Z20" s="392" t="n">
        <v>1300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72.3964090711151</v>
      </c>
      <c r="AC20" s="82"/>
      <c r="AD20" s="37" t="n">
        <f aca="false">(('30'!AC20*'30'!$Q$10*1000000))/('30'!Y20*3600)</f>
        <v>0</v>
      </c>
      <c r="AE20" s="281" t="n">
        <v>2700</v>
      </c>
      <c r="AF20" s="282" t="n">
        <f aca="false">('30'!AE20/24)*0.454</f>
        <v>51.075</v>
      </c>
      <c r="AG20" s="38"/>
      <c r="AH20" s="282" t="n">
        <f aca="false">('30'!AG20/24)*0.454</f>
        <v>0</v>
      </c>
      <c r="AI20" s="416" t="n">
        <v>3500</v>
      </c>
      <c r="AJ20" s="282" t="n">
        <f aca="false">('30'!AI20/24)*0.454</f>
        <v>66.2083333333333</v>
      </c>
      <c r="AK20" s="40"/>
      <c r="AL20" s="283" t="n">
        <f aca="false">('30'!AK20/24)*0.454</f>
        <v>0</v>
      </c>
      <c r="AM20" s="40"/>
      <c r="AN20" s="283" t="n">
        <f aca="false">('30'!AM20/24)*0.454</f>
        <v>0</v>
      </c>
      <c r="AO20" s="40"/>
      <c r="AP20" s="283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MIN('30'!B7:B18)</f>
        <v>160</v>
      </c>
      <c r="C21" s="96" t="n">
        <f aca="false">MIN('30'!C7:C18)</f>
        <v>12</v>
      </c>
      <c r="D21" s="96" t="n">
        <f aca="false">MIN('30'!D7:D18)</f>
        <v>14</v>
      </c>
      <c r="E21" s="96" t="n">
        <f aca="false">MIN('30'!E7:E18)</f>
        <v>8</v>
      </c>
      <c r="F21" s="96" t="n">
        <f aca="false">MIN('30'!F7:F18)</f>
        <v>33</v>
      </c>
      <c r="G21" s="96" t="n">
        <f aca="false">MIN('30'!G7:G18)</f>
        <v>1.2</v>
      </c>
      <c r="H21" s="291" t="n">
        <f aca="false">MIN('30'!H7:H18)</f>
        <v>1</v>
      </c>
      <c r="I21" s="291" t="n">
        <f aca="false">MIN('30'!I7:I18)</f>
        <v>0.5</v>
      </c>
      <c r="J21" s="291" t="n">
        <f aca="false">MIN('30'!J7:J18)</f>
        <v>0.5</v>
      </c>
      <c r="K21" s="291" t="n">
        <f aca="false">MIN('30'!K7:K18)</f>
        <v>6.8</v>
      </c>
      <c r="L21" s="291" t="n">
        <f aca="false">MIN('30'!L7:L18)</f>
        <v>5.9</v>
      </c>
      <c r="M21" s="291" t="n">
        <f aca="false">MIN('30'!M7:M18)</f>
        <v>6</v>
      </c>
      <c r="N21" s="291" t="n">
        <f aca="false">MIN('30'!N7:N18)</f>
        <v>5.7</v>
      </c>
      <c r="O21" s="292" t="n">
        <f aca="false">MIN('30'!O7:O18)</f>
        <v>3</v>
      </c>
      <c r="P21" s="292" t="n">
        <f aca="false">MIN('30'!P7:P18)</f>
        <v>0.1</v>
      </c>
      <c r="Q21" s="292" t="n">
        <f aca="false">MIN('30'!Q7:Q18)</f>
        <v>0</v>
      </c>
      <c r="R21" s="292" t="n">
        <f aca="false">MIN('30'!R7:R18)</f>
        <v>1270</v>
      </c>
      <c r="S21" s="292" t="n">
        <f aca="false">MIN('30'!S7:S18)</f>
        <v>71.306146572104</v>
      </c>
      <c r="T21" s="72"/>
      <c r="U21" s="72"/>
      <c r="X21" s="32" t="n">
        <v>0.666666666666667</v>
      </c>
      <c r="Y21" s="266" t="n">
        <v>3290</v>
      </c>
      <c r="Z21" s="392" t="n">
        <v>1340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75.2364066193853</v>
      </c>
      <c r="AC21" s="82"/>
      <c r="AD21" s="37" t="n">
        <f aca="false">(('30'!AC21*'30'!$Q$10*1000000))/('30'!Y21*3600)</f>
        <v>0</v>
      </c>
      <c r="AE21" s="281" t="n">
        <v>2700</v>
      </c>
      <c r="AF21" s="282" t="n">
        <f aca="false">('30'!AE21/24)*0.454</f>
        <v>51.075</v>
      </c>
      <c r="AG21" s="38"/>
      <c r="AH21" s="282" t="n">
        <f aca="false">('30'!AG21/24)*0.454</f>
        <v>0</v>
      </c>
      <c r="AI21" s="416" t="n">
        <v>3500</v>
      </c>
      <c r="AJ21" s="282" t="n">
        <f aca="false">('30'!AI21/24)*0.454</f>
        <v>66.2083333333333</v>
      </c>
      <c r="AK21" s="40"/>
      <c r="AL21" s="283" t="n">
        <f aca="false">('30'!AK21/24)*0.454</f>
        <v>0</v>
      </c>
      <c r="AM21" s="40"/>
      <c r="AN21" s="283" t="n">
        <f aca="false">('30'!AM21/24)*0.454</f>
        <v>0</v>
      </c>
      <c r="AO21" s="40"/>
      <c r="AP21" s="283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6" t="n">
        <v>3278</v>
      </c>
      <c r="Z22" s="392" t="n">
        <v>1370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77.2023930580978</v>
      </c>
      <c r="AC22" s="82"/>
      <c r="AD22" s="37" t="n">
        <f aca="false">(('30'!AC22*'30'!$Q$10*1000000))/('30'!Y22*3600)</f>
        <v>0</v>
      </c>
      <c r="AE22" s="281" t="n">
        <v>2700</v>
      </c>
      <c r="AF22" s="282" t="n">
        <f aca="false">('30'!AE22/24)*0.454</f>
        <v>51.075</v>
      </c>
      <c r="AG22" s="38"/>
      <c r="AH22" s="282" t="n">
        <f aca="false">('30'!AG22/24)*0.454</f>
        <v>0</v>
      </c>
      <c r="AI22" s="416" t="n">
        <v>3500</v>
      </c>
      <c r="AJ22" s="282" t="n">
        <f aca="false">('30'!AI22/24)*0.454</f>
        <v>66.2083333333333</v>
      </c>
      <c r="AK22" s="40"/>
      <c r="AL22" s="283" t="n">
        <f aca="false">('30'!AK22/24)*0.454</f>
        <v>0</v>
      </c>
      <c r="AM22" s="40"/>
      <c r="AN22" s="283" t="n">
        <f aca="false">('30'!AM22/24)*0.454</f>
        <v>0</v>
      </c>
      <c r="AO22" s="40"/>
      <c r="AP22" s="283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6" t="n">
        <v>3268</v>
      </c>
      <c r="Z23" s="392" t="n">
        <v>1360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76.8733850129199</v>
      </c>
      <c r="AC23" s="82"/>
      <c r="AD23" s="37" t="n">
        <f aca="false">(('30'!AC23*'30'!$Q$10*1000000))/('30'!Y23*3600)</f>
        <v>0</v>
      </c>
      <c r="AE23" s="281" t="n">
        <v>2700</v>
      </c>
      <c r="AF23" s="282" t="n">
        <f aca="false">('30'!AE23/24)*0.454</f>
        <v>51.075</v>
      </c>
      <c r="AG23" s="38"/>
      <c r="AH23" s="282" t="n">
        <f aca="false">('30'!AG23/24)*0.454</f>
        <v>0</v>
      </c>
      <c r="AI23" s="416" t="n">
        <v>3500</v>
      </c>
      <c r="AJ23" s="282" t="n">
        <f aca="false">('30'!AI23/24)*0.454</f>
        <v>66.2083333333333</v>
      </c>
      <c r="AK23" s="40"/>
      <c r="AL23" s="283" t="n">
        <f aca="false">('30'!AK23/24)*0.454</f>
        <v>0</v>
      </c>
      <c r="AM23" s="40"/>
      <c r="AN23" s="283" t="n">
        <f aca="false">('30'!AM23/24)*0.454</f>
        <v>0</v>
      </c>
      <c r="AO23" s="40"/>
      <c r="AP23" s="283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6" t="n">
        <v>3290</v>
      </c>
      <c r="Z24" s="392" t="n">
        <v>1380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77.4822695035461</v>
      </c>
      <c r="AC24" s="82"/>
      <c r="AD24" s="37" t="n">
        <f aca="false">(('30'!AC24*'30'!$Q$10*1000000))/('30'!Y24*3600)</f>
        <v>0</v>
      </c>
      <c r="AE24" s="281" t="n">
        <v>2700</v>
      </c>
      <c r="AF24" s="294" t="n">
        <f aca="false">('30'!AE24/24)*0.454</f>
        <v>51.075</v>
      </c>
      <c r="AG24" s="266"/>
      <c r="AH24" s="294" t="n">
        <f aca="false">('30'!AG24/24)*0.454</f>
        <v>0</v>
      </c>
      <c r="AI24" s="416" t="n">
        <v>3500</v>
      </c>
      <c r="AJ24" s="294" t="n">
        <f aca="false">('30'!AI24/24)*0.454</f>
        <v>66.2083333333333</v>
      </c>
      <c r="AK24" s="40"/>
      <c r="AL24" s="295" t="n">
        <f aca="false">('30'!AK24/24)*0.454</f>
        <v>0</v>
      </c>
      <c r="AM24" s="40"/>
      <c r="AN24" s="295" t="n">
        <f aca="false">('30'!AM24/24)*0.454</f>
        <v>0</v>
      </c>
      <c r="AO24" s="40"/>
      <c r="AP24" s="295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7" t="n">
        <v>0.11</v>
      </c>
      <c r="C25" s="297" t="n">
        <v>0.38</v>
      </c>
      <c r="D25" s="297" t="n">
        <v>0.29</v>
      </c>
      <c r="E25" s="145" t="n">
        <v>0.43</v>
      </c>
      <c r="F25" s="145" t="n">
        <v>0.38</v>
      </c>
      <c r="G25" s="145" t="n">
        <v>1.26</v>
      </c>
      <c r="H25" s="145" t="n">
        <v>0.465</v>
      </c>
      <c r="I25" s="145" t="n">
        <v>0.43</v>
      </c>
      <c r="J25" s="145" t="n">
        <v>0.23</v>
      </c>
      <c r="K25" s="145" t="n">
        <v>0.93</v>
      </c>
      <c r="L25" s="145" t="n">
        <v>0.34</v>
      </c>
      <c r="M25" s="145" t="n">
        <v>0.82</v>
      </c>
      <c r="N25" s="145" t="n">
        <v>0.67</v>
      </c>
      <c r="O25" s="145" t="n">
        <v>0.76</v>
      </c>
      <c r="P25" s="145" t="n">
        <v>0.11</v>
      </c>
      <c r="Q25" s="145"/>
      <c r="R25" s="89" t="e">
        <f aca="false">#DIV/0!</f>
        <v>#DIV/0!</v>
      </c>
      <c r="S25" s="90"/>
      <c r="T25" s="399" t="s">
        <v>0</v>
      </c>
      <c r="U25" s="370" t="n">
        <f aca="false">ESCALA!$A$32</f>
        <v>43951</v>
      </c>
      <c r="X25" s="32" t="n">
        <v>0.833333333333333</v>
      </c>
      <c r="Y25" s="266" t="n">
        <v>3251</v>
      </c>
      <c r="Z25" s="392" t="n">
        <v>1370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77.8435694999829</v>
      </c>
      <c r="AC25" s="82"/>
      <c r="AD25" s="37" t="n">
        <f aca="false">(('30'!AC25*'30'!$Q$10*1000000))/('30'!Y25*3600)</f>
        <v>0</v>
      </c>
      <c r="AE25" s="281" t="n">
        <v>2700</v>
      </c>
      <c r="AF25" s="282" t="n">
        <f aca="false">('30'!AE25/24)*0.454</f>
        <v>51.075</v>
      </c>
      <c r="AG25" s="38"/>
      <c r="AH25" s="282" t="n">
        <f aca="false">('30'!AG25/24)*0.454</f>
        <v>0</v>
      </c>
      <c r="AI25" s="416" t="n">
        <v>3500</v>
      </c>
      <c r="AJ25" s="282" t="n">
        <f aca="false">('30'!AI25/24)*0.454</f>
        <v>66.2083333333333</v>
      </c>
      <c r="AK25" s="40"/>
      <c r="AL25" s="283" t="n">
        <f aca="false">('30'!AK25/24)*0.454</f>
        <v>0</v>
      </c>
      <c r="AM25" s="40"/>
      <c r="AN25" s="283" t="n">
        <f aca="false">('30'!AM25/24)*0.454</f>
        <v>0</v>
      </c>
      <c r="AO25" s="40"/>
      <c r="AP25" s="283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7"/>
      <c r="C26" s="297"/>
      <c r="D26" s="29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89" t="e">
        <f aca="false">#DIV/0!</f>
        <v>#DIV/0!</v>
      </c>
      <c r="S26" s="93"/>
      <c r="T26" s="399"/>
      <c r="U26" s="370"/>
      <c r="X26" s="32" t="n">
        <v>0.875</v>
      </c>
      <c r="Y26" s="266" t="n">
        <v>3290</v>
      </c>
      <c r="Z26" s="392" t="n">
        <v>1360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76.3593380614657</v>
      </c>
      <c r="AC26" s="82"/>
      <c r="AD26" s="37" t="n">
        <f aca="false">(('30'!AC26*'30'!$Q$10*1000000))/('30'!Y26*3600)</f>
        <v>0</v>
      </c>
      <c r="AE26" s="281" t="n">
        <v>2700</v>
      </c>
      <c r="AF26" s="282" t="n">
        <f aca="false">('30'!AE26/24)*0.454</f>
        <v>51.075</v>
      </c>
      <c r="AG26" s="38"/>
      <c r="AH26" s="282" t="n">
        <f aca="false">('30'!AG26/24)*0.454</f>
        <v>0</v>
      </c>
      <c r="AI26" s="416" t="n">
        <v>3500</v>
      </c>
      <c r="AJ26" s="282" t="n">
        <f aca="false">('30'!AI26/24)*0.454</f>
        <v>66.2083333333333</v>
      </c>
      <c r="AK26" s="40"/>
      <c r="AL26" s="283" t="n">
        <f aca="false">('30'!AK26/24)*0.454</f>
        <v>0</v>
      </c>
      <c r="AM26" s="40"/>
      <c r="AN26" s="283" t="n">
        <f aca="false">('30'!AM26/24)*0.454</f>
        <v>0</v>
      </c>
      <c r="AO26" s="40"/>
      <c r="AP26" s="283" t="n">
        <f aca="false">('30'!AO26/24)*0.454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266" t="n">
        <v>3310</v>
      </c>
      <c r="Z27" s="392" t="n">
        <v>1360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75.8979523329977</v>
      </c>
      <c r="AC27" s="82"/>
      <c r="AD27" s="37" t="n">
        <f aca="false">(('30'!AC27*'30'!$Q$10*1000000))/('30'!Y27*3600)</f>
        <v>0</v>
      </c>
      <c r="AE27" s="281" t="n">
        <v>2700</v>
      </c>
      <c r="AF27" s="282" t="n">
        <f aca="false">('30'!AE27/24)*0.454</f>
        <v>51.075</v>
      </c>
      <c r="AG27" s="38"/>
      <c r="AH27" s="282" t="n">
        <f aca="false">('30'!AG27/24)*0.454</f>
        <v>0</v>
      </c>
      <c r="AI27" s="416" t="n">
        <v>3500</v>
      </c>
      <c r="AJ27" s="282" t="n">
        <f aca="false">('30'!AI27/24)*0.454</f>
        <v>66.2083333333333</v>
      </c>
      <c r="AK27" s="40"/>
      <c r="AL27" s="283" t="n">
        <f aca="false">('30'!AK27/24)*0.454</f>
        <v>0</v>
      </c>
      <c r="AM27" s="40"/>
      <c r="AN27" s="283" t="n">
        <f aca="false">('30'!AM27/24)*0.454</f>
        <v>0</v>
      </c>
      <c r="AO27" s="40"/>
      <c r="AP27" s="283" t="n">
        <f aca="false">('30'!AO27/24)*0.454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6" t="n">
        <v>3315</v>
      </c>
      <c r="Z28" s="392" t="n">
        <v>1370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76.3407072230602</v>
      </c>
      <c r="AC28" s="82"/>
      <c r="AD28" s="37" t="n">
        <f aca="false">(('30'!AC28*'30'!$Q$10*1000000))/('30'!Y28*3600)</f>
        <v>0</v>
      </c>
      <c r="AE28" s="281" t="n">
        <v>2700</v>
      </c>
      <c r="AF28" s="282" t="n">
        <f aca="false">('30'!AE28/24)*0.454</f>
        <v>51.075</v>
      </c>
      <c r="AG28" s="38"/>
      <c r="AH28" s="282" t="n">
        <f aca="false">('30'!AG28/24)*0.454</f>
        <v>0</v>
      </c>
      <c r="AI28" s="416" t="n">
        <v>3500</v>
      </c>
      <c r="AJ28" s="282" t="n">
        <f aca="false">('30'!AI28/24)*0.454</f>
        <v>66.2083333333333</v>
      </c>
      <c r="AK28" s="40"/>
      <c r="AL28" s="283" t="n">
        <f aca="false">('30'!AK28/24)*0.454</f>
        <v>0</v>
      </c>
      <c r="AM28" s="40"/>
      <c r="AN28" s="283" t="n">
        <f aca="false">('30'!AM28/24)*0.454</f>
        <v>0</v>
      </c>
      <c r="AO28" s="40"/>
      <c r="AP28" s="283" t="n">
        <f aca="false">('30'!AO28/24)*0.454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266" t="n">
        <v>3289</v>
      </c>
      <c r="Z29" s="392" t="n">
        <v>1370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76.9441910746259</v>
      </c>
      <c r="AC29" s="82"/>
      <c r="AD29" s="37" t="n">
        <f aca="false">(('30'!AC29*'30'!$Q$10*1000000))/('30'!Y29*3600)</f>
        <v>0</v>
      </c>
      <c r="AE29" s="281" t="n">
        <v>2700</v>
      </c>
      <c r="AF29" s="282" t="n">
        <f aca="false">('30'!AE29/24)*0.454</f>
        <v>51.075</v>
      </c>
      <c r="AG29" s="38"/>
      <c r="AH29" s="282" t="n">
        <f aca="false">('30'!AG29/24)*0.454</f>
        <v>0</v>
      </c>
      <c r="AI29" s="416" t="n">
        <v>3500</v>
      </c>
      <c r="AJ29" s="282" t="n">
        <f aca="false">('30'!AI29/24)*0.454</f>
        <v>66.2083333333333</v>
      </c>
      <c r="AK29" s="40"/>
      <c r="AL29" s="283" t="n">
        <f aca="false">('30'!AK29/24)*0.454</f>
        <v>0</v>
      </c>
      <c r="AM29" s="40"/>
      <c r="AN29" s="283" t="n">
        <f aca="false">('30'!AM29/24)*0.454</f>
        <v>0</v>
      </c>
      <c r="AO29" s="40"/>
      <c r="AP29" s="283" t="n">
        <f aca="false">('30'!AO29/24)*0.454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540" t="n">
        <f aca="false">SUM('30'!Y6:Y29)*3.6</f>
        <v>280072.8</v>
      </c>
      <c r="Z30" s="113" t="n">
        <f aca="false">SUM('30'!Z6:Z29)</f>
        <v>32030</v>
      </c>
      <c r="AA30" s="107"/>
      <c r="AB30" s="108"/>
      <c r="AC30" s="107"/>
      <c r="AD30" s="108"/>
      <c r="AE30" s="53"/>
      <c r="AF30" s="282" t="n">
        <f aca="false">SUM('30'!AF6:AF29)</f>
        <v>1225.8</v>
      </c>
      <c r="AG30" s="53"/>
      <c r="AH30" s="282" t="n">
        <f aca="false">SUM('30'!AH6:AH29)</f>
        <v>0</v>
      </c>
      <c r="AI30" s="53"/>
      <c r="AJ30" s="282" t="n">
        <f aca="false">SUM('30'!AJ6:AJ29)</f>
        <v>1589</v>
      </c>
      <c r="AK30" s="109"/>
      <c r="AL30" s="283" t="n">
        <f aca="false">SUM('30'!AL6:AL29)</f>
        <v>0</v>
      </c>
      <c r="AM30" s="109"/>
      <c r="AN30" s="283" t="n">
        <f aca="false">SUM('30'!AN6:AN29)</f>
        <v>0</v>
      </c>
      <c r="AO30" s="109"/>
      <c r="AP30" s="283" t="n">
        <f aca="false">SUM('30'!AP6:AP29)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SUMIF('30'!AA6:AA29,"=1",'30'!Z6:Z29)</f>
        <v>32030</v>
      </c>
      <c r="AA32" s="113" t="n">
        <f aca="false">'30'!Z32*'30'!AS6</f>
        <v>42599.9</v>
      </c>
      <c r="AB32" s="114" t="n">
        <f aca="false">SUMIF('30'!$AA$6:$AA$29,"=1",'30'!$AB$6:$AB$29)/COUNTIF('30'!$AA$6:$AA$29,"=1")</f>
        <v>76.072157768829</v>
      </c>
      <c r="AC32" s="115" t="n">
        <f aca="false">SUMIF('30'!AA6:AA29,"=1",'30'!AC6:AC29)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SUMIF('30'!AA6:AA29,"=2",'30'!Z6:Z29)</f>
        <v>0</v>
      </c>
      <c r="AA33" s="113" t="n">
        <f aca="false">'30'!Z33*'30'!AS7</f>
        <v>0</v>
      </c>
      <c r="AB33" s="114" t="e">
        <f aca="false">SUMIF('30'!$AA$6:$AA$29,"=2",'30'!$AB$6:$AB$29)/COUNTIF('30'!$AA$6:$AA$29,"=2")</f>
        <v>#DIV/0!</v>
      </c>
      <c r="AC33" s="120" t="n">
        <f aca="false">SUMIF('30'!AA6:AA29,"=2",'30'!AC6:AC29)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AVERAGE('30'!Y6:Y29)</f>
        <v>3241.58333333333</v>
      </c>
      <c r="Z34" s="127" t="n">
        <f aca="false">AVERAGE('30'!Z6:Z29)</f>
        <v>1334.58333333333</v>
      </c>
      <c r="AA34" s="128"/>
      <c r="AB34" s="128"/>
      <c r="AC34" s="129" t="n">
        <f aca="false">SUM('30'!AC6:AC29)/COUNTIF('30'!AC6:AC29,"&lt;&gt;0")</f>
        <v>0</v>
      </c>
      <c r="AD34" s="130" t="e">
        <f aca="false">SUM('30'!AD6:AD29)/COUNTIF('30'!AD6:AD29,"&lt;&gt;0")</f>
        <v>#DIV/0!</v>
      </c>
      <c r="AE34" s="107"/>
      <c r="AF34" s="129" t="n">
        <f aca="false">AVERAGE('30'!AF6:AF29)</f>
        <v>51.075</v>
      </c>
      <c r="AG34" s="129"/>
      <c r="AH34" s="129" t="n">
        <f aca="false">AVERAGE('30'!AH6:AH29)</f>
        <v>0</v>
      </c>
      <c r="AI34" s="129"/>
      <c r="AJ34" s="129" t="n">
        <f aca="false">'30'!AJ30/24</f>
        <v>66.2083333333333</v>
      </c>
      <c r="AK34" s="129"/>
      <c r="AL34" s="129" t="n">
        <f aca="false">AVERAGE('30'!AL6:AL29)</f>
        <v>0</v>
      </c>
      <c r="AM34" s="129"/>
      <c r="AN34" s="129" t="n">
        <f aca="false">AVERAGE('30'!AN6:AN29)</f>
        <v>0</v>
      </c>
      <c r="AO34" s="129"/>
      <c r="AP34" s="129" t="n">
        <f aca="false">AVERAGE('30'!AP6:AP29)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474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474"/>
      <c r="X36" s="139" t="s">
        <v>74</v>
      </c>
      <c r="Y36" s="140" t="n">
        <v>1</v>
      </c>
      <c r="Z36" s="141"/>
      <c r="AA36" s="142" t="s">
        <v>75</v>
      </c>
      <c r="AB36" s="140" t="n">
        <v>6</v>
      </c>
      <c r="AC36" s="143" t="s">
        <v>76</v>
      </c>
      <c r="AD36" s="140" t="n">
        <v>3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53.4</v>
      </c>
      <c r="D37" s="284" t="n">
        <v>19.9</v>
      </c>
      <c r="E37" s="284" t="n">
        <v>19.9</v>
      </c>
      <c r="F37" s="284" t="n">
        <v>1.3</v>
      </c>
      <c r="G37" s="281" t="n">
        <v>0.1</v>
      </c>
      <c r="H37" s="281" t="n">
        <v>0.1</v>
      </c>
      <c r="I37" s="281" t="n">
        <v>0.25</v>
      </c>
      <c r="J37" s="281" t="n">
        <v>0.03</v>
      </c>
      <c r="K37" s="281" t="n">
        <v>0.06</v>
      </c>
      <c r="L37" s="305" t="n">
        <v>0.15</v>
      </c>
      <c r="M37" s="305"/>
      <c r="N37" s="305"/>
      <c r="O37" s="29"/>
      <c r="P37" s="29"/>
      <c r="Q37" s="29"/>
      <c r="R37" s="29"/>
      <c r="S37" s="29"/>
      <c r="T37" s="29"/>
      <c r="U37" s="453" t="n">
        <f aca="false">'30'!V12</f>
        <v>0</v>
      </c>
      <c r="X37" s="147" t="s">
        <v>77</v>
      </c>
      <c r="Y37" s="147"/>
      <c r="Z37" s="148" t="n">
        <f aca="false">COUNTA('30'!Z6:Z29)</f>
        <v>24</v>
      </c>
      <c r="AA37" s="149"/>
      <c r="AB37" s="149"/>
      <c r="AC37" s="150" t="s">
        <v>78</v>
      </c>
      <c r="AD37" s="140"/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SUM('30'!AF30+'30'!AH30)</f>
        <v>1225.8</v>
      </c>
      <c r="AL38" s="311" t="s">
        <v>82</v>
      </c>
      <c r="AM38" s="313" t="n">
        <f aca="false">SUM('30'!AL30+'30'!AN30)</f>
        <v>0</v>
      </c>
      <c r="AO38" s="311" t="s">
        <v>82</v>
      </c>
      <c r="AP38" s="312" t="n">
        <f aca="false">'30'!AJ30</f>
        <v>1589</v>
      </c>
      <c r="AQ38" s="311" t="s">
        <v>82</v>
      </c>
      <c r="AR38" s="313" t="n">
        <f aca="false">'30'!AP30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('30'!AK38/'30'!Y30)*1000</f>
        <v>4.37671919586622</v>
      </c>
      <c r="AL39" s="316" t="s">
        <v>90</v>
      </c>
      <c r="AM39" s="317" t="n">
        <f aca="false">('30'!AM38/'30'!Y30)*1000</f>
        <v>0</v>
      </c>
      <c r="AO39" s="314" t="s">
        <v>90</v>
      </c>
      <c r="AP39" s="315" t="n">
        <f aca="false">('30'!AP38/'30'!Y30)*1000</f>
        <v>5.67352488353028</v>
      </c>
      <c r="AQ39" s="316" t="s">
        <v>90</v>
      </c>
      <c r="AR39" s="317" t="n">
        <f aca="false">('30'!AR38/'30'!Y30)*1000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SUM('30'!AK38,'30'!AM38)</f>
        <v>1225.8</v>
      </c>
      <c r="AM40" s="185"/>
      <c r="AO40" s="186" t="s">
        <v>94</v>
      </c>
      <c r="AP40" s="186"/>
      <c r="AQ40" s="187" t="n">
        <f aca="false">SUM('30'!AP38,'30'!AR38)</f>
        <v>1589</v>
      </c>
      <c r="AR40" s="187"/>
      <c r="AT40" s="541"/>
    </row>
    <row r="41" customFormat="false" ht="16.5" hidden="false" customHeight="true" outlineLevel="0" collapsed="false">
      <c r="A41" s="188" t="n">
        <f aca="false">COUNTA('30'!E7:E18)</f>
        <v>12</v>
      </c>
      <c r="B41" s="189" t="n">
        <f aca="false">COUNTA('30'!I7:I18)</f>
        <v>12</v>
      </c>
      <c r="C41" s="189" t="n">
        <f aca="false">COUNTA('30'!J7:J18)</f>
        <v>12</v>
      </c>
      <c r="D41" s="189" t="n">
        <f aca="false">COUNTA('30'!K7:K18)</f>
        <v>12</v>
      </c>
      <c r="E41" s="189" t="n">
        <f aca="false">COUNTIF('30'!E7:E18,"&gt;15")</f>
        <v>0</v>
      </c>
      <c r="F41" s="189"/>
      <c r="G41" s="189" t="n">
        <f aca="false">COUNTIF('30'!J7:J18,"&gt;1")</f>
        <v>0</v>
      </c>
      <c r="H41" s="189"/>
      <c r="I41" s="190"/>
      <c r="J41" s="189" t="n">
        <f aca="false">'30'!A41-'30'!E41</f>
        <v>12</v>
      </c>
      <c r="K41" s="189"/>
      <c r="L41" s="189" t="n">
        <f aca="false">'30'!C41-'30'!G41</f>
        <v>12</v>
      </c>
      <c r="M41" s="189"/>
      <c r="N41" s="190"/>
      <c r="O41" s="191" t="n">
        <f aca="false">COUNTIF('30'!J7:J18,"&lt;=0,5")</f>
        <v>5</v>
      </c>
      <c r="P41" s="191"/>
      <c r="Q41" s="191"/>
      <c r="R41" s="167"/>
      <c r="S41" s="192" t="n">
        <f aca="false">COUNTIF('30'!J7:J18,"&lt;=1,0")</f>
        <v>12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2" t="s">
        <v>166</v>
      </c>
      <c r="AK41" s="542"/>
      <c r="AL41" s="194" t="n">
        <f aca="false">SUM(('30'!AK38+'30'!AM38)/'30'!Y30)*1000</f>
        <v>4.37671919586622</v>
      </c>
      <c r="AM41" s="194"/>
      <c r="AO41" s="542" t="s">
        <v>166</v>
      </c>
      <c r="AP41" s="542"/>
      <c r="AQ41" s="543" t="n">
        <f aca="false">SUM(('30'!AP38+'30'!AR38)/'30'!Y30)*1000</f>
        <v>5.67352488353028</v>
      </c>
      <c r="AR41" s="543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  <c r="AJ42" s="542"/>
      <c r="AK42" s="542"/>
      <c r="AL42" s="194"/>
      <c r="AM42" s="194"/>
      <c r="AO42" s="542"/>
      <c r="AP42" s="542"/>
      <c r="AQ42" s="543"/>
      <c r="AR42" s="543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52</v>
      </c>
      <c r="Z44" s="208" t="s">
        <v>105</v>
      </c>
      <c r="AA44" s="209" t="n">
        <v>0</v>
      </c>
      <c r="AB44" s="208" t="s">
        <v>105</v>
      </c>
      <c r="AC44" s="209" t="n">
        <v>150</v>
      </c>
      <c r="AD44" s="210"/>
      <c r="AE44" s="210"/>
      <c r="AF44" s="211" t="s">
        <v>106</v>
      </c>
      <c r="AG44" s="243" t="n">
        <f aca="false">SUM('30'!Y45,'30'!AA45,'30'!AC45,'30'!AE45)</f>
        <v>219400.6</v>
      </c>
    </row>
    <row r="45" customFormat="false" ht="15" hidden="false" customHeight="true" outlineLevel="0" collapsed="false">
      <c r="H45" s="214" t="n">
        <f aca="false">COUNTIF('30'!I7:I18,"&lt;=5,0")</f>
        <v>12</v>
      </c>
      <c r="I45" s="214"/>
      <c r="J45" s="214"/>
      <c r="K45" s="190"/>
      <c r="L45" s="184" t="n">
        <f aca="false">COUNTA('30'!L37)</f>
        <v>1</v>
      </c>
      <c r="M45" s="184"/>
      <c r="O45" s="215"/>
      <c r="P45" s="216"/>
      <c r="Q45" s="217" t="n">
        <f aca="false">'30'!S41-'30'!O41</f>
        <v>7</v>
      </c>
      <c r="R45" s="217"/>
      <c r="S45" s="217"/>
      <c r="T45" s="218"/>
      <c r="X45" s="219" t="s">
        <v>108</v>
      </c>
      <c r="Y45" s="220" t="n">
        <f aca="false">'30'!Y44*275.3</f>
        <v>14315.6</v>
      </c>
      <c r="Z45" s="219" t="s">
        <v>108</v>
      </c>
      <c r="AA45" s="220" t="n">
        <f aca="false">262.4*'30'!AA44</f>
        <v>0</v>
      </c>
      <c r="AB45" s="219" t="s">
        <v>108</v>
      </c>
      <c r="AC45" s="220" t="n">
        <f aca="false">'30'!AC44*277.7</f>
        <v>41655</v>
      </c>
      <c r="AD45" s="219" t="s">
        <v>108</v>
      </c>
      <c r="AE45" s="221" t="n">
        <v>163430</v>
      </c>
      <c r="AF45" s="211"/>
      <c r="AG45" s="243"/>
      <c r="AI45" s="213" t="s">
        <v>107</v>
      </c>
      <c r="AJ45" s="213"/>
      <c r="AK45" s="213"/>
      <c r="AL45" s="213"/>
      <c r="AM45" s="213"/>
      <c r="AN45" s="213"/>
      <c r="AO45" s="213"/>
      <c r="AP45" s="213"/>
      <c r="AQ45" s="213"/>
      <c r="AR45" s="213"/>
    </row>
    <row r="46" customFormat="false" ht="15.75" hidden="false" customHeight="true" outlineLevel="0" collapsed="false">
      <c r="F46" s="223"/>
      <c r="X46" s="224" t="s">
        <v>109</v>
      </c>
      <c r="Y46" s="225" t="n">
        <f aca="false">'30'!AS6</f>
        <v>1.33</v>
      </c>
      <c r="Z46" s="224" t="s">
        <v>109</v>
      </c>
      <c r="AA46" s="226" t="n">
        <f aca="false">'30'!Y46</f>
        <v>1.33</v>
      </c>
      <c r="AB46" s="224" t="s">
        <v>109</v>
      </c>
      <c r="AC46" s="226" t="n">
        <f aca="false">'30'!Y46</f>
        <v>1.33</v>
      </c>
      <c r="AD46" s="224" t="s">
        <v>109</v>
      </c>
      <c r="AE46" s="227" t="n">
        <f aca="false">'30'!Y46</f>
        <v>1.33</v>
      </c>
      <c r="AF46" s="228" t="s">
        <v>110</v>
      </c>
      <c r="AG46" s="229" t="n">
        <f aca="false">SUM('30'!Y47,'30'!AA47,'30'!AC47,'30'!AE47)</f>
        <v>291802.798</v>
      </c>
      <c r="AI46" s="205" t="s">
        <v>101</v>
      </c>
      <c r="AJ46" s="205"/>
      <c r="AK46" s="205" t="s">
        <v>102</v>
      </c>
      <c r="AL46" s="205"/>
      <c r="AM46" s="205" t="s">
        <v>103</v>
      </c>
      <c r="AN46" s="205"/>
      <c r="AO46" s="431"/>
      <c r="AP46" s="431"/>
      <c r="AQ46" s="206"/>
      <c r="AR46" s="207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'30'!Y45*'30'!Y46</f>
        <v>19039.748</v>
      </c>
      <c r="Z47" s="219" t="s">
        <v>112</v>
      </c>
      <c r="AA47" s="220" t="n">
        <f aca="false">'30'!AA45*'30'!AA46</f>
        <v>0</v>
      </c>
      <c r="AB47" s="219" t="s">
        <v>112</v>
      </c>
      <c r="AC47" s="220" t="n">
        <f aca="false">'30'!AC45*'30'!AC46</f>
        <v>55401.15</v>
      </c>
      <c r="AD47" s="219" t="s">
        <v>112</v>
      </c>
      <c r="AE47" s="220" t="n">
        <f aca="false">'30'!AE45*'30'!AE46</f>
        <v>217361.9</v>
      </c>
      <c r="AF47" s="228"/>
      <c r="AG47" s="229"/>
      <c r="AI47" s="208" t="s">
        <v>105</v>
      </c>
      <c r="AJ47" s="209"/>
      <c r="AK47" s="208" t="s">
        <v>105</v>
      </c>
      <c r="AL47" s="209"/>
      <c r="AM47" s="208" t="s">
        <v>105</v>
      </c>
      <c r="AN47" s="209"/>
      <c r="AO47" s="431"/>
      <c r="AP47" s="431"/>
      <c r="AQ47" s="211" t="s">
        <v>106</v>
      </c>
      <c r="AR47" s="212" t="n">
        <f aca="false">SUM('10'!AJ48,'10'!AL48,'10'!AN48,'10'!AP48)</f>
        <v>3.99</v>
      </c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19" t="s">
        <v>108</v>
      </c>
      <c r="AJ48" s="220" t="n">
        <f aca="false">AJ47*275.3</f>
        <v>0</v>
      </c>
      <c r="AK48" s="219" t="s">
        <v>108</v>
      </c>
      <c r="AL48" s="220" t="n">
        <f aca="false">262.4*'10'!AL47</f>
        <v>0</v>
      </c>
      <c r="AM48" s="219" t="s">
        <v>108</v>
      </c>
      <c r="AN48" s="220" t="n">
        <f aca="false">AN47*277.7</f>
        <v>0</v>
      </c>
      <c r="AO48" s="431"/>
      <c r="AP48" s="431"/>
      <c r="AQ48" s="211"/>
      <c r="AR48" s="21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24" t="s">
        <v>109</v>
      </c>
      <c r="AJ49" s="225" t="n">
        <v>1.33</v>
      </c>
      <c r="AK49" s="234" t="s">
        <v>109</v>
      </c>
      <c r="AL49" s="225" t="n">
        <f aca="false">'10'!AJ49</f>
        <v>0</v>
      </c>
      <c r="AM49" s="234" t="s">
        <v>109</v>
      </c>
      <c r="AN49" s="225" t="n">
        <v>1.33</v>
      </c>
      <c r="AO49" s="431"/>
      <c r="AP49" s="431"/>
      <c r="AQ49" s="228" t="s">
        <v>110</v>
      </c>
      <c r="AR49" s="229" t="n">
        <f aca="false">SUM('10'!AJ50,'10'!AL50,'10'!AN50,'10'!AP50)</f>
        <v>0</v>
      </c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  <c r="AI50" s="219" t="s">
        <v>112</v>
      </c>
      <c r="AJ50" s="220" t="n">
        <f aca="false">AJ48*AJ49</f>
        <v>0</v>
      </c>
      <c r="AK50" s="219" t="s">
        <v>112</v>
      </c>
      <c r="AL50" s="220" t="n">
        <f aca="false">'10'!AL48*'10'!AL49</f>
        <v>0</v>
      </c>
      <c r="AM50" s="219" t="s">
        <v>112</v>
      </c>
      <c r="AN50" s="220" t="n">
        <f aca="false">AN48*AN49</f>
        <v>0</v>
      </c>
      <c r="AO50" s="431"/>
      <c r="AP50" s="431"/>
      <c r="AQ50" s="228"/>
      <c r="AR50" s="229"/>
    </row>
    <row r="51" customFormat="false" ht="16.5" hidden="false" customHeight="true" outlineLevel="0" collapsed="false">
      <c r="O51" s="184" t="n">
        <f aca="false">COUNTA('30'!O7:O18)</f>
        <v>12</v>
      </c>
      <c r="P51" s="184" t="n">
        <f aca="false">COUNTA('30'!W17:W28)</f>
        <v>0</v>
      </c>
      <c r="R51" s="214" t="n">
        <f aca="false">COUNTIF('30'!O7:O18,"&gt;=0,5")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SUM('30'!Y53,'30'!AA53,'30'!AC53,'30'!AE53)</f>
        <v>0</v>
      </c>
      <c r="AI52" s="238" t="s">
        <v>116</v>
      </c>
      <c r="AJ52" s="238"/>
      <c r="AK52" s="238"/>
      <c r="AL52" s="238"/>
      <c r="AM52" s="238"/>
      <c r="AN52" s="238"/>
      <c r="AO52" s="238"/>
      <c r="AP52" s="238"/>
      <c r="AQ52" s="238"/>
      <c r="AR52" s="2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'30'!Y52*275.3</f>
        <v>0</v>
      </c>
      <c r="Z53" s="219" t="s">
        <v>108</v>
      </c>
      <c r="AA53" s="220" t="n">
        <f aca="false">262.4*'30'!AA52</f>
        <v>0</v>
      </c>
      <c r="AB53" s="219" t="s">
        <v>108</v>
      </c>
      <c r="AC53" s="246" t="n">
        <f aca="false">'30'!AC52*277.7</f>
        <v>0</v>
      </c>
      <c r="AD53" s="219" t="s">
        <v>108</v>
      </c>
      <c r="AE53" s="348" t="n">
        <v>0</v>
      </c>
      <c r="AF53" s="211"/>
      <c r="AG53" s="243"/>
      <c r="AI53" s="205" t="s">
        <v>101</v>
      </c>
      <c r="AJ53" s="205"/>
      <c r="AK53" s="205" t="s">
        <v>102</v>
      </c>
      <c r="AL53" s="205"/>
      <c r="AM53" s="205" t="s">
        <v>103</v>
      </c>
      <c r="AN53" s="205"/>
      <c r="AO53" s="431"/>
      <c r="AP53" s="431"/>
      <c r="AQ53" s="499"/>
      <c r="AR53" s="500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'30'!AS7</f>
        <v>1.377</v>
      </c>
      <c r="Z54" s="224" t="s">
        <v>109</v>
      </c>
      <c r="AA54" s="226" t="n">
        <f aca="false">'30'!Y54</f>
        <v>1.377</v>
      </c>
      <c r="AB54" s="224" t="s">
        <v>109</v>
      </c>
      <c r="AC54" s="226" t="n">
        <f aca="false">'30'!Y54</f>
        <v>1.377</v>
      </c>
      <c r="AD54" s="224" t="s">
        <v>109</v>
      </c>
      <c r="AE54" s="227" t="n">
        <f aca="false">'30'!Y54</f>
        <v>1.377</v>
      </c>
      <c r="AF54" s="228" t="s">
        <v>110</v>
      </c>
      <c r="AG54" s="229" t="n">
        <f aca="false">SUM('30'!Y55,'30'!AA55,'30'!AC55,'30'!AE55)</f>
        <v>0</v>
      </c>
      <c r="AI54" s="208" t="s">
        <v>105</v>
      </c>
      <c r="AJ54" s="245"/>
      <c r="AK54" s="208" t="s">
        <v>105</v>
      </c>
      <c r="AL54" s="241"/>
      <c r="AM54" s="208" t="s">
        <v>105</v>
      </c>
      <c r="AN54" s="241"/>
      <c r="AO54" s="431"/>
      <c r="AP54" s="431"/>
      <c r="AQ54" s="211" t="s">
        <v>106</v>
      </c>
      <c r="AR54" s="243" t="n">
        <f aca="false">'10'!AJ55+'10'!AL55+'10'!AN55+'10'!AP55</f>
        <v>0</v>
      </c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'30'!Y53*'30'!Y54</f>
        <v>0</v>
      </c>
      <c r="Z55" s="219" t="s">
        <v>112</v>
      </c>
      <c r="AA55" s="220" t="n">
        <f aca="false">'30'!AA53*'30'!AA54</f>
        <v>0</v>
      </c>
      <c r="AB55" s="219" t="s">
        <v>112</v>
      </c>
      <c r="AC55" s="220" t="n">
        <f aca="false">'30'!AC53*'30'!AC54</f>
        <v>0</v>
      </c>
      <c r="AD55" s="219" t="s">
        <v>112</v>
      </c>
      <c r="AE55" s="220" t="n">
        <f aca="false">'30'!AE53*'30'!AE54</f>
        <v>0</v>
      </c>
      <c r="AF55" s="228"/>
      <c r="AG55" s="229"/>
      <c r="AI55" s="219" t="s">
        <v>108</v>
      </c>
      <c r="AJ55" s="220" t="n">
        <f aca="false">AJ54*275.3</f>
        <v>0</v>
      </c>
      <c r="AK55" s="219" t="s">
        <v>108</v>
      </c>
      <c r="AL55" s="220" t="n">
        <f aca="false">262.4*AL54</f>
        <v>0</v>
      </c>
      <c r="AM55" s="219" t="s">
        <v>108</v>
      </c>
      <c r="AN55" s="246" t="n">
        <f aca="false">AN54*277.7</f>
        <v>0</v>
      </c>
      <c r="AO55" s="431"/>
      <c r="AP55" s="431"/>
      <c r="AQ55" s="211"/>
      <c r="AR55" s="243"/>
    </row>
    <row r="56" customFormat="false" ht="13.9" hidden="false" customHeight="true" outlineLevel="0" collapsed="false">
      <c r="O56" s="235"/>
      <c r="P56" s="235"/>
      <c r="R56" s="236"/>
      <c r="S56" s="236"/>
      <c r="T56" s="236"/>
      <c r="AI56" s="224" t="s">
        <v>109</v>
      </c>
      <c r="AJ56" s="225" t="n">
        <f aca="false">Y54</f>
        <v>1.377</v>
      </c>
      <c r="AK56" s="224" t="s">
        <v>109</v>
      </c>
      <c r="AL56" s="225" t="n">
        <f aca="false">AJ56</f>
        <v>1.377</v>
      </c>
      <c r="AM56" s="224" t="s">
        <v>109</v>
      </c>
      <c r="AN56" s="225" t="n">
        <f aca="false">AJ56</f>
        <v>1.377</v>
      </c>
      <c r="AO56" s="431"/>
      <c r="AP56" s="431"/>
      <c r="AQ56" s="228" t="s">
        <v>110</v>
      </c>
      <c r="AR56" s="229" t="n">
        <f aca="false">SUM('10'!AJ57,'10'!AL57,'10'!AN57,'10'!AP57)</f>
        <v>0</v>
      </c>
    </row>
    <row r="57" customFormat="false" ht="15.75" hidden="false" customHeight="true" outlineLevel="0" collapsed="false">
      <c r="O57" s="247" t="n">
        <f aca="false">COUNTA('30'!N7:N18)</f>
        <v>12</v>
      </c>
      <c r="P57" s="247"/>
      <c r="R57" s="248" t="n">
        <f aca="false">COUNTIF('30'!N7:N18,"&gt;=6")</f>
        <v>0</v>
      </c>
      <c r="S57" s="248"/>
      <c r="T57" s="248"/>
      <c r="AI57" s="219" t="s">
        <v>112</v>
      </c>
      <c r="AJ57" s="220" t="n">
        <f aca="false">AJ55*AJ56</f>
        <v>0</v>
      </c>
      <c r="AK57" s="219" t="s">
        <v>112</v>
      </c>
      <c r="AL57" s="220" t="n">
        <f aca="false">AL55*AL56</f>
        <v>0</v>
      </c>
      <c r="AM57" s="219" t="s">
        <v>112</v>
      </c>
      <c r="AN57" s="220" t="n">
        <f aca="false">AN55*AN56</f>
        <v>0</v>
      </c>
      <c r="AO57" s="431"/>
      <c r="AP57" s="431"/>
      <c r="AQ57" s="228"/>
      <c r="AR57" s="229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0" t="s">
        <v>121</v>
      </c>
      <c r="AJ60" s="250"/>
      <c r="AK60" s="250"/>
      <c r="AL60" s="250"/>
      <c r="AM60" s="250"/>
      <c r="AN60" s="250"/>
      <c r="AO60" s="250"/>
      <c r="AP60" s="250"/>
      <c r="AQ60" s="250"/>
      <c r="AR60" s="250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4" t="s">
        <v>124</v>
      </c>
      <c r="AJ61" s="254"/>
      <c r="AK61" s="254"/>
      <c r="AL61" s="254"/>
      <c r="AM61" s="254"/>
      <c r="AN61" s="254" t="s">
        <v>97</v>
      </c>
      <c r="AO61" s="254"/>
      <c r="AP61" s="254"/>
      <c r="AQ61" s="254"/>
      <c r="AR61" s="254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125</v>
      </c>
      <c r="AJ62" s="256"/>
      <c r="AK62" s="256"/>
      <c r="AL62" s="257" t="n">
        <f aca="false">AJ57+AL57+AN57</f>
        <v>0</v>
      </c>
      <c r="AM62" s="257"/>
      <c r="AN62" s="256" t="s">
        <v>125</v>
      </c>
      <c r="AO62" s="256"/>
      <c r="AP62" s="256"/>
      <c r="AQ62" s="257" t="n">
        <f aca="false">AJ50+AL50+AN50</f>
        <v>0</v>
      </c>
      <c r="AR62" s="257"/>
    </row>
    <row r="63" customFormat="false" ht="15" hidden="false" customHeight="true" outlineLevel="0" collapsed="false">
      <c r="X63" s="263" t="s">
        <v>128</v>
      </c>
      <c r="Y63" s="264"/>
      <c r="Z63" s="259"/>
      <c r="AA63" s="259"/>
      <c r="AB63" s="265" t="s">
        <v>167</v>
      </c>
      <c r="AC63" s="266" t="n">
        <v>0</v>
      </c>
      <c r="AI63" s="256" t="s">
        <v>127</v>
      </c>
      <c r="AJ63" s="256"/>
      <c r="AK63" s="256"/>
      <c r="AL63" s="261" t="n">
        <f aca="false">AA33</f>
        <v>0</v>
      </c>
      <c r="AM63" s="261"/>
      <c r="AN63" s="256" t="s">
        <v>127</v>
      </c>
      <c r="AO63" s="256"/>
      <c r="AP63" s="256"/>
      <c r="AQ63" s="262" t="n">
        <f aca="false">AA32</f>
        <v>42599.9</v>
      </c>
      <c r="AR63" s="262"/>
    </row>
    <row r="64" customFormat="false" ht="15" hidden="false" customHeight="true" outlineLevel="0" collapsed="false">
      <c r="X64" s="263"/>
      <c r="Y64" s="264"/>
      <c r="Z64" s="259"/>
      <c r="AA64" s="259"/>
      <c r="AB64" s="265" t="s">
        <v>168</v>
      </c>
      <c r="AC64" s="266" t="n">
        <v>0</v>
      </c>
      <c r="AI64" s="256" t="s">
        <v>129</v>
      </c>
      <c r="AJ64" s="256"/>
      <c r="AK64" s="256"/>
      <c r="AL64" s="257" t="n">
        <f aca="false">AL62-AL63</f>
        <v>0</v>
      </c>
      <c r="AM64" s="257"/>
      <c r="AN64" s="256" t="s">
        <v>129</v>
      </c>
      <c r="AO64" s="256"/>
      <c r="AP64" s="256"/>
      <c r="AQ64" s="257" t="n">
        <f aca="false">AQ62-AQ63</f>
        <v>-42599.9</v>
      </c>
      <c r="AR64" s="257"/>
    </row>
    <row r="65" customFormat="false" ht="39" hidden="false" customHeight="true" outlineLevel="0" collapsed="false">
      <c r="X65" s="267" t="s">
        <v>130</v>
      </c>
      <c r="Y65" s="318" t="n">
        <f aca="false">'29'!$Y$68</f>
        <v>-5281.53333333333</v>
      </c>
      <c r="Z65" s="259"/>
      <c r="AA65" s="259"/>
      <c r="AB65" s="269" t="s">
        <v>130</v>
      </c>
      <c r="AC65" s="367" t="n">
        <f aca="false">'29'!$AC$68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SUM('30'!AK38,'30'!AP38)</f>
        <v>2814.8</v>
      </c>
      <c r="Z67" s="259"/>
      <c r="AA67" s="259"/>
      <c r="AB67" s="265" t="s">
        <v>128</v>
      </c>
      <c r="AC67" s="257" t="n">
        <f aca="false">SUM('30'!AM38,'30'!AR38)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SUM('30'!Y63,'30'!Y65)-'30'!Y67</f>
        <v>-8096.33333333333</v>
      </c>
      <c r="Z68" s="259"/>
      <c r="AA68" s="259"/>
      <c r="AB68" s="265" t="s">
        <v>132</v>
      </c>
      <c r="AC68" s="275" t="n">
        <f aca="false">'30'!AC65</f>
        <v>0</v>
      </c>
    </row>
    <row r="70" customFormat="false" ht="15.75" hidden="false" customHeight="true" outlineLevel="0" collapsed="false">
      <c r="Z70" s="537" t="s">
        <v>165</v>
      </c>
      <c r="AA70" s="538" t="n">
        <f aca="false">'30'!AC68+'30'!Y68</f>
        <v>-8096.33333333333</v>
      </c>
    </row>
  </sheetData>
  <sheetProtection sheet="true" password="dd2b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E1" colorId="64" zoomScale="120" zoomScaleNormal="120" zoomScalePageLayoutView="100" workbookViewId="0">
      <selection pane="topLeft" activeCell="AJ47" activeCellId="0" sqref="AJ47"/>
    </sheetView>
  </sheetViews>
  <sheetFormatPr defaultColWidth="8.54296875" defaultRowHeight="13.8" zeroHeight="false" outlineLevelRow="0" outlineLevelCol="0"/>
  <cols>
    <col collapsed="false" customWidth="true" hidden="false" outlineLevel="0" max="26" min="26" style="0" width="8.14"/>
    <col collapsed="false" customWidth="true" hidden="false" outlineLevel="0" max="29" min="29" style="0" width="10"/>
    <col collapsed="false" customWidth="true" hidden="false" outlineLevel="0" max="30" min="30" style="0" width="10.58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9" t="s">
        <v>5</v>
      </c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01" t="s">
        <v>13</v>
      </c>
      <c r="U4" s="279" t="s">
        <v>134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1"/>
      <c r="U5" s="27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9"/>
      <c r="V6" s="18"/>
      <c r="W6" s="18"/>
      <c r="X6" s="32" t="n">
        <v>0.0416666666666667</v>
      </c>
      <c r="Y6" s="58" t="n">
        <v>3314</v>
      </c>
      <c r="Z6" s="281" t="n">
        <v>1370</v>
      </c>
      <c r="AA6" s="34" t="n">
        <v>1</v>
      </c>
      <c r="AB6" s="82" t="n">
        <f aca="false">IF('31'!AA6=1,(('31'!Z6*'31'!$AS$6*'31'!$AT$6)/('31'!Y6*0.0036)),IF('31'!AA6=2,(('31'!Z6*'31'!$AS$7*'31'!$AT$7)/('31'!Y6*0.0036))))</f>
        <v>76.3637430429826</v>
      </c>
      <c r="AC6" s="82"/>
      <c r="AD6" s="37" t="n">
        <f aca="false">(('31'!AC6*'31'!$I$10*1000000))/('31'!Y6*3600)</f>
        <v>0</v>
      </c>
      <c r="AE6" s="281" t="n">
        <v>2700</v>
      </c>
      <c r="AF6" s="282" t="n">
        <f aca="false">('31'!AE6/24)*0.454</f>
        <v>51.075</v>
      </c>
      <c r="AG6" s="38"/>
      <c r="AH6" s="282" t="n">
        <f aca="false">('31'!AG6/24)*0.454</f>
        <v>0</v>
      </c>
      <c r="AI6" s="281" t="n">
        <v>3500</v>
      </c>
      <c r="AJ6" s="282" t="n">
        <f aca="false">('31'!AI6/24)*0.454</f>
        <v>66.2083333333333</v>
      </c>
      <c r="AK6" s="40"/>
      <c r="AL6" s="283" t="n">
        <f aca="false">('31'!AK6/24)*0.454</f>
        <v>0</v>
      </c>
      <c r="AM6" s="40"/>
      <c r="AN6" s="283" t="n">
        <f aca="false">('31'!AM6/24)*0.454</f>
        <v>0</v>
      </c>
      <c r="AO6" s="40"/>
      <c r="AP6" s="283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4" t="n">
        <v>174</v>
      </c>
      <c r="C7" s="284" t="n">
        <v>15</v>
      </c>
      <c r="D7" s="284" t="n">
        <v>15</v>
      </c>
      <c r="E7" s="284" t="n">
        <v>9</v>
      </c>
      <c r="F7" s="284" t="n">
        <v>38</v>
      </c>
      <c r="G7" s="284" t="n">
        <v>1.5</v>
      </c>
      <c r="H7" s="284" t="n">
        <v>1.2</v>
      </c>
      <c r="I7" s="284" t="n">
        <v>0.4</v>
      </c>
      <c r="J7" s="284" t="n">
        <v>0.5</v>
      </c>
      <c r="K7" s="284" t="n">
        <v>6.8</v>
      </c>
      <c r="L7" s="284" t="n">
        <v>5.9</v>
      </c>
      <c r="M7" s="284" t="n">
        <v>6.2</v>
      </c>
      <c r="N7" s="284" t="n">
        <v>5.9</v>
      </c>
      <c r="O7" s="284" t="n">
        <v>3.3</v>
      </c>
      <c r="P7" s="284" t="n">
        <v>0.3</v>
      </c>
      <c r="Q7" s="287"/>
      <c r="R7" s="56" t="n">
        <f aca="false">'30'!Z29</f>
        <v>1370</v>
      </c>
      <c r="S7" s="285" t="n">
        <f aca="false">'30'!AB29</f>
        <v>76.9441910746259</v>
      </c>
      <c r="T7" s="56" t="n">
        <f aca="false">'30'!$Y$29</f>
        <v>3289</v>
      </c>
      <c r="U7" s="51" t="str">
        <f aca="false">IF('31'!AA6=1,'31'!AR6,'31'!AR7)</f>
        <v>S.A.L</v>
      </c>
      <c r="V7" s="286" t="n">
        <f aca="false">ESCALA!$B$32</f>
        <v>0</v>
      </c>
      <c r="W7" s="286"/>
      <c r="X7" s="32" t="n">
        <v>0.0833333333333333</v>
      </c>
      <c r="Y7" s="58" t="n">
        <v>3314</v>
      </c>
      <c r="Z7" s="281" t="n">
        <v>1370</v>
      </c>
      <c r="AA7" s="34" t="n">
        <v>1</v>
      </c>
      <c r="AB7" s="82" t="n">
        <f aca="false">IF('31'!AA7=1,(('31'!Z7*'31'!$AS$6*'31'!$AT$6)/('31'!Y7*0.0036)),IF('31'!AA7=2,(('31'!Z7*'31'!$AS$7*'31'!$AT$7)/('31'!Y7*0.0036))))</f>
        <v>76.3637430429826</v>
      </c>
      <c r="AC7" s="82"/>
      <c r="AD7" s="37" t="n">
        <f aca="false">(('31'!AC7*'31'!$I$10*1000000))/('31'!Y7*3600)</f>
        <v>0</v>
      </c>
      <c r="AE7" s="281" t="n">
        <v>2700</v>
      </c>
      <c r="AF7" s="282" t="n">
        <f aca="false">('31'!AE7/24)*0.454</f>
        <v>51.075</v>
      </c>
      <c r="AG7" s="38"/>
      <c r="AH7" s="282" t="n">
        <f aca="false">('31'!AG7/24)*0.454</f>
        <v>0</v>
      </c>
      <c r="AI7" s="281" t="n">
        <v>3500</v>
      </c>
      <c r="AJ7" s="282" t="n">
        <f aca="false">('31'!AI7/24)*0.454</f>
        <v>66.2083333333333</v>
      </c>
      <c r="AK7" s="40"/>
      <c r="AL7" s="283" t="n">
        <f aca="false">('31'!AK7/24)*0.454</f>
        <v>0</v>
      </c>
      <c r="AM7" s="40"/>
      <c r="AN7" s="283" t="n">
        <f aca="false">('31'!AM7/24)*0.454</f>
        <v>0</v>
      </c>
      <c r="AO7" s="40"/>
      <c r="AP7" s="283" t="n">
        <f aca="false">('31'!AO7/24)*0.454</f>
        <v>0</v>
      </c>
      <c r="AQ7" s="43" t="n">
        <v>2</v>
      </c>
      <c r="AR7" s="44" t="s">
        <v>153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4" t="n">
        <v>169</v>
      </c>
      <c r="C8" s="284" t="n">
        <v>14</v>
      </c>
      <c r="D8" s="284" t="n">
        <v>15</v>
      </c>
      <c r="E8" s="284" t="n">
        <v>9</v>
      </c>
      <c r="F8" s="284" t="n">
        <v>36</v>
      </c>
      <c r="G8" s="284" t="n">
        <v>1.5</v>
      </c>
      <c r="H8" s="284" t="n">
        <v>1.2</v>
      </c>
      <c r="I8" s="284" t="n">
        <v>0.4</v>
      </c>
      <c r="J8" s="284" t="n">
        <v>0.5</v>
      </c>
      <c r="K8" s="284" t="n">
        <v>6.8</v>
      </c>
      <c r="L8" s="284" t="n">
        <v>5.9</v>
      </c>
      <c r="M8" s="284" t="n">
        <v>6.2</v>
      </c>
      <c r="N8" s="284" t="n">
        <v>5.9</v>
      </c>
      <c r="O8" s="284" t="n">
        <v>3.3</v>
      </c>
      <c r="P8" s="284" t="n">
        <v>0.2</v>
      </c>
      <c r="Q8" s="287"/>
      <c r="R8" s="54" t="n">
        <f aca="false">'31'!Z7</f>
        <v>1370</v>
      </c>
      <c r="S8" s="55" t="n">
        <f aca="false">'31'!AB7</f>
        <v>76.3637430429826</v>
      </c>
      <c r="T8" s="56" t="n">
        <f aca="false">'31'!Y7</f>
        <v>3314</v>
      </c>
      <c r="U8" s="51" t="str">
        <f aca="false">IF('31'!AA7=1,'31'!AR6,'31'!AR7)</f>
        <v>S.A.L</v>
      </c>
      <c r="V8" s="286"/>
      <c r="W8" s="286"/>
      <c r="X8" s="32" t="n">
        <v>0.125</v>
      </c>
      <c r="Y8" s="58" t="n">
        <v>3287</v>
      </c>
      <c r="Z8" s="281" t="n">
        <v>1370</v>
      </c>
      <c r="AA8" s="34" t="n">
        <v>1</v>
      </c>
      <c r="AB8" s="82" t="n">
        <f aca="false">IF('31'!AA8=1,(('31'!Z8*'31'!$AS$6*'31'!$AT$6)/('31'!Y8*0.0036)),IF('31'!AA8=2,(('31'!Z8*'31'!$AS$7*'31'!$AT$7)/('31'!Y8*0.0036))))</f>
        <v>76.9910083493899</v>
      </c>
      <c r="AC8" s="82"/>
      <c r="AD8" s="37" t="n">
        <f aca="false">(('31'!AC8*'31'!$I$10*1000000))/('31'!Y8*3600)</f>
        <v>0</v>
      </c>
      <c r="AE8" s="281" t="n">
        <v>2700</v>
      </c>
      <c r="AF8" s="282" t="n">
        <f aca="false">('31'!AE8/24)*0.454</f>
        <v>51.075</v>
      </c>
      <c r="AG8" s="38"/>
      <c r="AH8" s="282" t="n">
        <f aca="false">('31'!AG8/24)*0.454</f>
        <v>0</v>
      </c>
      <c r="AI8" s="281" t="n">
        <v>3500</v>
      </c>
      <c r="AJ8" s="282" t="n">
        <f aca="false">('31'!AI8/24)*0.454</f>
        <v>66.2083333333333</v>
      </c>
      <c r="AK8" s="40"/>
      <c r="AL8" s="283" t="n">
        <f aca="false">('31'!AK8/24)*0.454</f>
        <v>0</v>
      </c>
      <c r="AM8" s="40"/>
      <c r="AN8" s="283" t="n">
        <f aca="false">('31'!AM8/24)*0.454</f>
        <v>0</v>
      </c>
      <c r="AO8" s="40"/>
      <c r="AP8" s="283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4" t="n">
        <v>171</v>
      </c>
      <c r="C9" s="284" t="n">
        <v>14</v>
      </c>
      <c r="D9" s="284" t="n">
        <v>14</v>
      </c>
      <c r="E9" s="284" t="n">
        <v>8</v>
      </c>
      <c r="F9" s="284" t="n">
        <v>37</v>
      </c>
      <c r="G9" s="284" t="n">
        <v>1.4</v>
      </c>
      <c r="H9" s="284" t="n">
        <v>1</v>
      </c>
      <c r="I9" s="284" t="n">
        <v>0.4</v>
      </c>
      <c r="J9" s="284" t="n">
        <v>0.5</v>
      </c>
      <c r="K9" s="284" t="n">
        <v>6.8</v>
      </c>
      <c r="L9" s="284" t="n">
        <v>5.9</v>
      </c>
      <c r="M9" s="284" t="n">
        <v>6.2</v>
      </c>
      <c r="N9" s="284" t="n">
        <v>5.9</v>
      </c>
      <c r="O9" s="284" t="n">
        <v>3.3</v>
      </c>
      <c r="P9" s="284" t="n">
        <v>0.2</v>
      </c>
      <c r="Q9" s="287"/>
      <c r="R9" s="56" t="n">
        <f aca="false">'31'!Z9</f>
        <v>1270</v>
      </c>
      <c r="S9" s="55" t="n">
        <f aca="false">'31'!AB9</f>
        <v>80.3690381028511</v>
      </c>
      <c r="T9" s="56" t="n">
        <f aca="false">'31'!Y9</f>
        <v>2919</v>
      </c>
      <c r="U9" s="51" t="str">
        <f aca="false">IF('31'!AA9=1,'31'!AR6,'31'!AR7)</f>
        <v>S.A.L</v>
      </c>
      <c r="V9" s="286"/>
      <c r="W9" s="286"/>
      <c r="X9" s="32" t="n">
        <v>0.166666666666667</v>
      </c>
      <c r="Y9" s="58" t="n">
        <v>2919</v>
      </c>
      <c r="Z9" s="281" t="n">
        <v>1270</v>
      </c>
      <c r="AA9" s="34" t="n">
        <v>1</v>
      </c>
      <c r="AB9" s="82" t="n">
        <f aca="false">IF('31'!AA9=1,(('31'!Z9*'31'!$AS$6*'31'!$AT$6)/('31'!Y9*0.0036)),IF('31'!AA9=2,(('31'!Z9*'31'!$AS$7*'31'!$AT$7)/('31'!Y9*0.0036))))</f>
        <v>80.3690381028511</v>
      </c>
      <c r="AC9" s="82"/>
      <c r="AD9" s="37" t="n">
        <f aca="false">(('31'!AC9*'31'!$I$10*1000000))/('31'!Y9*3600)</f>
        <v>0</v>
      </c>
      <c r="AE9" s="281" t="n">
        <v>2700</v>
      </c>
      <c r="AF9" s="282" t="n">
        <f aca="false">('31'!AE9/24)*0.454</f>
        <v>51.075</v>
      </c>
      <c r="AG9" s="38"/>
      <c r="AH9" s="282" t="n">
        <f aca="false">('31'!AG9/24)*0.454</f>
        <v>0</v>
      </c>
      <c r="AI9" s="281" t="n">
        <v>3500</v>
      </c>
      <c r="AJ9" s="282" t="n">
        <f aca="false">('31'!AI9/24)*0.454</f>
        <v>66.2083333333333</v>
      </c>
      <c r="AK9" s="40"/>
      <c r="AL9" s="283" t="n">
        <f aca="false">('31'!AK9/24)*0.454</f>
        <v>0</v>
      </c>
      <c r="AM9" s="40"/>
      <c r="AN9" s="283" t="n">
        <f aca="false">('31'!AM9/24)*0.454</f>
        <v>0</v>
      </c>
      <c r="AO9" s="40"/>
      <c r="AP9" s="283" t="n">
        <f aca="false">('31'!AO9/24)*0.454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7" t="n">
        <v>0.25</v>
      </c>
      <c r="B10" s="284" t="n">
        <v>170</v>
      </c>
      <c r="C10" s="284" t="n">
        <v>14</v>
      </c>
      <c r="D10" s="284" t="n">
        <v>14</v>
      </c>
      <c r="E10" s="284" t="n">
        <v>8</v>
      </c>
      <c r="F10" s="284" t="n">
        <v>36</v>
      </c>
      <c r="G10" s="284" t="n">
        <v>1.4</v>
      </c>
      <c r="H10" s="284" t="n">
        <v>0.9</v>
      </c>
      <c r="I10" s="284" t="n">
        <v>0.4</v>
      </c>
      <c r="J10" s="284" t="n">
        <v>0.5</v>
      </c>
      <c r="K10" s="284" t="n">
        <v>6.8</v>
      </c>
      <c r="L10" s="284" t="n">
        <v>5.9</v>
      </c>
      <c r="M10" s="284" t="n">
        <v>6.2</v>
      </c>
      <c r="N10" s="284" t="n">
        <v>5.9</v>
      </c>
      <c r="O10" s="284" t="n">
        <v>3.3</v>
      </c>
      <c r="P10" s="284" t="n">
        <v>0.1</v>
      </c>
      <c r="Q10" s="287"/>
      <c r="R10" s="56" t="n">
        <f aca="false">'31'!Z11</f>
        <v>1360</v>
      </c>
      <c r="S10" s="55" t="n">
        <f aca="false">'31'!AB11</f>
        <v>76.4522891729222</v>
      </c>
      <c r="T10" s="56" t="n">
        <f aca="false">'31'!Y11</f>
        <v>3286</v>
      </c>
      <c r="U10" s="51" t="str">
        <f aca="false">IF('31'!AA11=1,'31'!AR6,'31'!AR7)</f>
        <v>S.A.L</v>
      </c>
      <c r="V10" s="286"/>
      <c r="W10" s="286"/>
      <c r="X10" s="32" t="n">
        <v>0.208333333333333</v>
      </c>
      <c r="Y10" s="58" t="n">
        <v>3253</v>
      </c>
      <c r="Z10" s="281" t="n">
        <v>1310</v>
      </c>
      <c r="AA10" s="34" t="n">
        <v>1</v>
      </c>
      <c r="AB10" s="82" t="n">
        <f aca="false">IF('31'!AA10=1,(('31'!Z10*'31'!$AS$6*'31'!$AT$6)/('31'!Y10*0.0036)),IF('31'!AA10=2,(('31'!Z10*'31'!$AS$7*'31'!$AT$7)/('31'!Y10*0.0036))))</f>
        <v>74.3885985585955</v>
      </c>
      <c r="AC10" s="82"/>
      <c r="AD10" s="37" t="n">
        <f aca="false">(('31'!AC10*'31'!$I$10*1000000))/('31'!Y10*3600)</f>
        <v>0</v>
      </c>
      <c r="AE10" s="281" t="n">
        <v>2700</v>
      </c>
      <c r="AF10" s="282" t="n">
        <f aca="false">('31'!AE10/24)*0.454</f>
        <v>51.075</v>
      </c>
      <c r="AG10" s="38"/>
      <c r="AH10" s="282" t="n">
        <f aca="false">('31'!AG10/24)*0.454</f>
        <v>0</v>
      </c>
      <c r="AI10" s="281" t="n">
        <v>3500</v>
      </c>
      <c r="AJ10" s="282" t="n">
        <f aca="false">('31'!AI10/24)*0.454</f>
        <v>66.2083333333333</v>
      </c>
      <c r="AK10" s="40"/>
      <c r="AL10" s="283" t="n">
        <f aca="false">('31'!AK10/24)*0.454</f>
        <v>0</v>
      </c>
      <c r="AM10" s="40"/>
      <c r="AN10" s="283" t="n">
        <f aca="false">('31'!AM10/24)*0.454</f>
        <v>0</v>
      </c>
      <c r="AO10" s="40"/>
      <c r="AP10" s="283" t="n">
        <f aca="false">('31'!AO10/24)*0.454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7" t="n">
        <v>0.333333333333333</v>
      </c>
      <c r="B11" s="284" t="n">
        <v>161</v>
      </c>
      <c r="C11" s="284" t="n">
        <v>13</v>
      </c>
      <c r="D11" s="284" t="n">
        <v>20</v>
      </c>
      <c r="E11" s="284" t="n">
        <v>10</v>
      </c>
      <c r="F11" s="284" t="n">
        <v>35</v>
      </c>
      <c r="G11" s="284" t="n">
        <v>1.1</v>
      </c>
      <c r="H11" s="284" t="n">
        <v>1.4</v>
      </c>
      <c r="I11" s="284" t="n">
        <v>0.7</v>
      </c>
      <c r="J11" s="284" t="n">
        <v>0.6</v>
      </c>
      <c r="K11" s="284" t="n">
        <v>6.7</v>
      </c>
      <c r="L11" s="284" t="n">
        <v>6</v>
      </c>
      <c r="M11" s="284" t="n">
        <v>6.4</v>
      </c>
      <c r="N11" s="284" t="n">
        <v>5.8</v>
      </c>
      <c r="O11" s="284" t="n">
        <v>3</v>
      </c>
      <c r="P11" s="284" t="n">
        <v>0.2</v>
      </c>
      <c r="Q11" s="287"/>
      <c r="R11" s="56" t="n">
        <f aca="false">'31'!Z13</f>
        <v>1340</v>
      </c>
      <c r="S11" s="55" t="n">
        <f aca="false">'31'!AB13</f>
        <v>74.7592201080573</v>
      </c>
      <c r="T11" s="56" t="n">
        <f aca="false">'31'!Y13</f>
        <v>3311</v>
      </c>
      <c r="U11" s="51" t="str">
        <f aca="false">IF('31'!AA13=1,'31'!AR6,'31'!AR7)</f>
        <v>S.A.L</v>
      </c>
      <c r="V11" s="286"/>
      <c r="W11" s="286"/>
      <c r="X11" s="32" t="n">
        <v>0.25</v>
      </c>
      <c r="Y11" s="58" t="n">
        <v>3286</v>
      </c>
      <c r="Z11" s="281" t="n">
        <v>1360</v>
      </c>
      <c r="AA11" s="34" t="n">
        <v>1</v>
      </c>
      <c r="AB11" s="82" t="n">
        <f aca="false">IF('31'!AA11=1,(('31'!Z11*'31'!$AS$6*'31'!$AT$6)/('31'!Y11*0.0036)),IF('31'!AA11=2,(('31'!Z11*'31'!$AS$7*'31'!$AT$7)/('31'!Y11*0.0036))))</f>
        <v>76.4522891729222</v>
      </c>
      <c r="AC11" s="82"/>
      <c r="AD11" s="37" t="n">
        <f aca="false">(('31'!AC11*'31'!$I$10*1000000))/('31'!Y11*3600)</f>
        <v>0</v>
      </c>
      <c r="AE11" s="281" t="n">
        <v>2700</v>
      </c>
      <c r="AF11" s="282" t="n">
        <f aca="false">('31'!AE11/24)*0.454</f>
        <v>51.075</v>
      </c>
      <c r="AG11" s="38"/>
      <c r="AH11" s="282" t="n">
        <f aca="false">('31'!AG11/24)*0.454</f>
        <v>0</v>
      </c>
      <c r="AI11" s="281" t="n">
        <v>3500</v>
      </c>
      <c r="AJ11" s="282" t="n">
        <f aca="false">('31'!AI11/24)*0.454</f>
        <v>66.2083333333333</v>
      </c>
      <c r="AK11" s="40"/>
      <c r="AL11" s="283" t="n">
        <f aca="false">('31'!AK11/24)*0.454</f>
        <v>0</v>
      </c>
      <c r="AM11" s="40"/>
      <c r="AN11" s="283" t="n">
        <f aca="false">('31'!AM11/24)*0.454</f>
        <v>0</v>
      </c>
      <c r="AO11" s="40"/>
      <c r="AP11" s="283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4" t="n">
        <v>166</v>
      </c>
      <c r="C12" s="284" t="n">
        <v>15</v>
      </c>
      <c r="D12" s="284" t="n">
        <v>19</v>
      </c>
      <c r="E12" s="284" t="n">
        <v>11</v>
      </c>
      <c r="F12" s="284" t="n">
        <v>36</v>
      </c>
      <c r="G12" s="284" t="n">
        <v>1.6</v>
      </c>
      <c r="H12" s="284" t="n">
        <v>1.7</v>
      </c>
      <c r="I12" s="284" t="n">
        <v>0.7</v>
      </c>
      <c r="J12" s="284" t="n">
        <v>0.7</v>
      </c>
      <c r="K12" s="284" t="n">
        <v>6.7</v>
      </c>
      <c r="L12" s="284" t="n">
        <v>6</v>
      </c>
      <c r="M12" s="284" t="n">
        <v>6.4</v>
      </c>
      <c r="N12" s="284" t="n">
        <v>5.8</v>
      </c>
      <c r="O12" s="284" t="n">
        <v>2.5</v>
      </c>
      <c r="P12" s="284" t="n">
        <v>0.1</v>
      </c>
      <c r="Q12" s="287"/>
      <c r="R12" s="56" t="n">
        <f aca="false">'31'!Z15</f>
        <v>1340</v>
      </c>
      <c r="S12" s="55" t="n">
        <f aca="false">'31'!AB15</f>
        <v>71.6433510210645</v>
      </c>
      <c r="T12" s="56" t="n">
        <f aca="false">'31'!Y15</f>
        <v>3455</v>
      </c>
      <c r="U12" s="51" t="str">
        <f aca="false">IF('31'!AA15=1,'31'!AR6,'31'!AR7)</f>
        <v>S.A.L</v>
      </c>
      <c r="V12" s="66" t="n">
        <f aca="false">ESCALA!$B$33</f>
        <v>0</v>
      </c>
      <c r="W12" s="66"/>
      <c r="X12" s="32" t="n">
        <v>0.291666666666667</v>
      </c>
      <c r="Y12" s="58" t="n">
        <v>3284</v>
      </c>
      <c r="Z12" s="281" t="n">
        <v>1340</v>
      </c>
      <c r="AA12" s="34" t="n">
        <v>1</v>
      </c>
      <c r="AB12" s="82" t="n">
        <f aca="false">IF('31'!AA12=1,(('31'!Z12*'31'!$AS$6*'31'!$AT$6)/('31'!Y12*0.0036)),IF('31'!AA12=2,(('31'!Z12*'31'!$AS$7*'31'!$AT$7)/('31'!Y12*0.0036))))</f>
        <v>75.3738665583976</v>
      </c>
      <c r="AC12" s="82"/>
      <c r="AD12" s="37" t="n">
        <f aca="false">(('31'!AC12*'31'!$I$10*1000000))/('31'!Y12*3600)</f>
        <v>0</v>
      </c>
      <c r="AE12" s="281" t="n">
        <v>2700</v>
      </c>
      <c r="AF12" s="282" t="n">
        <f aca="false">('31'!AE12/24)*0.454</f>
        <v>51.075</v>
      </c>
      <c r="AG12" s="38"/>
      <c r="AH12" s="282" t="n">
        <f aca="false">('31'!AG12/24)*0.454</f>
        <v>0</v>
      </c>
      <c r="AI12" s="281" t="n">
        <v>3500</v>
      </c>
      <c r="AJ12" s="282" t="n">
        <f aca="false">('31'!AI12/24)*0.454</f>
        <v>66.2083333333333</v>
      </c>
      <c r="AK12" s="40"/>
      <c r="AL12" s="283" t="n">
        <f aca="false">('31'!AK12/24)*0.454</f>
        <v>0</v>
      </c>
      <c r="AM12" s="40"/>
      <c r="AN12" s="283" t="n">
        <f aca="false">('31'!AM12/24)*0.454</f>
        <v>0</v>
      </c>
      <c r="AO12" s="40"/>
      <c r="AP12" s="283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4" t="n">
        <v>167</v>
      </c>
      <c r="C13" s="284" t="n">
        <v>16</v>
      </c>
      <c r="D13" s="284" t="n">
        <v>19</v>
      </c>
      <c r="E13" s="284" t="n">
        <v>13</v>
      </c>
      <c r="F13" s="284" t="n">
        <v>36</v>
      </c>
      <c r="G13" s="284" t="n">
        <v>1.5</v>
      </c>
      <c r="H13" s="284" t="n">
        <v>1.37</v>
      </c>
      <c r="I13" s="284" t="n">
        <v>0.5</v>
      </c>
      <c r="J13" s="284" t="n">
        <v>1</v>
      </c>
      <c r="K13" s="284" t="n">
        <v>6.7</v>
      </c>
      <c r="L13" s="284" t="n">
        <v>6</v>
      </c>
      <c r="M13" s="284" t="n">
        <v>6.4</v>
      </c>
      <c r="N13" s="284" t="n">
        <v>5.8</v>
      </c>
      <c r="O13" s="284" t="n">
        <v>2.5</v>
      </c>
      <c r="P13" s="284" t="n">
        <v>0.2</v>
      </c>
      <c r="Q13" s="287"/>
      <c r="R13" s="56" t="n">
        <f aca="false">'31'!Z17</f>
        <v>1340</v>
      </c>
      <c r="S13" s="55" t="n">
        <f aca="false">'31'!AB17</f>
        <v>72.2287066757449</v>
      </c>
      <c r="T13" s="56" t="n">
        <f aca="false">'31'!Y17</f>
        <v>3427</v>
      </c>
      <c r="U13" s="51" t="str">
        <f aca="false">IF('31'!AA17=1,'31'!AR6,'31'!AR7)</f>
        <v>S.A.L</v>
      </c>
      <c r="V13" s="66"/>
      <c r="W13" s="66"/>
      <c r="X13" s="32" t="n">
        <v>0.333333333333333</v>
      </c>
      <c r="Y13" s="58" t="n">
        <v>3311</v>
      </c>
      <c r="Z13" s="281" t="n">
        <v>1340</v>
      </c>
      <c r="AA13" s="34" t="n">
        <v>1</v>
      </c>
      <c r="AB13" s="82" t="n">
        <f aca="false">IF('31'!AA13=1,(('31'!Z13*'31'!$AS$6*'31'!$AT$6)/('31'!Y13*0.0036)),IF('31'!AA13=2,(('31'!Z13*'31'!$AS$7*'31'!$AT$7)/('31'!Y13*0.0036))))</f>
        <v>74.7592201080573</v>
      </c>
      <c r="AC13" s="82"/>
      <c r="AD13" s="37" t="n">
        <f aca="false">(('31'!AC13*'31'!$I$10*1000000))/('31'!Y13*3600)</f>
        <v>0</v>
      </c>
      <c r="AE13" s="281" t="n">
        <v>2700</v>
      </c>
      <c r="AF13" s="282" t="n">
        <f aca="false">('31'!AE13/24)*0.454</f>
        <v>51.075</v>
      </c>
      <c r="AG13" s="38"/>
      <c r="AH13" s="282" t="n">
        <f aca="false">('31'!AG13/24)*0.454</f>
        <v>0</v>
      </c>
      <c r="AI13" s="281" t="n">
        <v>3500</v>
      </c>
      <c r="AJ13" s="282" t="n">
        <f aca="false">('31'!AI13/24)*0.454</f>
        <v>66.2083333333333</v>
      </c>
      <c r="AK13" s="40"/>
      <c r="AL13" s="283" t="n">
        <f aca="false">('31'!AK13/24)*0.454</f>
        <v>0</v>
      </c>
      <c r="AM13" s="40"/>
      <c r="AN13" s="283" t="n">
        <f aca="false">('31'!AM13/24)*0.454</f>
        <v>0</v>
      </c>
      <c r="AO13" s="40"/>
      <c r="AP13" s="283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4" t="n">
        <v>167</v>
      </c>
      <c r="C14" s="284" t="n">
        <v>16</v>
      </c>
      <c r="D14" s="284" t="n">
        <v>19</v>
      </c>
      <c r="E14" s="284" t="n">
        <v>14</v>
      </c>
      <c r="F14" s="284" t="n">
        <v>37</v>
      </c>
      <c r="G14" s="284" t="n">
        <v>1.6</v>
      </c>
      <c r="H14" s="284" t="n">
        <v>1.1</v>
      </c>
      <c r="I14" s="284" t="n">
        <v>0.5</v>
      </c>
      <c r="J14" s="284" t="n">
        <v>0.8</v>
      </c>
      <c r="K14" s="284" t="n">
        <v>6.7</v>
      </c>
      <c r="L14" s="284" t="n">
        <v>6</v>
      </c>
      <c r="M14" s="284" t="n">
        <v>6.4</v>
      </c>
      <c r="N14" s="284" t="n">
        <v>5.8</v>
      </c>
      <c r="O14" s="284" t="n">
        <v>2.5</v>
      </c>
      <c r="P14" s="284" t="n">
        <v>0.2</v>
      </c>
      <c r="Q14" s="287"/>
      <c r="R14" s="56" t="n">
        <f aca="false">'31'!Z19</f>
        <v>1340</v>
      </c>
      <c r="S14" s="55" t="n">
        <f aca="false">'31'!AB19</f>
        <v>72.6740392770927</v>
      </c>
      <c r="T14" s="56" t="n">
        <f aca="false">'31'!Y19</f>
        <v>3406</v>
      </c>
      <c r="U14" s="51" t="str">
        <f aca="false">IF('31'!AA19=1,'31'!AR6,'31'!AR7)</f>
        <v>S.A.L</v>
      </c>
      <c r="V14" s="66"/>
      <c r="W14" s="66"/>
      <c r="X14" s="32" t="n">
        <v>0.375</v>
      </c>
      <c r="Y14" s="58" t="n">
        <v>3392</v>
      </c>
      <c r="Z14" s="281" t="n">
        <v>1340</v>
      </c>
      <c r="AA14" s="34" t="n">
        <v>1</v>
      </c>
      <c r="AB14" s="82" t="n">
        <f aca="false">IF('31'!AA14=1,(('31'!Z14*'31'!$AS$6*'31'!$AT$6)/('31'!Y14*0.0036)),IF('31'!AA14=2,(('31'!Z14*'31'!$AS$7*'31'!$AT$7)/('31'!Y14*0.0036))))</f>
        <v>72.9739910901468</v>
      </c>
      <c r="AC14" s="82"/>
      <c r="AD14" s="37" t="n">
        <f aca="false">(('31'!AC14*'31'!$I$10*1000000))/('31'!Y14*3600)</f>
        <v>0</v>
      </c>
      <c r="AE14" s="281" t="n">
        <v>2700</v>
      </c>
      <c r="AF14" s="282" t="n">
        <f aca="false">('31'!AE14/24)*0.454</f>
        <v>51.075</v>
      </c>
      <c r="AG14" s="38"/>
      <c r="AH14" s="282" t="n">
        <f aca="false">('31'!AG14/24)*0.454</f>
        <v>0</v>
      </c>
      <c r="AI14" s="281" t="n">
        <v>3500</v>
      </c>
      <c r="AJ14" s="282" t="n">
        <f aca="false">('31'!AI14/24)*0.454</f>
        <v>66.2083333333333</v>
      </c>
      <c r="AK14" s="40"/>
      <c r="AL14" s="283" t="n">
        <f aca="false">('31'!AK14/24)*0.454</f>
        <v>0</v>
      </c>
      <c r="AM14" s="40"/>
      <c r="AN14" s="283" t="n">
        <f aca="false">('31'!AM14/24)*0.454</f>
        <v>0</v>
      </c>
      <c r="AO14" s="40"/>
      <c r="AP14" s="283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4" t="n">
        <v>167</v>
      </c>
      <c r="C15" s="284" t="n">
        <v>15</v>
      </c>
      <c r="D15" s="284" t="n">
        <v>18</v>
      </c>
      <c r="E15" s="284" t="n">
        <v>17</v>
      </c>
      <c r="F15" s="284" t="n">
        <v>40</v>
      </c>
      <c r="G15" s="284" t="n">
        <v>1.6</v>
      </c>
      <c r="H15" s="284" t="n">
        <v>1.2</v>
      </c>
      <c r="I15" s="284" t="n">
        <v>0.7</v>
      </c>
      <c r="J15" s="284" t="n">
        <v>1.1</v>
      </c>
      <c r="K15" s="284" t="n">
        <v>6.7</v>
      </c>
      <c r="L15" s="284" t="n">
        <v>6</v>
      </c>
      <c r="M15" s="284" t="n">
        <v>6.4</v>
      </c>
      <c r="N15" s="284" t="n">
        <v>5.8</v>
      </c>
      <c r="O15" s="284" t="n">
        <v>2.5</v>
      </c>
      <c r="P15" s="284" t="n">
        <v>0.1</v>
      </c>
      <c r="Q15" s="287"/>
      <c r="R15" s="56" t="n">
        <f aca="false">'31'!Z21</f>
        <v>1340</v>
      </c>
      <c r="S15" s="55" t="n">
        <f aca="false">'31'!AB21</f>
        <v>72.4188934399584</v>
      </c>
      <c r="T15" s="56" t="n">
        <f aca="false">'31'!Y21</f>
        <v>3418</v>
      </c>
      <c r="U15" s="51" t="str">
        <f aca="false">IF('31'!AA21=1,'31'!AR6,'31'!AR7)</f>
        <v>S.A.L</v>
      </c>
      <c r="V15" s="66"/>
      <c r="W15" s="66"/>
      <c r="X15" s="32" t="n">
        <v>0.416666666666667</v>
      </c>
      <c r="Y15" s="58" t="n">
        <v>3455</v>
      </c>
      <c r="Z15" s="281" t="n">
        <v>1340</v>
      </c>
      <c r="AA15" s="34" t="n">
        <v>1</v>
      </c>
      <c r="AB15" s="82" t="n">
        <f aca="false">IF('31'!AA15=1,(('31'!Z15*'31'!$AS$6*'31'!$AT$6)/('31'!Y15*0.0036)),IF('31'!AA15=2,(('31'!Z15*'31'!$AS$7*'31'!$AT$7)/('31'!Y15*0.0036))))</f>
        <v>71.6433510210645</v>
      </c>
      <c r="AC15" s="82"/>
      <c r="AD15" s="37" t="n">
        <f aca="false">(('31'!AC15*'31'!$I$10*1000000))/('31'!Y15*3600)</f>
        <v>0</v>
      </c>
      <c r="AE15" s="281" t="n">
        <v>2700</v>
      </c>
      <c r="AF15" s="282" t="n">
        <f aca="false">('31'!AE15/24)*0.454</f>
        <v>51.075</v>
      </c>
      <c r="AG15" s="38"/>
      <c r="AH15" s="282" t="n">
        <f aca="false">('31'!AG15/24)*0.454</f>
        <v>0</v>
      </c>
      <c r="AI15" s="281" t="n">
        <v>3500</v>
      </c>
      <c r="AJ15" s="282" t="n">
        <f aca="false">('31'!AI15/24)*0.454</f>
        <v>66.2083333333333</v>
      </c>
      <c r="AK15" s="40"/>
      <c r="AL15" s="283" t="n">
        <f aca="false">('31'!AK15/24)*0.454</f>
        <v>0</v>
      </c>
      <c r="AM15" s="40"/>
      <c r="AN15" s="283" t="n">
        <f aca="false">('31'!AM15/24)*0.454</f>
        <v>0</v>
      </c>
      <c r="AO15" s="40"/>
      <c r="AP15" s="283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4" t="n">
        <v>165</v>
      </c>
      <c r="C16" s="284" t="n">
        <v>18</v>
      </c>
      <c r="D16" s="284" t="n">
        <v>17</v>
      </c>
      <c r="E16" s="284" t="n">
        <v>17</v>
      </c>
      <c r="F16" s="284" t="n">
        <v>40</v>
      </c>
      <c r="G16" s="284" t="n">
        <v>1.6</v>
      </c>
      <c r="H16" s="284" t="n">
        <v>1.6</v>
      </c>
      <c r="I16" s="284" t="n">
        <v>0.7</v>
      </c>
      <c r="J16" s="284" t="n">
        <v>1</v>
      </c>
      <c r="K16" s="284" t="n">
        <v>6.8</v>
      </c>
      <c r="L16" s="284" t="n">
        <v>6</v>
      </c>
      <c r="M16" s="284" t="n">
        <v>6.3</v>
      </c>
      <c r="N16" s="284" t="n">
        <v>5.8</v>
      </c>
      <c r="O16" s="284" t="n">
        <v>2</v>
      </c>
      <c r="P16" s="284" t="n">
        <v>0.1</v>
      </c>
      <c r="Q16" s="287"/>
      <c r="R16" s="56" t="n">
        <f aca="false">'31'!Z23</f>
        <v>1340</v>
      </c>
      <c r="S16" s="55" t="n">
        <f aca="false">'31'!AB23</f>
        <v>71.997608428673</v>
      </c>
      <c r="T16" s="56" t="n">
        <f aca="false">'31'!Y23</f>
        <v>3438</v>
      </c>
      <c r="U16" s="51" t="str">
        <f aca="false">IF('31'!AA23=1,'31'!AR6,'31'!AR7)</f>
        <v>S.A.L</v>
      </c>
      <c r="V16" s="66"/>
      <c r="W16" s="66"/>
      <c r="X16" s="32" t="n">
        <v>0.458333333333333</v>
      </c>
      <c r="Y16" s="58" t="n">
        <v>3395</v>
      </c>
      <c r="Z16" s="281" t="n">
        <v>1340</v>
      </c>
      <c r="AA16" s="34" t="n">
        <v>1</v>
      </c>
      <c r="AB16" s="82" t="n">
        <f aca="false">IF('31'!AA16=1,(('31'!Z16*'31'!$AS$6*'31'!$AT$6)/('31'!Y16*0.0036)),IF('31'!AA16=2,(('31'!Z16*'31'!$AS$7*'31'!$AT$7)/('31'!Y16*0.0036))))</f>
        <v>72.9095074455899</v>
      </c>
      <c r="AC16" s="82"/>
      <c r="AD16" s="37" t="n">
        <f aca="false">(('31'!AC16*'31'!$I$10*1000000))/('31'!Y16*3600)</f>
        <v>0</v>
      </c>
      <c r="AE16" s="281" t="n">
        <v>2700</v>
      </c>
      <c r="AF16" s="282" t="n">
        <f aca="false">('31'!AE16/24)*0.454</f>
        <v>51.075</v>
      </c>
      <c r="AG16" s="38"/>
      <c r="AH16" s="282" t="n">
        <f aca="false">('31'!AG16/24)*0.454</f>
        <v>0</v>
      </c>
      <c r="AI16" s="281" t="n">
        <v>3500</v>
      </c>
      <c r="AJ16" s="282" t="n">
        <f aca="false">('31'!AI16/24)*0.454</f>
        <v>66.2083333333333</v>
      </c>
      <c r="AK16" s="40"/>
      <c r="AL16" s="283" t="n">
        <f aca="false">('31'!AK16/24)*0.454</f>
        <v>0</v>
      </c>
      <c r="AM16" s="40"/>
      <c r="AN16" s="283" t="n">
        <f aca="false">('31'!AM16/24)*0.454</f>
        <v>0</v>
      </c>
      <c r="AO16" s="40"/>
      <c r="AP16" s="283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4" t="n">
        <v>165</v>
      </c>
      <c r="C17" s="284" t="n">
        <v>16</v>
      </c>
      <c r="D17" s="284" t="n">
        <v>18</v>
      </c>
      <c r="E17" s="284" t="n">
        <v>16</v>
      </c>
      <c r="F17" s="284" t="n">
        <v>40</v>
      </c>
      <c r="G17" s="284" t="n">
        <v>1.9</v>
      </c>
      <c r="H17" s="284" t="n">
        <v>1.4</v>
      </c>
      <c r="I17" s="284" t="n">
        <v>0.7</v>
      </c>
      <c r="J17" s="284" t="n">
        <v>1</v>
      </c>
      <c r="K17" s="284" t="n">
        <v>6.8</v>
      </c>
      <c r="L17" s="284" t="n">
        <v>6</v>
      </c>
      <c r="M17" s="284" t="n">
        <v>6.3</v>
      </c>
      <c r="N17" s="284" t="n">
        <v>5.8</v>
      </c>
      <c r="O17" s="284" t="n">
        <v>2</v>
      </c>
      <c r="P17" s="284" t="n">
        <v>0.1</v>
      </c>
      <c r="Q17" s="287"/>
      <c r="R17" s="56" t="n">
        <f aca="false">'31'!Z25</f>
        <v>470</v>
      </c>
      <c r="S17" s="55" t="n">
        <f aca="false">'31'!AB25</f>
        <v>25.2528925085644</v>
      </c>
      <c r="T17" s="56" t="n">
        <f aca="false">'31'!Y25</f>
        <v>3438</v>
      </c>
      <c r="U17" s="51" t="str">
        <f aca="false">IF('31'!AA25=1,'31'!AR6,'31'!AR7)</f>
        <v>S.A.L</v>
      </c>
      <c r="V17" s="66"/>
      <c r="W17" s="66"/>
      <c r="X17" s="32" t="n">
        <v>0.5</v>
      </c>
      <c r="Y17" s="58" t="n">
        <v>3427</v>
      </c>
      <c r="Z17" s="281" t="n">
        <v>1340</v>
      </c>
      <c r="AA17" s="34" t="n">
        <v>1</v>
      </c>
      <c r="AB17" s="82" t="n">
        <f aca="false">IF('31'!AA17=1,(('31'!Z17*'31'!$AS$6*'31'!$AT$6)/('31'!Y17*0.0036)),IF('31'!AA17=2,(('31'!Z17*'31'!$AS$7*'31'!$AT$7)/('31'!Y17*0.0036))))</f>
        <v>72.2287066757449</v>
      </c>
      <c r="AC17" s="82"/>
      <c r="AD17" s="37" t="n">
        <f aca="false">(('31'!AC17*'31'!$I$10*1000000))/('31'!Y17*3600)</f>
        <v>0</v>
      </c>
      <c r="AE17" s="281" t="n">
        <v>2700</v>
      </c>
      <c r="AF17" s="282" t="n">
        <f aca="false">('31'!AE17/24)*0.454</f>
        <v>51.075</v>
      </c>
      <c r="AG17" s="38"/>
      <c r="AH17" s="282" t="n">
        <f aca="false">('31'!AG17/24)*0.454</f>
        <v>0</v>
      </c>
      <c r="AI17" s="281" t="n">
        <v>3500</v>
      </c>
      <c r="AJ17" s="282" t="n">
        <f aca="false">('31'!AI17/24)*0.454</f>
        <v>66.2083333333333</v>
      </c>
      <c r="AK17" s="40"/>
      <c r="AL17" s="283" t="n">
        <f aca="false">('31'!AK17/24)*0.454</f>
        <v>0</v>
      </c>
      <c r="AM17" s="40"/>
      <c r="AN17" s="283" t="n">
        <f aca="false">('31'!AM17/24)*0.454</f>
        <v>0</v>
      </c>
      <c r="AO17" s="40"/>
      <c r="AP17" s="283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4" t="n">
        <v>156</v>
      </c>
      <c r="C18" s="284" t="n">
        <v>21</v>
      </c>
      <c r="D18" s="284" t="n">
        <v>36</v>
      </c>
      <c r="E18" s="284" t="n">
        <v>13</v>
      </c>
      <c r="F18" s="284" t="n">
        <v>37</v>
      </c>
      <c r="G18" s="284" t="n">
        <v>4</v>
      </c>
      <c r="H18" s="284" t="n">
        <v>6.2</v>
      </c>
      <c r="I18" s="284" t="n">
        <v>0.9</v>
      </c>
      <c r="J18" s="284" t="n">
        <v>1.6</v>
      </c>
      <c r="K18" s="284" t="n">
        <v>6.8</v>
      </c>
      <c r="L18" s="284" t="n">
        <v>6</v>
      </c>
      <c r="M18" s="284" t="n">
        <v>6.3</v>
      </c>
      <c r="N18" s="284" t="n">
        <v>5.8</v>
      </c>
      <c r="O18" s="284" t="n">
        <v>2</v>
      </c>
      <c r="P18" s="284" t="n">
        <v>0.1</v>
      </c>
      <c r="Q18" s="287"/>
      <c r="R18" s="56" t="n">
        <f aca="false">'31'!Z27</f>
        <v>1400</v>
      </c>
      <c r="S18" s="55" t="n">
        <f aca="false">'31'!AB27</f>
        <v>75.1121438022396</v>
      </c>
      <c r="T18" s="56" t="n">
        <f aca="false">'31'!Y27</f>
        <v>3443</v>
      </c>
      <c r="U18" s="51" t="str">
        <f aca="false">IF('31'!AA27=1,'31'!AR6,'31'!AR7)</f>
        <v>S.A.L</v>
      </c>
      <c r="V18" s="66"/>
      <c r="W18" s="66"/>
      <c r="X18" s="32" t="n">
        <v>0.541666666666667</v>
      </c>
      <c r="Y18" s="58" t="n">
        <v>3399</v>
      </c>
      <c r="Z18" s="281" t="n">
        <v>1340</v>
      </c>
      <c r="AA18" s="34" t="n">
        <v>1</v>
      </c>
      <c r="AB18" s="82" t="n">
        <f aca="false">IF('31'!AA18=1,(('31'!Z18*'31'!$AS$6*'31'!$AT$6)/('31'!Y18*0.0036)),IF('31'!AA18=2,(('31'!Z18*'31'!$AS$7*'31'!$AT$7)/('31'!Y18*0.0036))))</f>
        <v>72.823706318852</v>
      </c>
      <c r="AC18" s="82"/>
      <c r="AD18" s="37" t="n">
        <f aca="false">(('31'!AC18*'31'!$I$10*1000000))/('31'!Y18*3600)</f>
        <v>0</v>
      </c>
      <c r="AE18" s="281" t="n">
        <v>2700</v>
      </c>
      <c r="AF18" s="282" t="n">
        <f aca="false">('31'!AE18/24)*0.454</f>
        <v>51.075</v>
      </c>
      <c r="AG18" s="38"/>
      <c r="AH18" s="282" t="n">
        <f aca="false">('31'!AG18/24)*0.454</f>
        <v>0</v>
      </c>
      <c r="AI18" s="281" t="n">
        <v>3500</v>
      </c>
      <c r="AJ18" s="282" t="n">
        <f aca="false">('31'!AI18/24)*0.454</f>
        <v>66.2083333333333</v>
      </c>
      <c r="AK18" s="40"/>
      <c r="AL18" s="283" t="n">
        <f aca="false">('31'!AK18/24)*0.454</f>
        <v>0</v>
      </c>
      <c r="AM18" s="40"/>
      <c r="AN18" s="283" t="n">
        <f aca="false">('31'!AM18/24)*0.454</f>
        <v>0</v>
      </c>
      <c r="AO18" s="40"/>
      <c r="AP18" s="283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6" t="n">
        <f aca="false">AVERAGE('31'!B7:B18)</f>
        <v>166.5</v>
      </c>
      <c r="C19" s="96" t="n">
        <f aca="false">AVERAGE('31'!C7:C18)</f>
        <v>15.5833333333333</v>
      </c>
      <c r="D19" s="96" t="n">
        <f aca="false">AVERAGE('31'!D7:D18)</f>
        <v>18.6666666666667</v>
      </c>
      <c r="E19" s="96" t="n">
        <f aca="false">AVERAGE('31'!E7:E18)</f>
        <v>12.0833333333333</v>
      </c>
      <c r="F19" s="96" t="n">
        <f aca="false">AVERAGE('31'!F7:F18)</f>
        <v>37.3333333333333</v>
      </c>
      <c r="G19" s="96" t="n">
        <f aca="false">AVERAGE('31'!G7:G18)</f>
        <v>1.725</v>
      </c>
      <c r="H19" s="96" t="n">
        <f aca="false">AVERAGE('31'!H7:H18)</f>
        <v>1.68916666666667</v>
      </c>
      <c r="I19" s="96" t="n">
        <f aca="false">AVERAGE('31'!I7:I18)</f>
        <v>0.583333333333333</v>
      </c>
      <c r="J19" s="96" t="n">
        <f aca="false">AVERAGE('31'!J7:J18)</f>
        <v>0.816666666666667</v>
      </c>
      <c r="K19" s="96" t="n">
        <f aca="false">AVERAGE('31'!K7:K18)</f>
        <v>6.75833333333333</v>
      </c>
      <c r="L19" s="96" t="n">
        <f aca="false">AVERAGE('31'!L7:L18)</f>
        <v>5.96666666666667</v>
      </c>
      <c r="M19" s="96" t="n">
        <f aca="false">AVERAGE('31'!M7:M18)</f>
        <v>6.30833333333333</v>
      </c>
      <c r="N19" s="96" t="n">
        <f aca="false">AVERAGE('31'!N7:N18)</f>
        <v>5.83333333333333</v>
      </c>
      <c r="O19" s="96" t="n">
        <f aca="false">AVERAGE('31'!O7:O18)</f>
        <v>2.68333333333333</v>
      </c>
      <c r="P19" s="96" t="n">
        <f aca="false">AVERAGE('31'!P7:P18)</f>
        <v>0.158333333333333</v>
      </c>
      <c r="Q19" s="96" t="e">
        <f aca="false">AVERAGE('31'!Q7:Q18)</f>
        <v>#DIV/0!</v>
      </c>
      <c r="R19" s="288" t="n">
        <f aca="false">AVERAGE('31'!R7:R18)</f>
        <v>1273.33333333333</v>
      </c>
      <c r="S19" s="288" t="n">
        <f aca="false">AVERAGE('31'!S7:S18)</f>
        <v>70.5180097212314</v>
      </c>
      <c r="T19" s="72"/>
      <c r="U19" s="72"/>
      <c r="V19" s="73"/>
      <c r="W19" s="74"/>
      <c r="X19" s="32" t="n">
        <v>0.583333333333333</v>
      </c>
      <c r="Y19" s="58" t="n">
        <v>3406</v>
      </c>
      <c r="Z19" s="281" t="n">
        <v>1340</v>
      </c>
      <c r="AA19" s="34" t="n">
        <v>1</v>
      </c>
      <c r="AB19" s="82" t="n">
        <f aca="false">IF('31'!AA19=1,(('31'!Z19*'31'!$AS$6*'31'!$AT$6)/('31'!Y19*0.0036)),IF('31'!AA19=2,(('31'!Z19*'31'!$AS$7*'31'!$AT$7)/('31'!Y19*0.0036))))</f>
        <v>72.6740392770927</v>
      </c>
      <c r="AC19" s="82"/>
      <c r="AD19" s="37" t="n">
        <f aca="false">(('31'!AC19*'31'!$I$10*1000000))/('31'!Y19*3600)</f>
        <v>0</v>
      </c>
      <c r="AE19" s="281" t="n">
        <v>2700</v>
      </c>
      <c r="AF19" s="282" t="n">
        <f aca="false">('31'!AE19/24)*0.454</f>
        <v>51.075</v>
      </c>
      <c r="AG19" s="38"/>
      <c r="AH19" s="282" t="n">
        <f aca="false">('31'!AG19/24)*0.454</f>
        <v>0</v>
      </c>
      <c r="AI19" s="281" t="n">
        <v>3500</v>
      </c>
      <c r="AJ19" s="282" t="n">
        <f aca="false">('31'!AI19/24)*0.454</f>
        <v>66.2083333333333</v>
      </c>
      <c r="AK19" s="40"/>
      <c r="AL19" s="283" t="n">
        <f aca="false">('31'!AK19/24)*0.454</f>
        <v>0</v>
      </c>
      <c r="AM19" s="40"/>
      <c r="AN19" s="283" t="n">
        <f aca="false">('31'!AM19/24)*0.454</f>
        <v>0</v>
      </c>
      <c r="AO19" s="40"/>
      <c r="AP19" s="283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MAX('31'!B7:B18)</f>
        <v>174</v>
      </c>
      <c r="C20" s="96" t="n">
        <f aca="false">MAX('31'!C7:C18)</f>
        <v>21</v>
      </c>
      <c r="D20" s="96" t="n">
        <f aca="false">MAX('31'!D7:D18)</f>
        <v>36</v>
      </c>
      <c r="E20" s="96" t="n">
        <f aca="false">MAX('31'!E7:E18)</f>
        <v>17</v>
      </c>
      <c r="F20" s="96" t="n">
        <f aca="false">MAX('31'!F7:F18)</f>
        <v>40</v>
      </c>
      <c r="G20" s="96" t="n">
        <f aca="false">MAX('31'!G7:G18)</f>
        <v>4</v>
      </c>
      <c r="H20" s="96" t="n">
        <f aca="false">MAX('31'!H7:H18)</f>
        <v>6.2</v>
      </c>
      <c r="I20" s="96" t="n">
        <f aca="false">MAX('31'!I7:I18)</f>
        <v>0.9</v>
      </c>
      <c r="J20" s="96" t="n">
        <f aca="false">MAX('31'!J7:J18)</f>
        <v>1.6</v>
      </c>
      <c r="K20" s="96" t="n">
        <f aca="false">MAX('31'!K7:K18)</f>
        <v>6.8</v>
      </c>
      <c r="L20" s="96" t="n">
        <f aca="false">MAX('31'!L7:L18)</f>
        <v>6</v>
      </c>
      <c r="M20" s="96" t="n">
        <f aca="false">MAX('31'!M7:M18)</f>
        <v>6.4</v>
      </c>
      <c r="N20" s="96" t="n">
        <f aca="false">MAX('31'!N7:N18)</f>
        <v>5.9</v>
      </c>
      <c r="O20" s="96" t="n">
        <f aca="false">MAX('31'!O7:O18)</f>
        <v>3.3</v>
      </c>
      <c r="P20" s="96" t="n">
        <f aca="false">MAX('31'!P7:P18)</f>
        <v>0.3</v>
      </c>
      <c r="Q20" s="96" t="n">
        <f aca="false">MAX('31'!Q7:Q18)</f>
        <v>0</v>
      </c>
      <c r="R20" s="96" t="n">
        <f aca="false">MAX('31'!R7:R18)</f>
        <v>1400</v>
      </c>
      <c r="S20" s="544" t="n">
        <f aca="false">MAX('31'!S7:S18)</f>
        <v>80.3690381028511</v>
      </c>
      <c r="T20" s="72"/>
      <c r="U20" s="72"/>
      <c r="X20" s="32" t="n">
        <v>0.625</v>
      </c>
      <c r="Y20" s="58" t="n">
        <v>3396</v>
      </c>
      <c r="Z20" s="281" t="n">
        <v>1340</v>
      </c>
      <c r="AA20" s="34" t="n">
        <v>1</v>
      </c>
      <c r="AB20" s="82" t="n">
        <f aca="false">IF('31'!AA20=1,(('31'!Z20*'31'!$AS$6*'31'!$AT$6)/('31'!Y20*0.0036)),IF('31'!AA20=2,(('31'!Z20*'31'!$AS$7*'31'!$AT$7)/('31'!Y20*0.0036))))</f>
        <v>72.8880382148933</v>
      </c>
      <c r="AC20" s="82"/>
      <c r="AD20" s="37" t="n">
        <f aca="false">(('31'!AC20*'31'!$I$10*1000000))/('31'!Y20*3600)</f>
        <v>0</v>
      </c>
      <c r="AE20" s="281" t="n">
        <v>2700</v>
      </c>
      <c r="AF20" s="282" t="n">
        <f aca="false">('31'!AE20/24)*0.454</f>
        <v>51.075</v>
      </c>
      <c r="AG20" s="38"/>
      <c r="AH20" s="282" t="n">
        <f aca="false">('31'!AG20/24)*0.454</f>
        <v>0</v>
      </c>
      <c r="AI20" s="281" t="n">
        <v>3500</v>
      </c>
      <c r="AJ20" s="282" t="n">
        <f aca="false">('31'!AI20/24)*0.454</f>
        <v>66.2083333333333</v>
      </c>
      <c r="AK20" s="40"/>
      <c r="AL20" s="283" t="n">
        <f aca="false">('31'!AK20/24)*0.454</f>
        <v>0</v>
      </c>
      <c r="AM20" s="40"/>
      <c r="AN20" s="283" t="n">
        <f aca="false">('31'!AM20/24)*0.454</f>
        <v>0</v>
      </c>
      <c r="AO20" s="40"/>
      <c r="AP20" s="283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6" t="n">
        <f aca="false">MIN('31'!B7:B18)</f>
        <v>156</v>
      </c>
      <c r="C21" s="96" t="n">
        <f aca="false">MIN('31'!C7:C18)</f>
        <v>13</v>
      </c>
      <c r="D21" s="96" t="n">
        <f aca="false">MIN('31'!D7:D18)</f>
        <v>14</v>
      </c>
      <c r="E21" s="96" t="n">
        <f aca="false">MIN('31'!E7:E18)</f>
        <v>8</v>
      </c>
      <c r="F21" s="96" t="n">
        <f aca="false">MIN('31'!F7:F18)</f>
        <v>35</v>
      </c>
      <c r="G21" s="96" t="n">
        <f aca="false">MIN('31'!G7:G18)</f>
        <v>1.1</v>
      </c>
      <c r="H21" s="96" t="n">
        <f aca="false">MIN('31'!H7:H18)</f>
        <v>0.9</v>
      </c>
      <c r="I21" s="96" t="n">
        <f aca="false">MIN('31'!I7:I18)</f>
        <v>0.4</v>
      </c>
      <c r="J21" s="96" t="n">
        <f aca="false">MIN('31'!J7:J18)</f>
        <v>0.5</v>
      </c>
      <c r="K21" s="96" t="n">
        <f aca="false">MIN('31'!K7:K18)</f>
        <v>6.7</v>
      </c>
      <c r="L21" s="96" t="n">
        <f aca="false">MIN('31'!L7:L18)</f>
        <v>5.9</v>
      </c>
      <c r="M21" s="96" t="n">
        <f aca="false">MIN('31'!M7:M18)</f>
        <v>6.2</v>
      </c>
      <c r="N21" s="96" t="n">
        <f aca="false">MIN('31'!N7:N18)</f>
        <v>5.8</v>
      </c>
      <c r="O21" s="96" t="n">
        <f aca="false">MIN('31'!O7:O18)</f>
        <v>2</v>
      </c>
      <c r="P21" s="96" t="n">
        <f aca="false">MIN('31'!P7:P18)</f>
        <v>0.1</v>
      </c>
      <c r="Q21" s="96" t="n">
        <f aca="false">MIN('31'!Q7:Q18)</f>
        <v>0</v>
      </c>
      <c r="R21" s="96" t="n">
        <f aca="false">MIN('31'!R7:R18)</f>
        <v>470</v>
      </c>
      <c r="S21" s="96" t="n">
        <f aca="false">MIN('31'!S7:S18)</f>
        <v>25.2528925085644</v>
      </c>
      <c r="T21" s="72"/>
      <c r="U21" s="72"/>
      <c r="X21" s="32" t="n">
        <v>0.666666666666667</v>
      </c>
      <c r="Y21" s="58" t="n">
        <v>3418</v>
      </c>
      <c r="Z21" s="281" t="n">
        <v>1340</v>
      </c>
      <c r="AA21" s="34" t="n">
        <v>1</v>
      </c>
      <c r="AB21" s="82" t="n">
        <f aca="false">IF('31'!AA21=1,(('31'!Z21*'31'!$AS$6*'31'!$AT$6)/('31'!Y21*0.0036)),IF('31'!AA21=2,(('31'!Z21*'31'!$AS$7*'31'!$AT$7)/('31'!Y21*0.0036))))</f>
        <v>72.4188934399584</v>
      </c>
      <c r="AC21" s="82"/>
      <c r="AD21" s="37" t="n">
        <f aca="false">(('31'!AC21*'31'!$I$10*1000000))/('31'!Y21*3600)</f>
        <v>0</v>
      </c>
      <c r="AE21" s="281" t="n">
        <v>2700</v>
      </c>
      <c r="AF21" s="282" t="n">
        <f aca="false">('31'!AE21/24)*0.454</f>
        <v>51.075</v>
      </c>
      <c r="AG21" s="38"/>
      <c r="AH21" s="282" t="n">
        <f aca="false">('31'!AG21/24)*0.454</f>
        <v>0</v>
      </c>
      <c r="AI21" s="281" t="n">
        <v>3500</v>
      </c>
      <c r="AJ21" s="282" t="n">
        <f aca="false">('31'!AI21/24)*0.454</f>
        <v>66.2083333333333</v>
      </c>
      <c r="AK21" s="40"/>
      <c r="AL21" s="283" t="n">
        <f aca="false">('31'!AK21/24)*0.454</f>
        <v>0</v>
      </c>
      <c r="AM21" s="40"/>
      <c r="AN21" s="283" t="n">
        <f aca="false">('31'!AM21/24)*0.454</f>
        <v>0</v>
      </c>
      <c r="AO21" s="40"/>
      <c r="AP21" s="283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58" t="n">
        <v>3411</v>
      </c>
      <c r="Z22" s="281" t="n">
        <v>1340</v>
      </c>
      <c r="AA22" s="34" t="n">
        <v>1</v>
      </c>
      <c r="AB22" s="82" t="n">
        <f aca="false">IF('31'!AA22=1,(('31'!Z22*'31'!$AS$6*'31'!$AT$6)/('31'!Y22*0.0036)),IF('31'!AA22=2,(('31'!Z22*'31'!$AS$7*'31'!$AT$7)/('31'!Y22*0.0036))))</f>
        <v>72.5675103423564</v>
      </c>
      <c r="AC22" s="82"/>
      <c r="AD22" s="37" t="n">
        <f aca="false">(('31'!AC22*'31'!$I$10*1000000))/('31'!Y22*3600)</f>
        <v>0</v>
      </c>
      <c r="AE22" s="281" t="n">
        <v>2700</v>
      </c>
      <c r="AF22" s="282" t="n">
        <f aca="false">('31'!AE22/24)*0.454</f>
        <v>51.075</v>
      </c>
      <c r="AG22" s="38"/>
      <c r="AH22" s="282" t="n">
        <f aca="false">('31'!AG22/24)*0.454</f>
        <v>0</v>
      </c>
      <c r="AI22" s="281" t="n">
        <v>3700</v>
      </c>
      <c r="AJ22" s="282" t="n">
        <f aca="false">('31'!AI22/24)*0.454</f>
        <v>69.9916666666667</v>
      </c>
      <c r="AK22" s="40"/>
      <c r="AL22" s="283" t="n">
        <f aca="false">('31'!AK22/24)*0.454</f>
        <v>0</v>
      </c>
      <c r="AM22" s="40"/>
      <c r="AN22" s="283" t="n">
        <f aca="false">('31'!AM22/24)*0.454</f>
        <v>0</v>
      </c>
      <c r="AO22" s="40"/>
      <c r="AP22" s="283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58" t="n">
        <v>3438</v>
      </c>
      <c r="Z23" s="281" t="n">
        <v>1340</v>
      </c>
      <c r="AA23" s="34" t="n">
        <v>1</v>
      </c>
      <c r="AB23" s="82" t="n">
        <f aca="false">IF('31'!AA23=1,(('31'!Z23*'31'!$AS$6*'31'!$AT$6)/('31'!Y23*0.0036)),IF('31'!AA23=2,(('31'!Z23*'31'!$AS$7*'31'!$AT$7)/('31'!Y23*0.0036))))</f>
        <v>71.997608428673</v>
      </c>
      <c r="AC23" s="82"/>
      <c r="AD23" s="37" t="n">
        <f aca="false">(('31'!AC23*'31'!$I$10*1000000))/('31'!Y23*3600)</f>
        <v>0</v>
      </c>
      <c r="AE23" s="281" t="n">
        <v>2700</v>
      </c>
      <c r="AF23" s="282" t="n">
        <f aca="false">('31'!AE23/24)*0.454</f>
        <v>51.075</v>
      </c>
      <c r="AG23" s="38"/>
      <c r="AH23" s="282" t="n">
        <f aca="false">('31'!AG23/24)*0.454</f>
        <v>0</v>
      </c>
      <c r="AI23" s="281" t="n">
        <v>3700</v>
      </c>
      <c r="AJ23" s="282" t="n">
        <f aca="false">('31'!AI23/24)*0.454</f>
        <v>69.9916666666667</v>
      </c>
      <c r="AK23" s="40"/>
      <c r="AL23" s="283" t="n">
        <f aca="false">('31'!AK23/24)*0.454</f>
        <v>0</v>
      </c>
      <c r="AM23" s="40"/>
      <c r="AN23" s="283" t="n">
        <f aca="false">('31'!AM23/24)*0.454</f>
        <v>0</v>
      </c>
      <c r="AO23" s="40"/>
      <c r="AP23" s="283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58" t="n">
        <v>3424</v>
      </c>
      <c r="Z24" s="281" t="n">
        <v>1400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75.5289460020768</v>
      </c>
      <c r="AC24" s="82"/>
      <c r="AD24" s="37" t="n">
        <f aca="false">(('31'!AC24*'31'!$I$10*1000000))/('31'!Y24*3600)</f>
        <v>0</v>
      </c>
      <c r="AE24" s="281" t="n">
        <v>2700</v>
      </c>
      <c r="AF24" s="294" t="n">
        <f aca="false">('31'!AE24/24)*0.454</f>
        <v>51.075</v>
      </c>
      <c r="AG24" s="266"/>
      <c r="AH24" s="294" t="n">
        <f aca="false">('31'!AG24/24)*0.454</f>
        <v>0</v>
      </c>
      <c r="AI24" s="281" t="n">
        <v>3700</v>
      </c>
      <c r="AJ24" s="282" t="n">
        <f aca="false">('31'!AI24/24)*0.454</f>
        <v>69.9916666666667</v>
      </c>
      <c r="AK24" s="40"/>
      <c r="AL24" s="295" t="n">
        <f aca="false">('31'!AK24/24)*0.454</f>
        <v>0</v>
      </c>
      <c r="AM24" s="40"/>
      <c r="AN24" s="295" t="n">
        <f aca="false">('31'!AM24/24)*0.454</f>
        <v>0</v>
      </c>
      <c r="AO24" s="40"/>
      <c r="AP24" s="283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0.2</v>
      </c>
      <c r="C25" s="400" t="n">
        <v>0.2</v>
      </c>
      <c r="D25" s="400" t="n">
        <v>0.4</v>
      </c>
      <c r="E25" s="153" t="n">
        <v>0.6</v>
      </c>
      <c r="F25" s="449" t="n">
        <v>1</v>
      </c>
      <c r="G25" s="153" t="n">
        <v>0.2</v>
      </c>
      <c r="H25" s="153" t="n">
        <v>0.2</v>
      </c>
      <c r="I25" s="153" t="n">
        <v>0.3</v>
      </c>
      <c r="J25" s="153" t="n">
        <v>0.1</v>
      </c>
      <c r="K25" s="153" t="n">
        <v>0.5</v>
      </c>
      <c r="L25" s="153" t="n">
        <v>0.4</v>
      </c>
      <c r="M25" s="153" t="n">
        <v>6.3</v>
      </c>
      <c r="N25" s="449" t="n">
        <v>0.59</v>
      </c>
      <c r="O25" s="153" t="n">
        <v>0.4</v>
      </c>
      <c r="P25" s="153" t="n">
        <v>0.3</v>
      </c>
      <c r="Q25" s="398" t="s">
        <v>156</v>
      </c>
      <c r="R25" s="89" t="e">
        <f aca="false">#DIV/0!</f>
        <v>#DIV/0!</v>
      </c>
      <c r="S25" s="90"/>
      <c r="T25" s="298" t="s">
        <v>0</v>
      </c>
      <c r="U25" s="358" t="n">
        <f aca="false">ESCALA!$A$33</f>
        <v>43952</v>
      </c>
      <c r="X25" s="32" t="n">
        <v>0.833333333333333</v>
      </c>
      <c r="Y25" s="58" t="n">
        <v>3438</v>
      </c>
      <c r="Z25" s="281" t="n">
        <v>470</v>
      </c>
      <c r="AA25" s="34" t="n">
        <v>1</v>
      </c>
      <c r="AB25" s="82" t="n">
        <f aca="false">IF('31'!AA25=1,(('31'!Z25*'31'!$AS$6*'31'!$AT$6)/('31'!Y25*0.0036)),IF('31'!AA25=2,(('31'!Z25*'31'!$AS$7*'31'!$AT$7)/('31'!Y25*0.0036))))</f>
        <v>25.2528925085644</v>
      </c>
      <c r="AC25" s="82"/>
      <c r="AD25" s="37" t="n">
        <f aca="false">(('31'!AC25*'31'!$I$10*1000000))/('31'!Y25*3600)</f>
        <v>0</v>
      </c>
      <c r="AE25" s="281" t="n">
        <v>2700</v>
      </c>
      <c r="AF25" s="282" t="n">
        <f aca="false">('31'!AE25/24)*0.454</f>
        <v>51.075</v>
      </c>
      <c r="AG25" s="38"/>
      <c r="AH25" s="282" t="n">
        <f aca="false">('31'!AG25/24)*0.454</f>
        <v>0</v>
      </c>
      <c r="AI25" s="281" t="n">
        <v>3700</v>
      </c>
      <c r="AJ25" s="282" t="n">
        <f aca="false">('31'!AI25/24)*0.454</f>
        <v>69.9916666666667</v>
      </c>
      <c r="AK25" s="40"/>
      <c r="AL25" s="283" t="n">
        <f aca="false">('31'!AK25/24)*0.454</f>
        <v>0</v>
      </c>
      <c r="AM25" s="40"/>
      <c r="AN25" s="283" t="n">
        <f aca="false">('31'!AM25/24)*0.454</f>
        <v>0</v>
      </c>
      <c r="AO25" s="40"/>
      <c r="AP25" s="283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8"/>
      <c r="U26" s="358"/>
      <c r="X26" s="32" t="n">
        <v>0.875</v>
      </c>
      <c r="Y26" s="58" t="n">
        <v>3425</v>
      </c>
      <c r="Z26" s="281" t="n">
        <v>1400</v>
      </c>
      <c r="AA26" s="34" t="n">
        <v>1</v>
      </c>
      <c r="AB26" s="82" t="n">
        <f aca="false">IF('31'!AA26=1,(('31'!Z26*'31'!$AS$6*'31'!$AT$6)/('31'!Y26*0.0036)),IF('31'!AA26=2,(('31'!Z26*'31'!$AS$7*'31'!$AT$7)/('31'!Y26*0.0036))))</f>
        <v>75.5068937550689</v>
      </c>
      <c r="AC26" s="82"/>
      <c r="AD26" s="37" t="n">
        <f aca="false">(('31'!AC26*'31'!$I$10*1000000))/('31'!Y26*3600)</f>
        <v>0</v>
      </c>
      <c r="AE26" s="281" t="n">
        <v>2700</v>
      </c>
      <c r="AF26" s="282" t="n">
        <f aca="false">('31'!AE26/24)*0.454</f>
        <v>51.075</v>
      </c>
      <c r="AG26" s="38"/>
      <c r="AH26" s="282" t="n">
        <f aca="false">('31'!AG26/24)*0.454</f>
        <v>0</v>
      </c>
      <c r="AI26" s="281" t="n">
        <v>4000</v>
      </c>
      <c r="AJ26" s="282" t="n">
        <f aca="false">('31'!AI26/24)*0.454</f>
        <v>75.6666666666667</v>
      </c>
      <c r="AK26" s="40"/>
      <c r="AL26" s="283" t="n">
        <f aca="false">('31'!AK26/24)*0.454</f>
        <v>0</v>
      </c>
      <c r="AM26" s="40"/>
      <c r="AN26" s="283" t="n">
        <f aca="false">('31'!AM26/24)*0.454</f>
        <v>0</v>
      </c>
      <c r="AO26" s="40"/>
      <c r="AP26" s="283" t="n">
        <f aca="false">('31'!AO26/24)*0.454</f>
        <v>0</v>
      </c>
    </row>
    <row r="27" customFormat="false" ht="19.5" hidden="false" customHeight="true" outlineLevel="0" collapsed="false">
      <c r="A27" s="94" t="s">
        <v>52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00"/>
      <c r="S27" s="300"/>
      <c r="T27" s="300"/>
      <c r="U27" s="101"/>
      <c r="X27" s="32" t="n">
        <v>0.916666666666667</v>
      </c>
      <c r="Y27" s="58" t="n">
        <v>3443</v>
      </c>
      <c r="Z27" s="281" t="n">
        <v>1400</v>
      </c>
      <c r="AA27" s="34" t="n">
        <v>1</v>
      </c>
      <c r="AB27" s="82" t="n">
        <f aca="false">IF('31'!AA27=1,(('31'!Z27*'31'!$AS$6*'31'!$AT$6)/('31'!Y27*0.0036)),IF('31'!AA27=2,(('31'!Z27*'31'!$AS$7*'31'!$AT$7)/('31'!Y27*0.0036))))</f>
        <v>75.1121438022396</v>
      </c>
      <c r="AC27" s="82"/>
      <c r="AD27" s="37" t="n">
        <f aca="false">(('31'!AC27*'31'!$I$10*1000000))/('31'!Y27*3600)</f>
        <v>0</v>
      </c>
      <c r="AE27" s="281" t="n">
        <v>2700</v>
      </c>
      <c r="AF27" s="282" t="n">
        <f aca="false">('31'!AE27/24)*0.454</f>
        <v>51.075</v>
      </c>
      <c r="AG27" s="38"/>
      <c r="AH27" s="282" t="n">
        <f aca="false">('31'!AG27/24)*0.454</f>
        <v>0</v>
      </c>
      <c r="AI27" s="281" t="n">
        <v>4000</v>
      </c>
      <c r="AJ27" s="282" t="n">
        <f aca="false">('31'!AI27/24)*0.454</f>
        <v>75.6666666666667</v>
      </c>
      <c r="AK27" s="40"/>
      <c r="AL27" s="283" t="n">
        <f aca="false">('31'!AK27/24)*0.454</f>
        <v>0</v>
      </c>
      <c r="AM27" s="40"/>
      <c r="AN27" s="283" t="n">
        <f aca="false">('31'!AM27/24)*0.454</f>
        <v>0</v>
      </c>
      <c r="AO27" s="40"/>
      <c r="AP27" s="283" t="n">
        <f aca="false">('31'!AO27/24)*0.454</f>
        <v>0</v>
      </c>
    </row>
    <row r="28" customFormat="false" ht="19.5" hidden="false" customHeight="true" outlineLevel="0" collapsed="false">
      <c r="A28" s="102" t="s">
        <v>59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58" t="n">
        <v>3443</v>
      </c>
      <c r="Z28" s="281" t="n">
        <v>1400</v>
      </c>
      <c r="AA28" s="34" t="n">
        <v>1</v>
      </c>
      <c r="AB28" s="82" t="n">
        <f aca="false">IF('31'!AA28=1,(('31'!Z28*'31'!$AS$6*'31'!$AT$6)/('31'!Y28*0.0036)),IF('31'!AA28=2,(('31'!Z28*'31'!$AS$7*'31'!$AT$7)/('31'!Y28*0.0036))))</f>
        <v>75.1121438022396</v>
      </c>
      <c r="AC28" s="82"/>
      <c r="AD28" s="37" t="n">
        <f aca="false">(('31'!AC28*'31'!$I$10*1000000))/('31'!Y28*3600)</f>
        <v>0</v>
      </c>
      <c r="AE28" s="281" t="n">
        <v>2700</v>
      </c>
      <c r="AF28" s="282" t="n">
        <f aca="false">('31'!AE28/24)*0.454</f>
        <v>51.075</v>
      </c>
      <c r="AG28" s="38"/>
      <c r="AH28" s="282" t="n">
        <f aca="false">('31'!AG28/24)*0.454</f>
        <v>0</v>
      </c>
      <c r="AI28" s="281" t="n">
        <v>4000</v>
      </c>
      <c r="AJ28" s="282" t="n">
        <f aca="false">('31'!AI28/24)*0.454</f>
        <v>75.6666666666667</v>
      </c>
      <c r="AK28" s="40"/>
      <c r="AL28" s="283" t="n">
        <f aca="false">('31'!AK28/24)*0.454</f>
        <v>0</v>
      </c>
      <c r="AM28" s="40"/>
      <c r="AN28" s="283" t="n">
        <f aca="false">('31'!AM28/24)*0.454</f>
        <v>0</v>
      </c>
      <c r="AO28" s="40"/>
      <c r="AP28" s="283" t="n">
        <f aca="false">('31'!AO28/24)*0.454</f>
        <v>0</v>
      </c>
    </row>
    <row r="29" customFormat="false" ht="18.75" hidden="false" customHeight="true" outlineLevel="0" collapsed="false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X29" s="32" t="n">
        <v>1</v>
      </c>
      <c r="Y29" s="58" t="n">
        <v>3407</v>
      </c>
      <c r="Z29" s="281" t="n">
        <v>1400</v>
      </c>
      <c r="AA29" s="34" t="n">
        <v>1</v>
      </c>
      <c r="AB29" s="82" t="n">
        <f aca="false">IF('31'!AA29=1,(('31'!Z29*'31'!$AS$6*'31'!$AT$6)/('31'!Y29*0.0036)),IF('31'!AA29=2,(('31'!Z29*'31'!$AS$7*'31'!$AT$7)/('31'!Y29*0.0036))))</f>
        <v>75.9058148256857</v>
      </c>
      <c r="AC29" s="82"/>
      <c r="AD29" s="37" t="n">
        <f aca="false">(('31'!AC29*'31'!$I$10*1000000))/('31'!Y29*3600)</f>
        <v>0</v>
      </c>
      <c r="AE29" s="281" t="n">
        <v>2700</v>
      </c>
      <c r="AF29" s="282" t="n">
        <f aca="false">('31'!AE29/24)*0.454</f>
        <v>51.075</v>
      </c>
      <c r="AG29" s="38"/>
      <c r="AH29" s="282" t="n">
        <f aca="false">('31'!AG29/24)*0.454</f>
        <v>0</v>
      </c>
      <c r="AI29" s="281" t="n">
        <v>4500</v>
      </c>
      <c r="AJ29" s="282" t="n">
        <f aca="false">('31'!AI29/24)*0.454</f>
        <v>85.125</v>
      </c>
      <c r="AK29" s="40"/>
      <c r="AL29" s="283" t="n">
        <f aca="false">('31'!AK29/24)*0.454</f>
        <v>0</v>
      </c>
      <c r="AM29" s="40"/>
      <c r="AN29" s="283" t="n">
        <f aca="false">('31'!AM29/24)*0.454</f>
        <v>0</v>
      </c>
      <c r="AO29" s="40"/>
      <c r="AP29" s="283" t="n">
        <f aca="false">('31'!AO29/24)*0.454</f>
        <v>0</v>
      </c>
    </row>
    <row r="30" customFormat="false" ht="18.75" hidden="false" customHeight="true" outlineLevel="0" collapsed="false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X30" s="104" t="s">
        <v>55</v>
      </c>
      <c r="Y30" s="301" t="n">
        <f aca="false">SUM('31'!Y6:Y29)*3.6</f>
        <v>290466</v>
      </c>
      <c r="Z30" s="113" t="n">
        <f aca="false">SUM('31'!Z6:Z29)</f>
        <v>31600</v>
      </c>
      <c r="AA30" s="107"/>
      <c r="AB30" s="108"/>
      <c r="AC30" s="107"/>
      <c r="AD30" s="108"/>
      <c r="AE30" s="53"/>
      <c r="AF30" s="282" t="n">
        <f aca="false">SUM('31'!AF6:AF29)</f>
        <v>1225.8</v>
      </c>
      <c r="AG30" s="53"/>
      <c r="AH30" s="282" t="n">
        <f aca="false">SUM('31'!AH6:AH29)</f>
        <v>0</v>
      </c>
      <c r="AI30" s="53"/>
      <c r="AJ30" s="282" t="n">
        <f aca="false">SUM('31'!AJ6:AJ29)</f>
        <v>1651.425</v>
      </c>
      <c r="AK30" s="109"/>
      <c r="AL30" s="283" t="n">
        <f aca="false">SUM('31'!AL6:AL29)</f>
        <v>0</v>
      </c>
      <c r="AM30" s="109"/>
      <c r="AN30" s="283" t="n">
        <f aca="false">SUM('31'!AN6:AN29)</f>
        <v>0</v>
      </c>
      <c r="AO30" s="109"/>
      <c r="AP30" s="283" t="n">
        <f aca="false">SUM('31'!AP6:AP29)</f>
        <v>0</v>
      </c>
    </row>
    <row r="31" customFormat="false" ht="15" hidden="false" customHeight="true" outlineLevel="0" collapsed="false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X32" s="112" t="s">
        <v>60</v>
      </c>
      <c r="Y32" s="112"/>
      <c r="Z32" s="113" t="n">
        <f aca="false">SUMIF('31'!AA6:AA29,"=1",'31'!Z6:Z29)</f>
        <v>31600</v>
      </c>
      <c r="AA32" s="113" t="n">
        <f aca="false">'31'!Z32*'31'!AS6</f>
        <v>42028</v>
      </c>
      <c r="AB32" s="114" t="n">
        <f aca="false">SUMIF('31'!$AA$6:$AA$29,"=1",'31'!$AB$6:$AB$29)/COUNTIF('31'!$AA$6:$AA$29,"=1")</f>
        <v>72.4419039119344</v>
      </c>
      <c r="AC32" s="115" t="n">
        <f aca="false">SUMIF('31'!AA6:AA29,"=1",'31'!AC6:AC29)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X33" s="112" t="s">
        <v>61</v>
      </c>
      <c r="Y33" s="112"/>
      <c r="Z33" s="113" t="n">
        <f aca="false">SUMIF('31'!AA6:AA29,"=2",'31'!Z6:Z29)</f>
        <v>0</v>
      </c>
      <c r="AA33" s="113" t="n">
        <f aca="false">'31'!Z33*'31'!AS7</f>
        <v>0</v>
      </c>
      <c r="AB33" s="114" t="e">
        <f aca="false">SUMIF('31'!$AA$6:$AA$29,"=2",'31'!$AB$6:$AB$29)/COUNTIF('31'!$AA$6:$AA$29,"=2")</f>
        <v>#DIV/0!</v>
      </c>
      <c r="AC33" s="120" t="n">
        <f aca="false">SUMIF('31'!AA6:AA29,"=2",'31'!AC6:AC29)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X34" s="125" t="s">
        <v>52</v>
      </c>
      <c r="Y34" s="126" t="n">
        <f aca="false">AVERAGE('31'!Y6:Y29)</f>
        <v>3361.875</v>
      </c>
      <c r="Z34" s="127" t="n">
        <f aca="false">AVERAGE('31'!Z6:Z29)</f>
        <v>1316.66666666667</v>
      </c>
      <c r="AA34" s="128"/>
      <c r="AB34" s="128"/>
      <c r="AC34" s="129" t="n">
        <f aca="false">SUM('31'!AC6:AC29)/COUNTIF('31'!AC6:AC29,"&lt;&gt;0")</f>
        <v>0</v>
      </c>
      <c r="AD34" s="130" t="e">
        <f aca="false">SUM('31'!AD6:AD29)/COUNTIF('31'!AD6:AD29,"&lt;&gt;0")</f>
        <v>#DIV/0!</v>
      </c>
      <c r="AE34" s="107"/>
      <c r="AF34" s="129" t="n">
        <f aca="false">AVERAGE('31'!AF6:AF29)</f>
        <v>51.075</v>
      </c>
      <c r="AG34" s="129"/>
      <c r="AH34" s="129" t="n">
        <f aca="false">AVERAGE('31'!AH6:AH29)</f>
        <v>0</v>
      </c>
      <c r="AI34" s="129"/>
      <c r="AJ34" s="129" t="n">
        <f aca="false">'31'!AJ30/24</f>
        <v>68.809375</v>
      </c>
      <c r="AK34" s="129"/>
      <c r="AL34" s="129" t="n">
        <f aca="false">AVERAGE('31'!AL6:AL29)</f>
        <v>0</v>
      </c>
      <c r="AM34" s="129"/>
      <c r="AN34" s="129" t="n">
        <f aca="false">AVERAGE('31'!AN6:AN29)</f>
        <v>0</v>
      </c>
      <c r="AO34" s="129"/>
      <c r="AP34" s="129" t="n">
        <f aca="false">AVERAGE('31'!AP6:AP29)</f>
        <v>0</v>
      </c>
    </row>
    <row r="35" customFormat="false" ht="15.75" hidden="false" customHeight="true" outlineLevel="0" collapsed="false">
      <c r="A35" s="132"/>
      <c r="B35" s="133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2"/>
      <c r="P35" s="132"/>
      <c r="Q35" s="132"/>
      <c r="R35" s="132"/>
      <c r="S35" s="132"/>
      <c r="T35" s="132"/>
      <c r="U35" s="361" t="s">
        <v>15</v>
      </c>
      <c r="X35" s="135" t="s">
        <v>66</v>
      </c>
      <c r="Y35" s="135"/>
      <c r="Z35" s="136"/>
      <c r="AA35" s="135" t="s">
        <v>67</v>
      </c>
      <c r="AB35" s="135"/>
      <c r="AC35" s="135" t="s">
        <v>68</v>
      </c>
      <c r="AD35" s="135"/>
      <c r="AJ35" s="302" t="s">
        <v>69</v>
      </c>
      <c r="AK35" s="302"/>
      <c r="AL35" s="302"/>
      <c r="AM35" s="302"/>
      <c r="AO35" s="302" t="s">
        <v>70</v>
      </c>
      <c r="AP35" s="302"/>
      <c r="AQ35" s="302"/>
      <c r="AR35" s="302"/>
    </row>
    <row r="36" customFormat="false" ht="15.75" hidden="false" customHeight="true" outlineLevel="0" collapsed="false">
      <c r="A36" s="132"/>
      <c r="B36" s="29" t="s">
        <v>7</v>
      </c>
      <c r="C36" s="85" t="s">
        <v>40</v>
      </c>
      <c r="D36" s="85" t="s">
        <v>71</v>
      </c>
      <c r="E36" s="85" t="s">
        <v>72</v>
      </c>
      <c r="F36" s="85" t="s">
        <v>40</v>
      </c>
      <c r="G36" s="85" t="s">
        <v>73</v>
      </c>
      <c r="H36" s="85" t="s">
        <v>72</v>
      </c>
      <c r="I36" s="85" t="s">
        <v>40</v>
      </c>
      <c r="J36" s="85" t="s">
        <v>73</v>
      </c>
      <c r="K36" s="85" t="s">
        <v>72</v>
      </c>
      <c r="L36" s="138" t="s">
        <v>72</v>
      </c>
      <c r="M36" s="138"/>
      <c r="N36" s="138"/>
      <c r="O36" s="132"/>
      <c r="P36" s="132"/>
      <c r="Q36" s="132"/>
      <c r="R36" s="132"/>
      <c r="S36" s="132"/>
      <c r="T36" s="132"/>
      <c r="U36" s="361"/>
      <c r="X36" s="139" t="s">
        <v>74</v>
      </c>
      <c r="Y36" s="140" t="n">
        <v>0</v>
      </c>
      <c r="Z36" s="141"/>
      <c r="AA36" s="142" t="s">
        <v>75</v>
      </c>
      <c r="AB36" s="140" t="n">
        <v>4</v>
      </c>
      <c r="AC36" s="143" t="s">
        <v>76</v>
      </c>
      <c r="AD36" s="140" t="n">
        <v>4</v>
      </c>
      <c r="AJ36" s="302"/>
      <c r="AK36" s="302"/>
      <c r="AL36" s="302"/>
      <c r="AM36" s="302"/>
      <c r="AO36" s="302"/>
      <c r="AP36" s="302"/>
      <c r="AQ36" s="302"/>
      <c r="AR36" s="302"/>
    </row>
    <row r="37" customFormat="false" ht="18" hidden="false" customHeight="true" outlineLevel="0" collapsed="false">
      <c r="A37" s="132"/>
      <c r="B37" s="47" t="n">
        <v>0.333333333333333</v>
      </c>
      <c r="C37" s="284" t="n">
        <v>63.8</v>
      </c>
      <c r="D37" s="284" t="n">
        <v>37.8</v>
      </c>
      <c r="E37" s="284" t="n">
        <v>27.9</v>
      </c>
      <c r="F37" s="284" t="n">
        <v>1.4</v>
      </c>
      <c r="G37" s="281" t="n">
        <v>0.1</v>
      </c>
      <c r="H37" s="281" t="n">
        <v>0.2</v>
      </c>
      <c r="I37" s="281" t="n">
        <v>0.2</v>
      </c>
      <c r="J37" s="281" t="n">
        <v>0.15</v>
      </c>
      <c r="K37" s="281" t="n">
        <v>0.06</v>
      </c>
      <c r="L37" s="305" t="n">
        <v>0.1</v>
      </c>
      <c r="M37" s="305"/>
      <c r="N37" s="305"/>
      <c r="O37" s="29"/>
      <c r="P37" s="29"/>
      <c r="Q37" s="29"/>
      <c r="R37" s="29"/>
      <c r="S37" s="29"/>
      <c r="T37" s="29"/>
      <c r="U37" s="362" t="n">
        <f aca="false">'31'!V12</f>
        <v>0</v>
      </c>
      <c r="X37" s="394" t="s">
        <v>77</v>
      </c>
      <c r="Y37" s="394"/>
      <c r="Z37" s="148" t="n">
        <f aca="false">COUNTA('31'!Z6:Z29)</f>
        <v>24</v>
      </c>
      <c r="AA37" s="149"/>
      <c r="AB37" s="149"/>
      <c r="AC37" s="150" t="s">
        <v>78</v>
      </c>
      <c r="AD37" s="140" t="s">
        <v>79</v>
      </c>
      <c r="AJ37" s="151" t="s">
        <v>80</v>
      </c>
      <c r="AK37" s="151"/>
      <c r="AL37" s="152" t="s">
        <v>81</v>
      </c>
      <c r="AM37" s="152"/>
      <c r="AO37" s="151" t="s">
        <v>80</v>
      </c>
      <c r="AP37" s="151"/>
      <c r="AQ37" s="152" t="s">
        <v>81</v>
      </c>
      <c r="AR37" s="152"/>
    </row>
    <row r="38" customFormat="false" ht="16.5" hidden="false" customHeight="true" outlineLevel="0" collapsed="false">
      <c r="A38" s="132"/>
      <c r="B38" s="47" t="n">
        <v>0.666666666666667</v>
      </c>
      <c r="C38" s="307"/>
      <c r="D38" s="307"/>
      <c r="E38" s="308"/>
      <c r="F38" s="308"/>
      <c r="G38" s="308"/>
      <c r="H38" s="308"/>
      <c r="I38" s="307"/>
      <c r="J38" s="307"/>
      <c r="K38" s="307"/>
      <c r="L38" s="153"/>
      <c r="M38" s="153"/>
      <c r="N38" s="153"/>
      <c r="O38" s="132"/>
      <c r="P38" s="132"/>
      <c r="Q38" s="132"/>
      <c r="R38" s="132"/>
      <c r="S38" s="132"/>
      <c r="T38" s="132"/>
      <c r="U38" s="132"/>
      <c r="X38" s="154"/>
      <c r="Y38" s="154"/>
      <c r="Z38" s="155"/>
      <c r="AA38" s="149"/>
      <c r="AB38" s="149"/>
      <c r="AJ38" s="311" t="s">
        <v>82</v>
      </c>
      <c r="AK38" s="312" t="n">
        <f aca="false">SUM('31'!AF30+'31'!AH30)</f>
        <v>1225.8</v>
      </c>
      <c r="AL38" s="311" t="s">
        <v>82</v>
      </c>
      <c r="AM38" s="313" t="n">
        <f aca="false">SUM('31'!AL30+'31'!AN30)</f>
        <v>0</v>
      </c>
      <c r="AO38" s="311" t="s">
        <v>82</v>
      </c>
      <c r="AP38" s="312" t="n">
        <f aca="false">'31'!AJ30</f>
        <v>1651.425</v>
      </c>
      <c r="AQ38" s="311" t="s">
        <v>82</v>
      </c>
      <c r="AR38" s="313" t="n">
        <f aca="false">'31'!AP30</f>
        <v>0</v>
      </c>
    </row>
    <row r="39" customFormat="false" ht="24.95" hidden="false" customHeight="true" outlineLevel="0" collapsed="false">
      <c r="A39" s="163" t="s">
        <v>83</v>
      </c>
      <c r="B39" s="163"/>
      <c r="C39" s="163" t="s">
        <v>84</v>
      </c>
      <c r="D39" s="163"/>
      <c r="E39" s="164" t="s">
        <v>85</v>
      </c>
      <c r="F39" s="164"/>
      <c r="G39" s="164"/>
      <c r="H39" s="164"/>
      <c r="J39" s="165" t="s">
        <v>86</v>
      </c>
      <c r="K39" s="165"/>
      <c r="L39" s="165"/>
      <c r="M39" s="165"/>
      <c r="O39" s="166" t="s">
        <v>87</v>
      </c>
      <c r="P39" s="166"/>
      <c r="Q39" s="166"/>
      <c r="R39" s="167" t="s">
        <v>88</v>
      </c>
      <c r="S39" s="168" t="s">
        <v>89</v>
      </c>
      <c r="T39" s="168"/>
      <c r="U39" s="169"/>
      <c r="V39" s="170"/>
      <c r="X39" s="154"/>
      <c r="Y39" s="154"/>
      <c r="Z39" s="155"/>
      <c r="AA39" s="149"/>
      <c r="AB39" s="149"/>
      <c r="AJ39" s="314" t="s">
        <v>90</v>
      </c>
      <c r="AK39" s="315" t="n">
        <f aca="false">('31'!AK38/'31'!Y30)*1000</f>
        <v>4.22011526306005</v>
      </c>
      <c r="AL39" s="316" t="s">
        <v>90</v>
      </c>
      <c r="AM39" s="317" t="n">
        <f aca="false">('31'!AM38/'31'!Y30)*1000</f>
        <v>0</v>
      </c>
      <c r="AO39" s="314" t="s">
        <v>90</v>
      </c>
      <c r="AP39" s="315" t="n">
        <f aca="false">('31'!AP38/'31'!Y30)*1000</f>
        <v>5.68543306273368</v>
      </c>
      <c r="AQ39" s="316" t="s">
        <v>90</v>
      </c>
      <c r="AR39" s="317" t="n">
        <f aca="false">('31'!AR38/'31'!Y30)*1000</f>
        <v>0</v>
      </c>
    </row>
    <row r="40" customFormat="false" ht="16.5" hidden="false" customHeight="true" outlineLevel="0" collapsed="false">
      <c r="A40" s="178" t="s">
        <v>91</v>
      </c>
      <c r="B40" s="179" t="s">
        <v>92</v>
      </c>
      <c r="C40" s="180" t="s">
        <v>92</v>
      </c>
      <c r="D40" s="180"/>
      <c r="E40" s="181" t="s">
        <v>91</v>
      </c>
      <c r="F40" s="181"/>
      <c r="G40" s="181" t="s">
        <v>92</v>
      </c>
      <c r="H40" s="181"/>
      <c r="J40" s="181" t="s">
        <v>91</v>
      </c>
      <c r="K40" s="181"/>
      <c r="L40" s="181" t="s">
        <v>92</v>
      </c>
      <c r="M40" s="181"/>
      <c r="O40" s="166"/>
      <c r="P40" s="166"/>
      <c r="Q40" s="166"/>
      <c r="R40" s="167"/>
      <c r="S40" s="168"/>
      <c r="T40" s="168"/>
      <c r="U40" s="182"/>
      <c r="V40" s="170"/>
      <c r="X40" s="183" t="s">
        <v>93</v>
      </c>
      <c r="Y40" s="183"/>
      <c r="Z40" s="183"/>
      <c r="AA40" s="183"/>
      <c r="AB40" s="183"/>
      <c r="AC40" s="183"/>
      <c r="AD40" s="183"/>
      <c r="AE40" s="183"/>
      <c r="AF40" s="183"/>
      <c r="AG40" s="183"/>
      <c r="AJ40" s="186" t="s">
        <v>94</v>
      </c>
      <c r="AK40" s="186"/>
      <c r="AL40" s="185" t="n">
        <f aca="false">SUM('31'!AK38,'31'!AM38)</f>
        <v>1225.8</v>
      </c>
      <c r="AM40" s="185"/>
      <c r="AO40" s="186" t="s">
        <v>94</v>
      </c>
      <c r="AP40" s="186"/>
      <c r="AQ40" s="187" t="n">
        <f aca="false">SUM('31'!AP38,'31'!AR38)</f>
        <v>1651.425</v>
      </c>
      <c r="AR40" s="187"/>
      <c r="AT40" s="541"/>
    </row>
    <row r="41" customFormat="false" ht="16.5" hidden="false" customHeight="true" outlineLevel="0" collapsed="false">
      <c r="A41" s="188" t="n">
        <f aca="false">COUNTA('31'!E7:E18)</f>
        <v>12</v>
      </c>
      <c r="B41" s="189" t="n">
        <f aca="false">COUNTA('31'!I7:I18)</f>
        <v>12</v>
      </c>
      <c r="C41" s="189" t="n">
        <f aca="false">COUNTA('31'!B7:B18)</f>
        <v>12</v>
      </c>
      <c r="D41" s="189" t="n">
        <f aca="false">COUNTA('31'!C7:C18)</f>
        <v>12</v>
      </c>
      <c r="E41" s="189" t="n">
        <f aca="false">COUNTIF('31'!E7:E18,"&gt;15")</f>
        <v>3</v>
      </c>
      <c r="F41" s="189"/>
      <c r="G41" s="189" t="n">
        <f aca="false">COUNTIF('31'!B7:B18,"&gt;1")</f>
        <v>12</v>
      </c>
      <c r="H41" s="189"/>
      <c r="I41" s="190"/>
      <c r="J41" s="189" t="n">
        <f aca="false">'31'!A41-'31'!E41</f>
        <v>9</v>
      </c>
      <c r="K41" s="189"/>
      <c r="L41" s="189" t="n">
        <f aca="false">'31'!C41-'31'!G41</f>
        <v>0</v>
      </c>
      <c r="M41" s="189"/>
      <c r="N41" s="190"/>
      <c r="O41" s="191" t="n">
        <f aca="false">COUNTIF('31'!J7:J18,"&lt;=0,5")</f>
        <v>4</v>
      </c>
      <c r="P41" s="191"/>
      <c r="Q41" s="191"/>
      <c r="R41" s="167"/>
      <c r="S41" s="192" t="n">
        <f aca="false">COUNTIF('31'!J7:J18,"&lt;=1,0")</f>
        <v>10</v>
      </c>
      <c r="T41" s="192"/>
      <c r="U41" s="193"/>
      <c r="V41" s="17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2" t="s">
        <v>166</v>
      </c>
      <c r="AK41" s="542"/>
      <c r="AL41" s="194" t="n">
        <f aca="false">SUM(('31'!AK38+'31'!AM38)/'31'!Y30)*1000</f>
        <v>4.22011526306005</v>
      </c>
      <c r="AM41" s="194"/>
      <c r="AO41" s="542" t="s">
        <v>166</v>
      </c>
      <c r="AP41" s="542"/>
      <c r="AQ41" s="543" t="n">
        <f aca="false">SUM(('31'!AP38+'31'!AR38)/'31'!Y30)*1000</f>
        <v>5.68543306273368</v>
      </c>
      <c r="AR41" s="543"/>
    </row>
    <row r="42" customFormat="false" ht="19.5" hidden="false" customHeight="true" outlineLevel="0" collapsed="false">
      <c r="A42" s="195"/>
      <c r="B42" s="195"/>
      <c r="C42" s="195"/>
      <c r="O42" s="196" t="s">
        <v>96</v>
      </c>
      <c r="P42" s="196"/>
      <c r="Q42" s="196"/>
      <c r="R42" s="196"/>
      <c r="S42" s="196"/>
      <c r="T42" s="196"/>
      <c r="X42" s="197" t="s">
        <v>97</v>
      </c>
      <c r="Y42" s="197"/>
      <c r="Z42" s="197"/>
      <c r="AA42" s="197"/>
      <c r="AB42" s="197"/>
      <c r="AC42" s="197"/>
      <c r="AD42" s="197"/>
      <c r="AE42" s="197"/>
      <c r="AF42" s="197"/>
      <c r="AG42" s="197"/>
      <c r="AJ42" s="542"/>
      <c r="AK42" s="542"/>
      <c r="AL42" s="194"/>
      <c r="AM42" s="194"/>
      <c r="AO42" s="542"/>
      <c r="AP42" s="542"/>
      <c r="AQ42" s="543"/>
      <c r="AR42" s="543"/>
    </row>
    <row r="43" customFormat="false" ht="16.5" hidden="false" customHeight="true" outlineLevel="0" collapsed="false">
      <c r="A43" s="195"/>
      <c r="B43" s="195"/>
      <c r="C43" s="195"/>
      <c r="H43" s="198" t="s">
        <v>98</v>
      </c>
      <c r="I43" s="198"/>
      <c r="J43" s="198"/>
      <c r="L43" s="199" t="s">
        <v>99</v>
      </c>
      <c r="M43" s="199"/>
      <c r="N43" s="200"/>
      <c r="O43" s="201"/>
      <c r="P43" s="202"/>
      <c r="Q43" s="203" t="s">
        <v>100</v>
      </c>
      <c r="R43" s="203"/>
      <c r="S43" s="203"/>
      <c r="T43" s="204"/>
      <c r="X43" s="205" t="s">
        <v>101</v>
      </c>
      <c r="Y43" s="205"/>
      <c r="Z43" s="205" t="s">
        <v>102</v>
      </c>
      <c r="AA43" s="205"/>
      <c r="AB43" s="205" t="s">
        <v>103</v>
      </c>
      <c r="AC43" s="205"/>
      <c r="AD43" s="205" t="s">
        <v>104</v>
      </c>
      <c r="AE43" s="205"/>
      <c r="AF43" s="206"/>
      <c r="AG43" s="207"/>
    </row>
    <row r="44" customFormat="false" ht="15" hidden="false" customHeight="true" outlineLevel="0" collapsed="false">
      <c r="A44" s="195"/>
      <c r="B44" s="195"/>
      <c r="C44" s="195"/>
      <c r="H44" s="198"/>
      <c r="I44" s="198"/>
      <c r="J44" s="198"/>
      <c r="L44" s="199"/>
      <c r="M44" s="199"/>
      <c r="N44" s="200"/>
      <c r="O44" s="201"/>
      <c r="P44" s="202"/>
      <c r="Q44" s="203"/>
      <c r="R44" s="203"/>
      <c r="S44" s="203"/>
      <c r="T44" s="204"/>
      <c r="X44" s="208" t="s">
        <v>105</v>
      </c>
      <c r="Y44" s="209" t="n">
        <v>1.49</v>
      </c>
      <c r="Z44" s="208" t="s">
        <v>105</v>
      </c>
      <c r="AA44" s="209"/>
      <c r="AB44" s="208" t="s">
        <v>105</v>
      </c>
      <c r="AC44" s="209" t="n">
        <v>0.79</v>
      </c>
      <c r="AD44" s="210"/>
      <c r="AE44" s="210"/>
      <c r="AF44" s="211" t="s">
        <v>106</v>
      </c>
      <c r="AG44" s="243" t="n">
        <f aca="false">SUM('31'!Y45,'31'!AA45,'31'!AC45,'31'!AE45)</f>
        <v>147479.58</v>
      </c>
    </row>
    <row r="45" customFormat="false" ht="15" hidden="false" customHeight="true" outlineLevel="0" collapsed="false">
      <c r="H45" s="214" t="n">
        <f aca="false">COUNTIF('31'!I7:I18,"&lt;=5,0")</f>
        <v>12</v>
      </c>
      <c r="I45" s="214"/>
      <c r="J45" s="214"/>
      <c r="K45" s="190"/>
      <c r="L45" s="184" t="n">
        <f aca="false">COUNTA('31'!L37)</f>
        <v>1</v>
      </c>
      <c r="M45" s="184"/>
      <c r="O45" s="215"/>
      <c r="P45" s="216"/>
      <c r="Q45" s="217" t="n">
        <f aca="false">'31'!S41-'31'!O41</f>
        <v>6</v>
      </c>
      <c r="R45" s="217"/>
      <c r="S45" s="217"/>
      <c r="T45" s="218"/>
      <c r="X45" s="219" t="s">
        <v>108</v>
      </c>
      <c r="Y45" s="220" t="n">
        <f aca="false">'31'!Y44*275.3</f>
        <v>410.197</v>
      </c>
      <c r="Z45" s="219" t="s">
        <v>108</v>
      </c>
      <c r="AA45" s="220" t="n">
        <f aca="false">262.4*'31'!AA44</f>
        <v>0</v>
      </c>
      <c r="AB45" s="219" t="s">
        <v>108</v>
      </c>
      <c r="AC45" s="220" t="n">
        <f aca="false">'31'!AC44*277.7</f>
        <v>219.383</v>
      </c>
      <c r="AD45" s="219" t="s">
        <v>108</v>
      </c>
      <c r="AE45" s="221" t="n">
        <v>146850</v>
      </c>
      <c r="AF45" s="211"/>
      <c r="AG45" s="243"/>
      <c r="AI45" s="213" t="s">
        <v>107</v>
      </c>
      <c r="AJ45" s="213"/>
      <c r="AK45" s="213"/>
      <c r="AL45" s="213"/>
      <c r="AM45" s="213"/>
      <c r="AN45" s="213"/>
      <c r="AO45" s="213"/>
      <c r="AP45" s="213"/>
      <c r="AQ45" s="213"/>
      <c r="AR45" s="213"/>
    </row>
    <row r="46" customFormat="false" ht="15.75" hidden="false" customHeight="true" outlineLevel="0" collapsed="false">
      <c r="F46" s="223"/>
      <c r="X46" s="224" t="s">
        <v>109</v>
      </c>
      <c r="Y46" s="225" t="n">
        <f aca="false">'31'!AS6</f>
        <v>1.33</v>
      </c>
      <c r="Z46" s="224" t="s">
        <v>109</v>
      </c>
      <c r="AA46" s="226" t="n">
        <f aca="false">'31'!Y46</f>
        <v>1.33</v>
      </c>
      <c r="AB46" s="224" t="s">
        <v>109</v>
      </c>
      <c r="AC46" s="226" t="n">
        <f aca="false">'31'!Y46</f>
        <v>1.33</v>
      </c>
      <c r="AD46" s="224" t="s">
        <v>109</v>
      </c>
      <c r="AE46" s="227" t="n">
        <f aca="false">'31'!Y46</f>
        <v>1.33</v>
      </c>
      <c r="AF46" s="228" t="s">
        <v>110</v>
      </c>
      <c r="AG46" s="229" t="n">
        <f aca="false">SUM('31'!Y47,'31'!AA47,'31'!AC47,'31'!AE47)</f>
        <v>196147.8414</v>
      </c>
      <c r="AI46" s="205" t="s">
        <v>101</v>
      </c>
      <c r="AJ46" s="205"/>
      <c r="AK46" s="205" t="s">
        <v>102</v>
      </c>
      <c r="AL46" s="205"/>
      <c r="AM46" s="205" t="s">
        <v>103</v>
      </c>
      <c r="AN46" s="205"/>
      <c r="AO46" s="431"/>
      <c r="AP46" s="431"/>
      <c r="AQ46" s="206"/>
      <c r="AR46" s="207"/>
    </row>
    <row r="47" customFormat="false" ht="15" hidden="false" customHeight="true" outlineLevel="0" collapsed="false">
      <c r="O47" s="230" t="s">
        <v>111</v>
      </c>
      <c r="P47" s="230"/>
      <c r="Q47" s="230"/>
      <c r="R47" s="230"/>
      <c r="S47" s="230"/>
      <c r="T47" s="230"/>
      <c r="X47" s="219" t="s">
        <v>112</v>
      </c>
      <c r="Y47" s="220" t="n">
        <f aca="false">'31'!Y45*'31'!Y46</f>
        <v>545.56201</v>
      </c>
      <c r="Z47" s="219" t="s">
        <v>112</v>
      </c>
      <c r="AA47" s="220" t="n">
        <f aca="false">'31'!AA45*'31'!AA46</f>
        <v>0</v>
      </c>
      <c r="AB47" s="219" t="s">
        <v>112</v>
      </c>
      <c r="AC47" s="220" t="n">
        <f aca="false">'31'!AC45*'31'!AC46</f>
        <v>291.77939</v>
      </c>
      <c r="AD47" s="219" t="s">
        <v>112</v>
      </c>
      <c r="AE47" s="220" t="n">
        <f aca="false">'31'!AE45*'31'!AE46</f>
        <v>195310.5</v>
      </c>
      <c r="AF47" s="228"/>
      <c r="AG47" s="229"/>
      <c r="AI47" s="208" t="s">
        <v>105</v>
      </c>
      <c r="AJ47" s="209"/>
      <c r="AK47" s="208" t="s">
        <v>105</v>
      </c>
      <c r="AL47" s="209"/>
      <c r="AM47" s="208" t="s">
        <v>105</v>
      </c>
      <c r="AN47" s="209"/>
      <c r="AO47" s="431"/>
      <c r="AP47" s="431"/>
      <c r="AQ47" s="211" t="s">
        <v>106</v>
      </c>
      <c r="AR47" s="212" t="n">
        <f aca="false">SUM('10'!AJ48,'10'!AL48,'10'!AN48,'10'!AP48)</f>
        <v>3.99</v>
      </c>
    </row>
    <row r="48" customFormat="false" ht="15.75" hidden="false" customHeight="true" outlineLevel="0" collapsed="false">
      <c r="O48" s="230"/>
      <c r="P48" s="230"/>
      <c r="Q48" s="230"/>
      <c r="R48" s="230"/>
      <c r="S48" s="230"/>
      <c r="T48" s="230"/>
      <c r="X48" s="231"/>
      <c r="Y48" s="232"/>
      <c r="Z48" s="231"/>
      <c r="AA48" s="232"/>
      <c r="AB48" s="231"/>
      <c r="AC48" s="232"/>
      <c r="AD48" s="231"/>
      <c r="AE48" s="233"/>
      <c r="AF48" s="233"/>
      <c r="AG48" s="233"/>
      <c r="AI48" s="219" t="s">
        <v>108</v>
      </c>
      <c r="AJ48" s="220" t="n">
        <f aca="false">AJ47*275.3</f>
        <v>0</v>
      </c>
      <c r="AK48" s="219" t="s">
        <v>108</v>
      </c>
      <c r="AL48" s="220" t="n">
        <f aca="false">262.4*'10'!AL47</f>
        <v>0</v>
      </c>
      <c r="AM48" s="219" t="s">
        <v>108</v>
      </c>
      <c r="AN48" s="220" t="n">
        <f aca="false">AN47*277.7</f>
        <v>0</v>
      </c>
      <c r="AO48" s="431"/>
      <c r="AP48" s="431"/>
      <c r="AQ48" s="211"/>
      <c r="AR48" s="212"/>
    </row>
    <row r="49" customFormat="false" ht="15.75" hidden="false" customHeight="true" outlineLevel="0" collapsed="false">
      <c r="O49" s="235" t="s">
        <v>113</v>
      </c>
      <c r="P49" s="235"/>
      <c r="R49" s="236" t="s">
        <v>114</v>
      </c>
      <c r="S49" s="236"/>
      <c r="T49" s="236"/>
      <c r="AE49" s="237"/>
      <c r="AF49" s="237"/>
      <c r="AG49" s="237"/>
      <c r="AI49" s="224" t="s">
        <v>109</v>
      </c>
      <c r="AJ49" s="225" t="n">
        <f aca="false">Y46</f>
        <v>1.33</v>
      </c>
      <c r="AK49" s="234" t="s">
        <v>109</v>
      </c>
      <c r="AL49" s="225" t="n">
        <f aca="false">AJ49</f>
        <v>1.33</v>
      </c>
      <c r="AM49" s="234" t="s">
        <v>109</v>
      </c>
      <c r="AN49" s="225" t="n">
        <f aca="false">AJ49</f>
        <v>1.33</v>
      </c>
      <c r="AO49" s="431"/>
      <c r="AP49" s="431"/>
      <c r="AQ49" s="228" t="s">
        <v>110</v>
      </c>
      <c r="AR49" s="229" t="n">
        <f aca="false">SUM('10'!AJ50,'10'!AL50,'10'!AN50,'10'!AP50)</f>
        <v>0</v>
      </c>
    </row>
    <row r="50" customFormat="false" ht="18" hidden="false" customHeight="true" outlineLevel="0" collapsed="false">
      <c r="O50" s="235"/>
      <c r="P50" s="235"/>
      <c r="R50" s="236"/>
      <c r="S50" s="236"/>
      <c r="T50" s="236"/>
      <c r="X50" s="238" t="s">
        <v>115</v>
      </c>
      <c r="Y50" s="238"/>
      <c r="Z50" s="238"/>
      <c r="AA50" s="238"/>
      <c r="AB50" s="238"/>
      <c r="AC50" s="238"/>
      <c r="AD50" s="238"/>
      <c r="AE50" s="238"/>
      <c r="AF50" s="238"/>
      <c r="AG50" s="238"/>
      <c r="AI50" s="219" t="s">
        <v>112</v>
      </c>
      <c r="AJ50" s="220" t="n">
        <f aca="false">'10'!AJ48*'10'!AJ49</f>
        <v>0</v>
      </c>
      <c r="AK50" s="219" t="s">
        <v>112</v>
      </c>
      <c r="AL50" s="220" t="n">
        <f aca="false">'10'!AL48*'10'!AL49</f>
        <v>0</v>
      </c>
      <c r="AM50" s="219" t="s">
        <v>112</v>
      </c>
      <c r="AN50" s="220" t="n">
        <f aca="false">'10'!AN48*'10'!AN49</f>
        <v>0</v>
      </c>
      <c r="AO50" s="431"/>
      <c r="AP50" s="431"/>
      <c r="AQ50" s="228"/>
      <c r="AR50" s="229"/>
    </row>
    <row r="51" customFormat="false" ht="16.5" hidden="false" customHeight="true" outlineLevel="0" collapsed="false">
      <c r="O51" s="184" t="n">
        <f aca="false">COUNTA('31'!G7:G18)</f>
        <v>12</v>
      </c>
      <c r="P51" s="184" t="n">
        <f aca="false">COUNTA('31'!W17:W28)</f>
        <v>0</v>
      </c>
      <c r="R51" s="214" t="n">
        <f aca="false">COUNTIF('31'!G7:G18,"&gt;=0,5")</f>
        <v>12</v>
      </c>
      <c r="S51" s="214"/>
      <c r="T51" s="214"/>
      <c r="X51" s="205" t="s">
        <v>101</v>
      </c>
      <c r="Y51" s="205"/>
      <c r="Z51" s="205" t="s">
        <v>102</v>
      </c>
      <c r="AA51" s="205"/>
      <c r="AB51" s="205" t="s">
        <v>103</v>
      </c>
      <c r="AC51" s="205"/>
      <c r="AD51" s="205" t="s">
        <v>104</v>
      </c>
      <c r="AE51" s="205"/>
      <c r="AF51" s="239"/>
      <c r="AG51" s="240"/>
    </row>
    <row r="52" customFormat="false" ht="15" hidden="false" customHeight="true" outlineLevel="0" collapsed="false">
      <c r="X52" s="208" t="s">
        <v>105</v>
      </c>
      <c r="Y52" s="241"/>
      <c r="Z52" s="208" t="s">
        <v>105</v>
      </c>
      <c r="AA52" s="241"/>
      <c r="AB52" s="208" t="s">
        <v>105</v>
      </c>
      <c r="AC52" s="241"/>
      <c r="AD52" s="242"/>
      <c r="AE52" s="242"/>
      <c r="AF52" s="211" t="s">
        <v>106</v>
      </c>
      <c r="AG52" s="243" t="n">
        <f aca="false">SUM('31'!Y53,'31'!AA53,'31'!AC53,'31'!AE53)</f>
        <v>0</v>
      </c>
      <c r="AI52" s="238" t="s">
        <v>116</v>
      </c>
      <c r="AJ52" s="238"/>
      <c r="AK52" s="238"/>
      <c r="AL52" s="238"/>
      <c r="AM52" s="238"/>
      <c r="AN52" s="238"/>
      <c r="AO52" s="238"/>
      <c r="AP52" s="238"/>
      <c r="AQ52" s="238"/>
      <c r="AR52" s="238"/>
    </row>
    <row r="53" customFormat="false" ht="15" hidden="false" customHeight="true" outlineLevel="0" collapsed="false">
      <c r="O53" s="230" t="s">
        <v>117</v>
      </c>
      <c r="P53" s="230"/>
      <c r="Q53" s="230"/>
      <c r="R53" s="230"/>
      <c r="S53" s="230"/>
      <c r="T53" s="230"/>
      <c r="X53" s="219" t="s">
        <v>108</v>
      </c>
      <c r="Y53" s="220" t="n">
        <f aca="false">'31'!Y52*275.3</f>
        <v>0</v>
      </c>
      <c r="Z53" s="219" t="s">
        <v>108</v>
      </c>
      <c r="AA53" s="220" t="n">
        <f aca="false">262.4*'31'!AA52</f>
        <v>0</v>
      </c>
      <c r="AB53" s="219" t="s">
        <v>108</v>
      </c>
      <c r="AC53" s="246" t="n">
        <f aca="false">'31'!AC52*277.7</f>
        <v>0</v>
      </c>
      <c r="AD53" s="219" t="s">
        <v>108</v>
      </c>
      <c r="AE53" s="348"/>
      <c r="AF53" s="211"/>
      <c r="AG53" s="243"/>
      <c r="AI53" s="205" t="s">
        <v>101</v>
      </c>
      <c r="AJ53" s="205"/>
      <c r="AK53" s="205" t="s">
        <v>102</v>
      </c>
      <c r="AL53" s="205"/>
      <c r="AM53" s="205" t="s">
        <v>103</v>
      </c>
      <c r="AN53" s="205"/>
      <c r="AO53" s="431"/>
      <c r="AP53" s="431"/>
      <c r="AQ53" s="499"/>
      <c r="AR53" s="500"/>
    </row>
    <row r="54" customFormat="false" ht="15" hidden="false" customHeight="true" outlineLevel="0" collapsed="false">
      <c r="O54" s="230"/>
      <c r="P54" s="230"/>
      <c r="Q54" s="230"/>
      <c r="R54" s="230"/>
      <c r="S54" s="230"/>
      <c r="T54" s="230"/>
      <c r="X54" s="224" t="s">
        <v>109</v>
      </c>
      <c r="Y54" s="225" t="n">
        <f aca="false">'31'!AS7</f>
        <v>1.345</v>
      </c>
      <c r="Z54" s="224" t="s">
        <v>109</v>
      </c>
      <c r="AA54" s="226" t="n">
        <f aca="false">'31'!Y54</f>
        <v>1.345</v>
      </c>
      <c r="AB54" s="224" t="s">
        <v>109</v>
      </c>
      <c r="AC54" s="226" t="n">
        <f aca="false">'31'!Y54</f>
        <v>1.345</v>
      </c>
      <c r="AD54" s="224" t="s">
        <v>109</v>
      </c>
      <c r="AE54" s="227" t="n">
        <f aca="false">'31'!Y54</f>
        <v>1.345</v>
      </c>
      <c r="AF54" s="228" t="s">
        <v>110</v>
      </c>
      <c r="AG54" s="229" t="n">
        <f aca="false">SUM('31'!Y55,'31'!AA55,'31'!AC55,'31'!AE55)</f>
        <v>0</v>
      </c>
      <c r="AI54" s="208" t="s">
        <v>105</v>
      </c>
      <c r="AJ54" s="245" t="n">
        <v>0</v>
      </c>
      <c r="AK54" s="208" t="s">
        <v>105</v>
      </c>
      <c r="AL54" s="241"/>
      <c r="AM54" s="208" t="s">
        <v>105</v>
      </c>
      <c r="AN54" s="241"/>
      <c r="AO54" s="431"/>
      <c r="AP54" s="431"/>
      <c r="AQ54" s="211" t="s">
        <v>106</v>
      </c>
      <c r="AR54" s="243" t="n">
        <f aca="false">'10'!AJ55+'10'!AL55+'10'!AN55+'10'!AP55</f>
        <v>0</v>
      </c>
    </row>
    <row r="55" customFormat="false" ht="15" hidden="false" customHeight="true" outlineLevel="0" collapsed="false">
      <c r="O55" s="235" t="s">
        <v>118</v>
      </c>
      <c r="P55" s="235"/>
      <c r="R55" s="236" t="s">
        <v>119</v>
      </c>
      <c r="S55" s="236"/>
      <c r="T55" s="236"/>
      <c r="X55" s="219" t="s">
        <v>112</v>
      </c>
      <c r="Y55" s="220" t="n">
        <f aca="false">'31'!Y53*'31'!Y54</f>
        <v>0</v>
      </c>
      <c r="Z55" s="219" t="s">
        <v>112</v>
      </c>
      <c r="AA55" s="220" t="n">
        <f aca="false">'31'!AA53*'31'!AA54</f>
        <v>0</v>
      </c>
      <c r="AB55" s="219" t="s">
        <v>112</v>
      </c>
      <c r="AC55" s="220" t="n">
        <f aca="false">'31'!AC53*'31'!AC54</f>
        <v>0</v>
      </c>
      <c r="AD55" s="219" t="s">
        <v>112</v>
      </c>
      <c r="AE55" s="220" t="n">
        <f aca="false">'31'!AE53*'31'!AE54</f>
        <v>0</v>
      </c>
      <c r="AF55" s="228"/>
      <c r="AG55" s="229"/>
      <c r="AI55" s="219" t="s">
        <v>108</v>
      </c>
      <c r="AJ55" s="220" t="n">
        <f aca="false">AJ54*275.3</f>
        <v>0</v>
      </c>
      <c r="AK55" s="219" t="s">
        <v>108</v>
      </c>
      <c r="AL55" s="220" t="n">
        <f aca="false">262.4*AL54</f>
        <v>0</v>
      </c>
      <c r="AM55" s="219" t="s">
        <v>108</v>
      </c>
      <c r="AN55" s="246" t="n">
        <f aca="false">AN54*277.7</f>
        <v>0</v>
      </c>
      <c r="AO55" s="431"/>
      <c r="AP55" s="431"/>
      <c r="AQ55" s="211"/>
      <c r="AR55" s="243"/>
    </row>
    <row r="56" customFormat="false" ht="13.9" hidden="false" customHeight="true" outlineLevel="0" collapsed="false">
      <c r="O56" s="235"/>
      <c r="P56" s="235"/>
      <c r="R56" s="236"/>
      <c r="S56" s="236"/>
      <c r="T56" s="236"/>
      <c r="AI56" s="224" t="s">
        <v>109</v>
      </c>
      <c r="AJ56" s="225" t="n">
        <f aca="false">Y54</f>
        <v>1.345</v>
      </c>
      <c r="AK56" s="224" t="s">
        <v>109</v>
      </c>
      <c r="AL56" s="225" t="n">
        <f aca="false">AJ56</f>
        <v>1.345</v>
      </c>
      <c r="AM56" s="224" t="s">
        <v>109</v>
      </c>
      <c r="AN56" s="225" t="n">
        <f aca="false">AJ56</f>
        <v>1.345</v>
      </c>
      <c r="AO56" s="431"/>
      <c r="AP56" s="431"/>
      <c r="AQ56" s="228" t="s">
        <v>110</v>
      </c>
      <c r="AR56" s="229" t="n">
        <f aca="false">SUM('10'!AJ57,'10'!AL57,'10'!AN57,'10'!AP57)</f>
        <v>0</v>
      </c>
    </row>
    <row r="57" customFormat="false" ht="15.75" hidden="false" customHeight="true" outlineLevel="0" collapsed="false">
      <c r="O57" s="247" t="n">
        <f aca="false">COUNTA('31'!N7:N18)</f>
        <v>12</v>
      </c>
      <c r="P57" s="247"/>
      <c r="R57" s="248" t="n">
        <f aca="false">COUNTIF('31'!N7:N18,"&gt;=6")</f>
        <v>0</v>
      </c>
      <c r="S57" s="248"/>
      <c r="T57" s="248"/>
      <c r="AI57" s="219" t="s">
        <v>112</v>
      </c>
      <c r="AJ57" s="220" t="n">
        <f aca="false">AJ55*AJ56</f>
        <v>0</v>
      </c>
      <c r="AK57" s="219" t="s">
        <v>112</v>
      </c>
      <c r="AL57" s="220" t="n">
        <f aca="false">AL55*AL56</f>
        <v>0</v>
      </c>
      <c r="AM57" s="219" t="s">
        <v>112</v>
      </c>
      <c r="AN57" s="220" t="n">
        <f aca="false">AN55*AN56</f>
        <v>0</v>
      </c>
      <c r="AO57" s="431"/>
      <c r="AP57" s="431"/>
      <c r="AQ57" s="228"/>
      <c r="AR57" s="229"/>
    </row>
    <row r="58" customFormat="false" ht="15.75" hidden="false" customHeight="true" outlineLevel="0" collapsed="false">
      <c r="X58" s="249" t="s">
        <v>120</v>
      </c>
      <c r="Y58" s="249"/>
      <c r="Z58" s="249"/>
      <c r="AA58" s="249"/>
      <c r="AB58" s="249"/>
      <c r="AC58" s="24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1" t="s">
        <v>122</v>
      </c>
      <c r="Y60" s="251"/>
      <c r="Z60" s="252"/>
      <c r="AA60" s="252"/>
      <c r="AB60" s="251" t="s">
        <v>123</v>
      </c>
      <c r="AC60" s="251"/>
      <c r="AD60" s="253"/>
      <c r="AE60" s="253"/>
      <c r="AI60" s="250" t="s">
        <v>121</v>
      </c>
      <c r="AJ60" s="250"/>
      <c r="AK60" s="250"/>
      <c r="AL60" s="250"/>
      <c r="AM60" s="250"/>
      <c r="AN60" s="250"/>
      <c r="AO60" s="250"/>
      <c r="AP60" s="250"/>
      <c r="AQ60" s="250"/>
      <c r="AR60" s="250"/>
    </row>
    <row r="61" customFormat="false" ht="15.75" hidden="false" customHeight="true" outlineLevel="0" collapsed="false">
      <c r="X61" s="255"/>
      <c r="Y61" s="255"/>
      <c r="Z61" s="255"/>
      <c r="AA61" s="255"/>
      <c r="AB61" s="255"/>
      <c r="AC61" s="255"/>
      <c r="AD61" s="193"/>
      <c r="AE61" s="193"/>
      <c r="AI61" s="254" t="s">
        <v>124</v>
      </c>
      <c r="AJ61" s="254"/>
      <c r="AK61" s="254"/>
      <c r="AL61" s="254"/>
      <c r="AM61" s="254"/>
      <c r="AN61" s="254" t="s">
        <v>97</v>
      </c>
      <c r="AO61" s="254"/>
      <c r="AP61" s="254"/>
      <c r="AQ61" s="254"/>
      <c r="AR61" s="254"/>
    </row>
    <row r="62" customFormat="false" ht="15" hidden="false" customHeight="true" outlineLevel="0" collapsed="false">
      <c r="X62" s="258" t="s">
        <v>126</v>
      </c>
      <c r="Y62" s="258"/>
      <c r="Z62" s="259"/>
      <c r="AA62" s="259"/>
      <c r="AB62" s="260" t="s">
        <v>126</v>
      </c>
      <c r="AC62" s="260"/>
      <c r="AD62" s="193"/>
      <c r="AE62" s="193"/>
      <c r="AI62" s="256" t="s">
        <v>125</v>
      </c>
      <c r="AJ62" s="256"/>
      <c r="AK62" s="256"/>
      <c r="AL62" s="257" t="n">
        <f aca="false">AJ57+AL57+AN57</f>
        <v>0</v>
      </c>
      <c r="AM62" s="257"/>
      <c r="AN62" s="256" t="s">
        <v>125</v>
      </c>
      <c r="AO62" s="256"/>
      <c r="AP62" s="256"/>
      <c r="AQ62" s="257" t="e">
        <f aca="false">#NAME?</f>
        <v>#NAME?</v>
      </c>
      <c r="AR62" s="257"/>
    </row>
    <row r="63" customFormat="false" ht="15" hidden="false" customHeight="true" outlineLevel="0" collapsed="false">
      <c r="X63" s="263" t="s">
        <v>128</v>
      </c>
      <c r="Y63" s="264" t="n">
        <v>0</v>
      </c>
      <c r="Z63" s="259"/>
      <c r="AA63" s="259"/>
      <c r="AB63" s="265" t="s">
        <v>167</v>
      </c>
      <c r="AC63" s="266" t="n">
        <v>0</v>
      </c>
      <c r="AI63" s="256" t="s">
        <v>127</v>
      </c>
      <c r="AJ63" s="256"/>
      <c r="AK63" s="256"/>
      <c r="AL63" s="261" t="n">
        <f aca="false">AA34</f>
        <v>0</v>
      </c>
      <c r="AM63" s="261"/>
      <c r="AN63" s="256" t="s">
        <v>127</v>
      </c>
      <c r="AO63" s="256"/>
      <c r="AP63" s="256"/>
      <c r="AQ63" s="262" t="n">
        <f aca="false">'10'!AA33</f>
        <v>0</v>
      </c>
      <c r="AR63" s="262"/>
    </row>
    <row r="64" customFormat="false" ht="15" hidden="false" customHeight="true" outlineLevel="0" collapsed="false">
      <c r="X64" s="263"/>
      <c r="Y64" s="264"/>
      <c r="Z64" s="259"/>
      <c r="AA64" s="259"/>
      <c r="AB64" s="265" t="s">
        <v>168</v>
      </c>
      <c r="AC64" s="266" t="n">
        <v>0</v>
      </c>
      <c r="AI64" s="256" t="s">
        <v>129</v>
      </c>
      <c r="AJ64" s="256"/>
      <c r="AK64" s="256"/>
      <c r="AL64" s="257" t="n">
        <f aca="false">AL62-AL63</f>
        <v>0</v>
      </c>
      <c r="AM64" s="257"/>
      <c r="AN64" s="256" t="s">
        <v>129</v>
      </c>
      <c r="AO64" s="256"/>
      <c r="AP64" s="256"/>
      <c r="AQ64" s="530" t="n">
        <f aca="false">'10'!AQ62-'10'!AQ63</f>
        <v>92169</v>
      </c>
      <c r="AR64" s="530"/>
    </row>
    <row r="65" customFormat="false" ht="39" hidden="false" customHeight="true" outlineLevel="0" collapsed="false">
      <c r="X65" s="267" t="s">
        <v>130</v>
      </c>
      <c r="Y65" s="318" t="n">
        <f aca="false">'30'!$Y$68</f>
        <v>-8096.33333333333</v>
      </c>
      <c r="Z65" s="259"/>
      <c r="AA65" s="259"/>
      <c r="AB65" s="269" t="s">
        <v>130</v>
      </c>
      <c r="AC65" s="367" t="n">
        <f aca="false">'30'!$AC$68</f>
        <v>0</v>
      </c>
    </row>
    <row r="66" customFormat="false" ht="15" hidden="false" customHeight="true" outlineLevel="0" collapsed="false">
      <c r="X66" s="271" t="s">
        <v>131</v>
      </c>
      <c r="Y66" s="271"/>
      <c r="Z66" s="259"/>
      <c r="AA66" s="259"/>
      <c r="AB66" s="272" t="s">
        <v>131</v>
      </c>
      <c r="AC66" s="272"/>
    </row>
    <row r="67" customFormat="false" ht="15" hidden="false" customHeight="true" outlineLevel="0" collapsed="false">
      <c r="X67" s="263" t="s">
        <v>128</v>
      </c>
      <c r="Y67" s="435" t="n">
        <f aca="false">SUM('31'!AK38,'31'!AP38)</f>
        <v>2877.225</v>
      </c>
      <c r="Z67" s="259"/>
      <c r="AA67" s="259"/>
      <c r="AB67" s="265" t="s">
        <v>128</v>
      </c>
      <c r="AC67" s="257" t="n">
        <f aca="false">SUM('31'!AM38,'31'!AR38)</f>
        <v>0</v>
      </c>
    </row>
    <row r="68" customFormat="false" ht="15.75" hidden="false" customHeight="true" outlineLevel="0" collapsed="false">
      <c r="X68" s="263" t="s">
        <v>132</v>
      </c>
      <c r="Y68" s="274" t="n">
        <f aca="false">SUM('31'!Y63,'31'!Y65)-'31'!Y67</f>
        <v>-10973.5583333333</v>
      </c>
      <c r="Z68" s="259"/>
      <c r="AA68" s="259"/>
      <c r="AB68" s="265" t="s">
        <v>132</v>
      </c>
      <c r="AC68" s="275" t="n">
        <f aca="false">'31'!AC65</f>
        <v>0</v>
      </c>
    </row>
    <row r="70" customFormat="false" ht="15.75" hidden="false" customHeight="true" outlineLevel="0" collapsed="false">
      <c r="Z70" s="537" t="s">
        <v>165</v>
      </c>
      <c r="AA70" s="538" t="n">
        <f aca="false">'31'!AC68+'31'!Y68</f>
        <v>-10973.5583333333</v>
      </c>
    </row>
  </sheetData>
  <sheetProtection sheet="true" password="dd2b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C35:AD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4" topLeftCell="B146" activePane="bottomRight" state="frozen"/>
      <selection pane="topLeft" activeCell="A1" activeCellId="0" sqref="A1"/>
      <selection pane="topRight" activeCell="B1" activeCellId="0" sqref="B1"/>
      <selection pane="bottomLeft" activeCell="A146" activeCellId="0" sqref="A146"/>
      <selection pane="bottomRight" activeCell="F158" activeCellId="0" sqref="F158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20"/>
      <c r="B1" s="112" t="s">
        <v>169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customFormat="false" ht="24" hidden="false" customHeight="true" outlineLevel="0" collapsed="false">
      <c r="A2" s="545" t="s">
        <v>170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customFormat="false" ht="68.65" hidden="false" customHeight="true" outlineLevel="0" collapsed="false">
      <c r="A3" s="545"/>
      <c r="B3" s="546" t="s">
        <v>171</v>
      </c>
      <c r="C3" s="546"/>
      <c r="D3" s="546"/>
      <c r="E3" s="546"/>
      <c r="F3" s="546"/>
      <c r="G3" s="547" t="s">
        <v>49</v>
      </c>
      <c r="H3" s="547"/>
      <c r="I3" s="548"/>
      <c r="J3" s="549" t="s">
        <v>170</v>
      </c>
      <c r="K3" s="550" t="s">
        <v>172</v>
      </c>
      <c r="L3" s="550"/>
      <c r="M3" s="551" t="s">
        <v>173</v>
      </c>
      <c r="N3" s="551"/>
      <c r="P3" s="552" t="s">
        <v>170</v>
      </c>
      <c r="Q3" s="552" t="s">
        <v>174</v>
      </c>
      <c r="R3" s="552"/>
      <c r="T3" s="553" t="s">
        <v>175</v>
      </c>
      <c r="U3" s="553"/>
      <c r="V3" s="553"/>
      <c r="W3" s="553"/>
      <c r="X3" s="553"/>
      <c r="Y3" s="553"/>
      <c r="Z3" s="553"/>
      <c r="AA3" s="553"/>
    </row>
    <row r="4" s="558" customFormat="true" ht="29.85" hidden="false" customHeight="true" outlineLevel="0" collapsed="false">
      <c r="A4" s="545"/>
      <c r="B4" s="554" t="s">
        <v>176</v>
      </c>
      <c r="C4" s="554" t="s">
        <v>177</v>
      </c>
      <c r="D4" s="554" t="s">
        <v>178</v>
      </c>
      <c r="E4" s="554" t="s">
        <v>179</v>
      </c>
      <c r="F4" s="554" t="s">
        <v>180</v>
      </c>
      <c r="G4" s="554" t="s">
        <v>176</v>
      </c>
      <c r="H4" s="554" t="s">
        <v>181</v>
      </c>
      <c r="I4" s="555"/>
      <c r="J4" s="549"/>
      <c r="K4" s="556" t="s">
        <v>176</v>
      </c>
      <c r="L4" s="556" t="s">
        <v>181</v>
      </c>
      <c r="M4" s="557" t="s">
        <v>176</v>
      </c>
      <c r="N4" s="557" t="s">
        <v>181</v>
      </c>
      <c r="P4" s="552"/>
      <c r="Q4" s="557" t="s">
        <v>176</v>
      </c>
      <c r="R4" s="557" t="s">
        <v>181</v>
      </c>
      <c r="T4" s="559" t="s">
        <v>0</v>
      </c>
      <c r="V4" s="554" t="s">
        <v>177</v>
      </c>
      <c r="W4" s="554" t="s">
        <v>179</v>
      </c>
      <c r="X4" s="554" t="s">
        <v>180</v>
      </c>
      <c r="Y4" s="554" t="s">
        <v>178</v>
      </c>
      <c r="Z4" s="554" t="s">
        <v>179</v>
      </c>
      <c r="AA4" s="554" t="s">
        <v>180</v>
      </c>
    </row>
    <row r="5" customFormat="false" ht="28.35" hidden="false" customHeight="false" outlineLevel="0" collapsed="false">
      <c r="A5" s="560" t="n">
        <v>1</v>
      </c>
      <c r="B5" s="365"/>
      <c r="C5" s="365"/>
      <c r="D5" s="365"/>
      <c r="E5" s="365"/>
      <c r="F5" s="365"/>
      <c r="G5" s="561"/>
      <c r="H5" s="562"/>
      <c r="I5" s="320"/>
      <c r="J5" s="563" t="n">
        <v>1</v>
      </c>
      <c r="K5" s="564"/>
      <c r="L5" s="564"/>
      <c r="M5" s="565"/>
      <c r="N5" s="565"/>
      <c r="P5" s="563" t="n">
        <v>1</v>
      </c>
      <c r="Q5" s="566"/>
      <c r="R5" s="566"/>
      <c r="T5" s="567" t="n">
        <f aca="false">A5</f>
        <v>1</v>
      </c>
      <c r="U5" s="568" t="s">
        <v>182</v>
      </c>
      <c r="V5" s="365"/>
      <c r="W5" s="365"/>
      <c r="X5" s="365"/>
      <c r="Y5" s="365"/>
      <c r="Z5" s="365"/>
      <c r="AA5" s="365"/>
    </row>
    <row r="6" customFormat="false" ht="13.8" hidden="false" customHeight="false" outlineLevel="0" collapsed="false">
      <c r="A6" s="560"/>
      <c r="B6" s="365"/>
      <c r="C6" s="365"/>
      <c r="D6" s="365"/>
      <c r="E6" s="365"/>
      <c r="F6" s="365"/>
      <c r="G6" s="58"/>
      <c r="H6" s="562"/>
      <c r="I6" s="320"/>
      <c r="J6" s="563" t="n">
        <v>2</v>
      </c>
      <c r="K6" s="564"/>
      <c r="L6" s="564"/>
      <c r="M6" s="565"/>
      <c r="N6" s="565"/>
      <c r="P6" s="563" t="n">
        <v>2</v>
      </c>
      <c r="Q6" s="565"/>
      <c r="R6" s="565"/>
      <c r="T6" s="567"/>
      <c r="U6" s="569"/>
      <c r="V6" s="365"/>
      <c r="W6" s="365"/>
      <c r="X6" s="365"/>
      <c r="Y6" s="365"/>
      <c r="Z6" s="365"/>
      <c r="AA6" s="365"/>
    </row>
    <row r="7" customFormat="false" ht="13.8" hidden="false" customHeight="false" outlineLevel="0" collapsed="false">
      <c r="A7" s="560"/>
      <c r="B7" s="365"/>
      <c r="C7" s="365"/>
      <c r="D7" s="365"/>
      <c r="E7" s="365"/>
      <c r="F7" s="365"/>
      <c r="G7" s="281"/>
      <c r="H7" s="562"/>
      <c r="I7" s="320"/>
      <c r="J7" s="563" t="n">
        <v>3</v>
      </c>
      <c r="K7" s="564"/>
      <c r="L7" s="564"/>
      <c r="M7" s="570"/>
      <c r="N7" s="565"/>
      <c r="P7" s="563" t="n">
        <v>3</v>
      </c>
      <c r="Q7" s="565"/>
      <c r="R7" s="565"/>
      <c r="T7" s="567"/>
      <c r="U7" s="365"/>
      <c r="V7" s="365"/>
      <c r="W7" s="365"/>
      <c r="X7" s="365"/>
      <c r="Y7" s="365"/>
      <c r="Z7" s="365"/>
      <c r="AA7" s="365"/>
    </row>
    <row r="8" customFormat="false" ht="13.8" hidden="false" customHeight="false" outlineLevel="0" collapsed="false">
      <c r="A8" s="560"/>
      <c r="B8" s="365"/>
      <c r="C8" s="365"/>
      <c r="D8" s="365"/>
      <c r="E8" s="365"/>
      <c r="F8" s="365"/>
      <c r="G8" s="281"/>
      <c r="H8" s="562"/>
      <c r="I8" s="571"/>
      <c r="J8" s="563" t="n">
        <v>4</v>
      </c>
      <c r="K8" s="564" t="n">
        <v>243055</v>
      </c>
      <c r="L8" s="564" t="n">
        <v>19920</v>
      </c>
      <c r="M8" s="565" t="n">
        <v>242987</v>
      </c>
      <c r="N8" s="565" t="n">
        <v>6300</v>
      </c>
      <c r="P8" s="563" t="n">
        <v>4</v>
      </c>
      <c r="Q8" s="565"/>
      <c r="R8" s="565"/>
      <c r="T8" s="567"/>
      <c r="U8" s="572" t="s">
        <v>133</v>
      </c>
      <c r="V8" s="573" t="n">
        <f aca="false">C9</f>
        <v>0</v>
      </c>
      <c r="W8" s="573" t="n">
        <f aca="false">W5+W6+W7</f>
        <v>0</v>
      </c>
      <c r="X8" s="573" t="n">
        <f aca="false">X5+X6+X7</f>
        <v>0</v>
      </c>
      <c r="Y8" s="573" t="n">
        <f aca="false">D9</f>
        <v>0</v>
      </c>
      <c r="Z8" s="573" t="n">
        <f aca="false">Z5+Z6+Z7</f>
        <v>0</v>
      </c>
      <c r="AA8" s="573" t="n">
        <f aca="false">AA5+AA6+AA7</f>
        <v>0</v>
      </c>
    </row>
    <row r="9" customFormat="false" ht="13.8" hidden="false" customHeight="false" outlineLevel="0" collapsed="false">
      <c r="A9" s="560"/>
      <c r="B9" s="572" t="s">
        <v>133</v>
      </c>
      <c r="C9" s="573" t="n">
        <f aca="false">C5+C6+C7+C8</f>
        <v>0</v>
      </c>
      <c r="D9" s="573" t="n">
        <f aca="false">D5+D6+D7+D8</f>
        <v>0</v>
      </c>
      <c r="E9" s="573" t="n">
        <f aca="false">E5+E6+E7+E8</f>
        <v>0</v>
      </c>
      <c r="F9" s="573" t="n">
        <f aca="false">F5+F6+F7+F8</f>
        <v>0</v>
      </c>
      <c r="G9" s="574"/>
      <c r="H9" s="573" t="n">
        <f aca="false">H5+H6+H7+H8</f>
        <v>0</v>
      </c>
      <c r="I9" s="571"/>
      <c r="J9" s="563" t="n">
        <v>5</v>
      </c>
      <c r="K9" s="564"/>
      <c r="L9" s="564"/>
      <c r="M9" s="565"/>
      <c r="N9" s="565"/>
      <c r="P9" s="563" t="n">
        <v>5</v>
      </c>
      <c r="Q9" s="565"/>
      <c r="R9" s="565"/>
      <c r="T9" s="567"/>
      <c r="U9" s="575" t="s">
        <v>183</v>
      </c>
      <c r="V9" s="576" t="n">
        <f aca="false">V8+V5+V6+V7-W8-X8</f>
        <v>0</v>
      </c>
      <c r="W9" s="576"/>
      <c r="X9" s="576"/>
      <c r="Y9" s="576" t="n">
        <f aca="false">Y8+Y5+Y6+Y7-Z8-AA8</f>
        <v>0</v>
      </c>
      <c r="Z9" s="576"/>
      <c r="AA9" s="576"/>
    </row>
    <row r="10" customFormat="false" ht="13.8" hidden="false" customHeight="false" outlineLevel="0" collapsed="false">
      <c r="A10" s="560" t="n">
        <f aca="false">A5+1</f>
        <v>2</v>
      </c>
      <c r="B10" s="365" t="n">
        <v>34253</v>
      </c>
      <c r="C10" s="365" t="n">
        <v>33540</v>
      </c>
      <c r="D10" s="365"/>
      <c r="E10" s="365"/>
      <c r="F10" s="365"/>
      <c r="G10" s="561"/>
      <c r="H10" s="562"/>
      <c r="I10" s="577"/>
      <c r="J10" s="563" t="n">
        <v>6</v>
      </c>
      <c r="K10" s="564"/>
      <c r="L10" s="564"/>
      <c r="M10" s="565"/>
      <c r="N10" s="565"/>
      <c r="P10" s="563" t="n">
        <v>6</v>
      </c>
      <c r="Q10" s="565"/>
      <c r="R10" s="565"/>
      <c r="T10" s="567" t="n">
        <f aca="false">T5+1</f>
        <v>2</v>
      </c>
      <c r="U10" s="219"/>
      <c r="V10" s="365"/>
      <c r="W10" s="365"/>
      <c r="X10" s="365"/>
      <c r="Y10" s="365"/>
      <c r="Z10" s="365"/>
      <c r="AA10" s="365"/>
    </row>
    <row r="11" customFormat="false" ht="13.8" hidden="false" customHeight="false" outlineLevel="0" collapsed="false">
      <c r="A11" s="560"/>
      <c r="B11" s="365" t="n">
        <v>34255</v>
      </c>
      <c r="C11" s="365" t="n">
        <v>32580</v>
      </c>
      <c r="D11" s="365"/>
      <c r="E11" s="365"/>
      <c r="F11" s="365"/>
      <c r="G11" s="561"/>
      <c r="H11" s="562"/>
      <c r="I11" s="577"/>
      <c r="J11" s="563" t="n">
        <v>7</v>
      </c>
      <c r="K11" s="564"/>
      <c r="L11" s="564"/>
      <c r="M11" s="565"/>
      <c r="N11" s="565"/>
      <c r="P11" s="563" t="n">
        <v>7</v>
      </c>
      <c r="Q11" s="565"/>
      <c r="R11" s="565"/>
      <c r="T11" s="567"/>
      <c r="U11" s="219"/>
      <c r="V11" s="365"/>
      <c r="W11" s="365"/>
      <c r="X11" s="365"/>
      <c r="Y11" s="365"/>
      <c r="Z11" s="365"/>
      <c r="AA11" s="365"/>
    </row>
    <row r="12" customFormat="false" ht="13.8" hidden="false" customHeight="false" outlineLevel="0" collapsed="false">
      <c r="A12" s="560"/>
      <c r="B12" s="365"/>
      <c r="C12" s="365"/>
      <c r="D12" s="365"/>
      <c r="E12" s="365"/>
      <c r="F12" s="365"/>
      <c r="G12" s="561"/>
      <c r="H12" s="562"/>
      <c r="I12" s="571"/>
      <c r="J12" s="563" t="n">
        <v>8</v>
      </c>
      <c r="K12" s="564"/>
      <c r="L12" s="564"/>
      <c r="M12" s="565"/>
      <c r="N12" s="565"/>
      <c r="P12" s="563" t="n">
        <v>8</v>
      </c>
      <c r="Q12" s="565"/>
      <c r="R12" s="565"/>
      <c r="T12" s="567"/>
      <c r="U12" s="219"/>
      <c r="V12" s="365"/>
      <c r="W12" s="365"/>
      <c r="X12" s="365"/>
      <c r="Y12" s="365"/>
      <c r="Z12" s="365"/>
      <c r="AA12" s="365"/>
    </row>
    <row r="13" customFormat="false" ht="13.8" hidden="false" customHeight="false" outlineLevel="0" collapsed="false">
      <c r="A13" s="560"/>
      <c r="B13" s="578"/>
      <c r="C13" s="365"/>
      <c r="D13" s="365"/>
      <c r="E13" s="365"/>
      <c r="F13" s="365"/>
      <c r="G13" s="561"/>
      <c r="H13" s="562"/>
      <c r="I13" s="577"/>
      <c r="J13" s="563" t="n">
        <v>9</v>
      </c>
      <c r="K13" s="564"/>
      <c r="L13" s="564"/>
      <c r="M13" s="565"/>
      <c r="N13" s="565"/>
      <c r="P13" s="563" t="n">
        <v>9</v>
      </c>
      <c r="Q13" s="565"/>
      <c r="R13" s="565"/>
      <c r="T13" s="567"/>
      <c r="U13" s="572" t="s">
        <v>133</v>
      </c>
      <c r="V13" s="573" t="n">
        <f aca="false">C14</f>
        <v>66120</v>
      </c>
      <c r="W13" s="573" t="n">
        <f aca="false">W9+W10+W11+W12</f>
        <v>0</v>
      </c>
      <c r="X13" s="573" t="n">
        <f aca="false">X9+X10+X11+X12</f>
        <v>0</v>
      </c>
      <c r="Y13" s="573" t="n">
        <f aca="false">D14</f>
        <v>0</v>
      </c>
      <c r="Z13" s="573" t="n">
        <f aca="false">Z9+Z10+Z11+Z12</f>
        <v>0</v>
      </c>
      <c r="AA13" s="573" t="n">
        <f aca="false">AA9+AA10+AA11+AA12</f>
        <v>0</v>
      </c>
    </row>
    <row r="14" customFormat="false" ht="13.8" hidden="false" customHeight="false" outlineLevel="0" collapsed="false">
      <c r="A14" s="560"/>
      <c r="B14" s="572" t="s">
        <v>133</v>
      </c>
      <c r="C14" s="573" t="n">
        <f aca="false">C10+C11+C12+C13</f>
        <v>66120</v>
      </c>
      <c r="D14" s="573" t="n">
        <f aca="false">D10+D11+D12+D13</f>
        <v>0</v>
      </c>
      <c r="E14" s="573" t="n">
        <f aca="false">E10+E11+E12+E13</f>
        <v>0</v>
      </c>
      <c r="F14" s="573" t="n">
        <f aca="false">F10+F11+F12+F13</f>
        <v>0</v>
      </c>
      <c r="G14" s="579"/>
      <c r="H14" s="573" t="n">
        <f aca="false">H10+H11+H12+H13</f>
        <v>0</v>
      </c>
      <c r="I14" s="580"/>
      <c r="J14" s="563" t="n">
        <v>10</v>
      </c>
      <c r="K14" s="564"/>
      <c r="L14" s="564"/>
      <c r="M14" s="565"/>
      <c r="N14" s="565"/>
      <c r="P14" s="563" t="n">
        <v>10</v>
      </c>
      <c r="Q14" s="565"/>
      <c r="R14" s="565"/>
      <c r="T14" s="567"/>
      <c r="U14" s="575" t="s">
        <v>183</v>
      </c>
      <c r="V14" s="576" t="n">
        <f aca="false">V9+V13-W13-X13</f>
        <v>66120</v>
      </c>
      <c r="W14" s="576"/>
      <c r="X14" s="576"/>
      <c r="Y14" s="576" t="n">
        <f aca="false">Y9+Y13-Z13-AA13</f>
        <v>0</v>
      </c>
      <c r="Z14" s="576"/>
      <c r="AA14" s="576"/>
    </row>
    <row r="15" customFormat="false" ht="13.8" hidden="false" customHeight="false" outlineLevel="0" collapsed="false">
      <c r="A15" s="560" t="n">
        <f aca="false">A10+1</f>
        <v>3</v>
      </c>
      <c r="B15" s="578"/>
      <c r="C15" s="365"/>
      <c r="D15" s="365"/>
      <c r="E15" s="365"/>
      <c r="F15" s="365"/>
      <c r="G15" s="581"/>
      <c r="H15" s="562"/>
      <c r="I15" s="571"/>
      <c r="J15" s="563" t="n">
        <v>11</v>
      </c>
      <c r="K15" s="564"/>
      <c r="L15" s="564"/>
      <c r="M15" s="565"/>
      <c r="N15" s="565"/>
      <c r="P15" s="563" t="n">
        <v>11</v>
      </c>
      <c r="Q15" s="565"/>
      <c r="R15" s="565"/>
      <c r="T15" s="567" t="n">
        <f aca="false">T10+1</f>
        <v>3</v>
      </c>
      <c r="U15" s="582"/>
      <c r="V15" s="365"/>
      <c r="W15" s="365"/>
      <c r="X15" s="365"/>
      <c r="Y15" s="365"/>
      <c r="Z15" s="365"/>
      <c r="AA15" s="365"/>
    </row>
    <row r="16" customFormat="false" ht="13.8" hidden="false" customHeight="false" outlineLevel="0" collapsed="false">
      <c r="A16" s="560"/>
      <c r="B16" s="583"/>
      <c r="C16" s="365"/>
      <c r="D16" s="365"/>
      <c r="E16" s="365"/>
      <c r="F16" s="365"/>
      <c r="G16" s="581"/>
      <c r="H16" s="562"/>
      <c r="I16" s="571"/>
      <c r="J16" s="563" t="n">
        <v>12</v>
      </c>
      <c r="K16" s="564"/>
      <c r="L16" s="564"/>
      <c r="M16" s="565"/>
      <c r="N16" s="565"/>
      <c r="O16" s="0" t="s">
        <v>163</v>
      </c>
      <c r="P16" s="563" t="n">
        <v>12</v>
      </c>
      <c r="Q16" s="565"/>
      <c r="R16" s="565"/>
      <c r="T16" s="567"/>
      <c r="U16" s="584"/>
      <c r="V16" s="365"/>
      <c r="W16" s="365"/>
      <c r="X16" s="365"/>
      <c r="Y16" s="365"/>
      <c r="Z16" s="365"/>
      <c r="AA16" s="365"/>
    </row>
    <row r="17" customFormat="false" ht="13.8" hidden="false" customHeight="false" outlineLevel="0" collapsed="false">
      <c r="A17" s="560"/>
      <c r="B17" s="365"/>
      <c r="C17" s="365"/>
      <c r="D17" s="365"/>
      <c r="E17" s="365"/>
      <c r="F17" s="365"/>
      <c r="G17" s="561"/>
      <c r="H17" s="562"/>
      <c r="I17" s="571"/>
      <c r="J17" s="563" t="n">
        <v>13</v>
      </c>
      <c r="K17" s="564"/>
      <c r="L17" s="564"/>
      <c r="M17" s="565"/>
      <c r="N17" s="565"/>
      <c r="P17" s="563" t="n">
        <v>13</v>
      </c>
      <c r="Q17" s="565"/>
      <c r="R17" s="565"/>
      <c r="T17" s="567"/>
      <c r="U17" s="219"/>
      <c r="V17" s="365"/>
      <c r="W17" s="365"/>
      <c r="X17" s="365"/>
      <c r="Y17" s="365"/>
      <c r="Z17" s="365"/>
      <c r="AA17" s="365"/>
    </row>
    <row r="18" customFormat="false" ht="13.8" hidden="false" customHeight="false" outlineLevel="0" collapsed="false">
      <c r="A18" s="560"/>
      <c r="B18" s="365"/>
      <c r="C18" s="365"/>
      <c r="D18" s="365"/>
      <c r="E18" s="365"/>
      <c r="F18" s="365"/>
      <c r="G18" s="561"/>
      <c r="H18" s="562"/>
      <c r="I18" s="577"/>
      <c r="J18" s="563" t="n">
        <v>14</v>
      </c>
      <c r="K18" s="564" t="n">
        <v>243851</v>
      </c>
      <c r="L18" s="564" t="n">
        <v>18080</v>
      </c>
      <c r="M18" s="565"/>
      <c r="N18" s="565"/>
      <c r="P18" s="563" t="n">
        <v>14</v>
      </c>
      <c r="Q18" s="565"/>
      <c r="R18" s="565"/>
      <c r="T18" s="567"/>
      <c r="U18" s="572" t="s">
        <v>133</v>
      </c>
      <c r="V18" s="573" t="n">
        <f aca="false">C19</f>
        <v>0</v>
      </c>
      <c r="W18" s="573" t="n">
        <f aca="false">W14+W15+W16+W17</f>
        <v>0</v>
      </c>
      <c r="X18" s="573" t="n">
        <f aca="false">X14+X15+X16+X17</f>
        <v>0</v>
      </c>
      <c r="Y18" s="573" t="n">
        <f aca="false">D19</f>
        <v>0</v>
      </c>
      <c r="Z18" s="573" t="n">
        <f aca="false">Z14+Z15+Z16+Z17</f>
        <v>0</v>
      </c>
      <c r="AA18" s="573" t="n">
        <f aca="false">AA14+AA15+AA16+AA17</f>
        <v>0</v>
      </c>
    </row>
    <row r="19" customFormat="false" ht="13.8" hidden="false" customHeight="false" outlineLevel="0" collapsed="false">
      <c r="A19" s="560"/>
      <c r="B19" s="572" t="s">
        <v>133</v>
      </c>
      <c r="C19" s="573" t="n">
        <f aca="false">C15+C16+C17+C18</f>
        <v>0</v>
      </c>
      <c r="D19" s="573" t="n">
        <f aca="false">D15+D16+D17+D18</f>
        <v>0</v>
      </c>
      <c r="E19" s="573" t="n">
        <f aca="false">E15+E16+E17+E18</f>
        <v>0</v>
      </c>
      <c r="F19" s="573" t="n">
        <f aca="false">F15+F16+F17+F18</f>
        <v>0</v>
      </c>
      <c r="G19" s="574"/>
      <c r="H19" s="573" t="n">
        <f aca="false">H15+H16+H17+H18</f>
        <v>0</v>
      </c>
      <c r="I19" s="577"/>
      <c r="J19" s="563" t="n">
        <v>15</v>
      </c>
      <c r="K19" s="564"/>
      <c r="L19" s="564"/>
      <c r="M19" s="565"/>
      <c r="N19" s="565"/>
      <c r="P19" s="563" t="n">
        <v>15</v>
      </c>
      <c r="Q19" s="565"/>
      <c r="R19" s="565"/>
      <c r="T19" s="567"/>
      <c r="U19" s="575" t="s">
        <v>183</v>
      </c>
      <c r="V19" s="576" t="n">
        <f aca="false">V14+V18-W18-X18</f>
        <v>66120</v>
      </c>
      <c r="W19" s="576"/>
      <c r="X19" s="576"/>
      <c r="Y19" s="576" t="n">
        <f aca="false">Y14+Y18-Z18-AA18</f>
        <v>0</v>
      </c>
      <c r="Z19" s="576"/>
      <c r="AA19" s="576"/>
    </row>
    <row r="20" customFormat="false" ht="13.8" hidden="false" customHeight="false" outlineLevel="0" collapsed="false">
      <c r="A20" s="560" t="n">
        <f aca="false">A15+1</f>
        <v>4</v>
      </c>
      <c r="B20" s="365" t="n">
        <v>34285</v>
      </c>
      <c r="C20" s="365" t="n">
        <v>32370</v>
      </c>
      <c r="D20" s="365"/>
      <c r="E20" s="365"/>
      <c r="F20" s="365"/>
      <c r="G20" s="58"/>
      <c r="H20" s="562"/>
      <c r="I20" s="577"/>
      <c r="J20" s="563" t="n">
        <v>16</v>
      </c>
      <c r="K20" s="564"/>
      <c r="L20" s="564"/>
      <c r="M20" s="565"/>
      <c r="N20" s="565"/>
      <c r="P20" s="563" t="n">
        <v>16</v>
      </c>
      <c r="Q20" s="565"/>
      <c r="R20" s="565"/>
      <c r="T20" s="567" t="n">
        <f aca="false">T15+1</f>
        <v>4</v>
      </c>
      <c r="U20" s="219"/>
      <c r="V20" s="365"/>
      <c r="W20" s="365"/>
      <c r="X20" s="365"/>
      <c r="Y20" s="365"/>
      <c r="Z20" s="365"/>
      <c r="AA20" s="365"/>
    </row>
    <row r="21" customFormat="false" ht="13.8" hidden="false" customHeight="false" outlineLevel="0" collapsed="false">
      <c r="A21" s="560"/>
      <c r="B21" s="365" t="n">
        <v>34293</v>
      </c>
      <c r="C21" s="365" t="n">
        <v>33990</v>
      </c>
      <c r="D21" s="365"/>
      <c r="E21" s="365"/>
      <c r="F21" s="365"/>
      <c r="G21" s="58"/>
      <c r="H21" s="562"/>
      <c r="I21" s="320"/>
      <c r="J21" s="563" t="n">
        <v>17</v>
      </c>
      <c r="K21" s="564"/>
      <c r="L21" s="564"/>
      <c r="M21" s="565"/>
      <c r="N21" s="565"/>
      <c r="P21" s="563" t="n">
        <v>17</v>
      </c>
      <c r="Q21" s="565"/>
      <c r="R21" s="565"/>
      <c r="T21" s="567"/>
      <c r="U21" s="219"/>
      <c r="V21" s="365"/>
      <c r="W21" s="365"/>
      <c r="X21" s="365"/>
      <c r="Y21" s="365"/>
      <c r="Z21" s="365"/>
      <c r="AA21" s="365"/>
    </row>
    <row r="22" customFormat="false" ht="13.8" hidden="false" customHeight="false" outlineLevel="0" collapsed="false">
      <c r="A22" s="560"/>
      <c r="B22" s="365"/>
      <c r="C22" s="365"/>
      <c r="D22" s="365"/>
      <c r="E22" s="365"/>
      <c r="F22" s="365"/>
      <c r="G22" s="281"/>
      <c r="H22" s="562"/>
      <c r="I22" s="320"/>
      <c r="J22" s="563" t="n">
        <v>18</v>
      </c>
      <c r="K22" s="564"/>
      <c r="L22" s="564"/>
      <c r="M22" s="565"/>
      <c r="N22" s="565"/>
      <c r="P22" s="563" t="n">
        <v>18</v>
      </c>
      <c r="Q22" s="565"/>
      <c r="R22" s="565"/>
      <c r="T22" s="567"/>
      <c r="U22" s="219"/>
      <c r="V22" s="365"/>
      <c r="W22" s="365"/>
      <c r="X22" s="365"/>
      <c r="Y22" s="365"/>
      <c r="Z22" s="365"/>
      <c r="AA22" s="365"/>
    </row>
    <row r="23" customFormat="false" ht="13.8" hidden="false" customHeight="false" outlineLevel="0" collapsed="false">
      <c r="A23" s="560"/>
      <c r="B23" s="365"/>
      <c r="C23" s="365"/>
      <c r="D23" s="365"/>
      <c r="E23" s="365"/>
      <c r="F23" s="365"/>
      <c r="G23" s="281"/>
      <c r="H23" s="562"/>
      <c r="I23" s="320"/>
      <c r="J23" s="563" t="n">
        <v>19</v>
      </c>
      <c r="K23" s="564"/>
      <c r="L23" s="564"/>
      <c r="M23" s="565"/>
      <c r="N23" s="565"/>
      <c r="P23" s="563" t="n">
        <v>19</v>
      </c>
      <c r="Q23" s="565"/>
      <c r="R23" s="565"/>
      <c r="T23" s="567"/>
      <c r="U23" s="572" t="s">
        <v>133</v>
      </c>
      <c r="V23" s="573" t="n">
        <f aca="false">C24</f>
        <v>66360</v>
      </c>
      <c r="W23" s="573" t="n">
        <f aca="false">W19+W20+W21+W22</f>
        <v>0</v>
      </c>
      <c r="X23" s="573" t="n">
        <f aca="false">X19+X20+X21+X22</f>
        <v>0</v>
      </c>
      <c r="Y23" s="573" t="n">
        <f aca="false">D24</f>
        <v>0</v>
      </c>
      <c r="Z23" s="573" t="n">
        <f aca="false">Z19+Z20+Z21+Z22</f>
        <v>0</v>
      </c>
      <c r="AA23" s="573" t="n">
        <f aca="false">AA19+AA20+AA21+AA22</f>
        <v>0</v>
      </c>
    </row>
    <row r="24" customFormat="false" ht="13.8" hidden="false" customHeight="false" outlineLevel="0" collapsed="false">
      <c r="A24" s="560"/>
      <c r="B24" s="572" t="s">
        <v>133</v>
      </c>
      <c r="C24" s="573" t="n">
        <f aca="false">C20+C21+C22+C23</f>
        <v>66360</v>
      </c>
      <c r="D24" s="573" t="n">
        <f aca="false">D20+D21+D22+D23</f>
        <v>0</v>
      </c>
      <c r="E24" s="573" t="n">
        <f aca="false">E20+E21+E22+E23</f>
        <v>0</v>
      </c>
      <c r="F24" s="573" t="n">
        <f aca="false">F20+F21+F22+F23</f>
        <v>0</v>
      </c>
      <c r="G24" s="573"/>
      <c r="H24" s="573" t="n">
        <f aca="false">H20+H21+H22+H23</f>
        <v>0</v>
      </c>
      <c r="I24" s="320"/>
      <c r="J24" s="563" t="n">
        <v>20</v>
      </c>
      <c r="K24" s="564"/>
      <c r="L24" s="564"/>
      <c r="M24" s="565"/>
      <c r="N24" s="565"/>
      <c r="P24" s="563" t="n">
        <v>20</v>
      </c>
      <c r="Q24" s="565"/>
      <c r="R24" s="565"/>
      <c r="T24" s="567"/>
      <c r="U24" s="575" t="s">
        <v>183</v>
      </c>
      <c r="V24" s="576" t="n">
        <f aca="false">V19+V23-W23-X23</f>
        <v>132480</v>
      </c>
      <c r="W24" s="576"/>
      <c r="X24" s="576"/>
      <c r="Y24" s="576" t="n">
        <f aca="false">Y19+Y23-Z23-AA23</f>
        <v>0</v>
      </c>
      <c r="Z24" s="576"/>
      <c r="AA24" s="576"/>
    </row>
    <row r="25" customFormat="false" ht="13.8" hidden="false" customHeight="false" outlineLevel="0" collapsed="false">
      <c r="A25" s="560" t="n">
        <f aca="false">A20+1</f>
        <v>5</v>
      </c>
      <c r="B25" s="365" t="n">
        <v>34308</v>
      </c>
      <c r="C25" s="365" t="n">
        <v>34750</v>
      </c>
      <c r="D25" s="365"/>
      <c r="E25" s="365"/>
      <c r="F25" s="365"/>
      <c r="G25" s="365"/>
      <c r="H25" s="562"/>
      <c r="I25" s="320"/>
      <c r="J25" s="563" t="n">
        <v>21</v>
      </c>
      <c r="K25" s="564"/>
      <c r="L25" s="564"/>
      <c r="M25" s="565"/>
      <c r="N25" s="565"/>
      <c r="P25" s="563" t="n">
        <v>21</v>
      </c>
      <c r="Q25" s="565"/>
      <c r="R25" s="565"/>
      <c r="T25" s="567" t="n">
        <f aca="false">T20+1</f>
        <v>5</v>
      </c>
      <c r="U25" s="219"/>
      <c r="V25" s="365"/>
      <c r="W25" s="365"/>
      <c r="X25" s="365"/>
      <c r="Y25" s="365"/>
      <c r="Z25" s="365"/>
      <c r="AA25" s="365"/>
    </row>
    <row r="26" customFormat="false" ht="13.8" hidden="false" customHeight="false" outlineLevel="0" collapsed="false">
      <c r="A26" s="560"/>
      <c r="B26" s="365"/>
      <c r="C26" s="365"/>
      <c r="D26" s="365"/>
      <c r="E26" s="365"/>
      <c r="F26" s="365"/>
      <c r="G26" s="365"/>
      <c r="H26" s="562"/>
      <c r="I26" s="320"/>
      <c r="J26" s="563" t="n">
        <v>22</v>
      </c>
      <c r="K26" s="585" t="n">
        <v>244400</v>
      </c>
      <c r="L26" s="585" t="n">
        <v>18760</v>
      </c>
      <c r="M26" s="365"/>
      <c r="N26" s="365"/>
      <c r="P26" s="563" t="n">
        <v>22</v>
      </c>
      <c r="Q26" s="365"/>
      <c r="R26" s="365"/>
      <c r="T26" s="567"/>
      <c r="U26" s="219"/>
      <c r="V26" s="365"/>
      <c r="W26" s="365"/>
      <c r="X26" s="365"/>
      <c r="Y26" s="365"/>
      <c r="Z26" s="365"/>
      <c r="AA26" s="365"/>
    </row>
    <row r="27" customFormat="false" ht="13.8" hidden="false" customHeight="false" outlineLevel="0" collapsed="false">
      <c r="A27" s="560"/>
      <c r="B27" s="365"/>
      <c r="C27" s="365"/>
      <c r="D27" s="365"/>
      <c r="E27" s="365"/>
      <c r="F27" s="365"/>
      <c r="G27" s="365"/>
      <c r="H27" s="562"/>
      <c r="I27" s="320"/>
      <c r="J27" s="563" t="n">
        <v>23</v>
      </c>
      <c r="K27" s="585"/>
      <c r="L27" s="585"/>
      <c r="M27" s="365"/>
      <c r="N27" s="365"/>
      <c r="P27" s="563" t="n">
        <v>23</v>
      </c>
      <c r="Q27" s="365"/>
      <c r="R27" s="365"/>
      <c r="T27" s="567"/>
      <c r="U27" s="219"/>
      <c r="V27" s="365"/>
      <c r="W27" s="365"/>
      <c r="X27" s="365"/>
      <c r="Y27" s="365"/>
      <c r="Z27" s="365"/>
      <c r="AA27" s="365"/>
    </row>
    <row r="28" customFormat="false" ht="13.8" hidden="false" customHeight="false" outlineLevel="0" collapsed="false">
      <c r="A28" s="560"/>
      <c r="B28" s="365"/>
      <c r="C28" s="365"/>
      <c r="D28" s="365"/>
      <c r="E28" s="365"/>
      <c r="F28" s="365"/>
      <c r="G28" s="365"/>
      <c r="H28" s="562"/>
      <c r="I28" s="320"/>
      <c r="J28" s="563" t="n">
        <v>24</v>
      </c>
      <c r="K28" s="585"/>
      <c r="L28" s="585"/>
      <c r="M28" s="365"/>
      <c r="N28" s="365"/>
      <c r="P28" s="563" t="n">
        <v>24</v>
      </c>
      <c r="Q28" s="365"/>
      <c r="R28" s="365"/>
      <c r="T28" s="567"/>
      <c r="U28" s="572" t="s">
        <v>133</v>
      </c>
      <c r="V28" s="573" t="n">
        <f aca="false">C29</f>
        <v>34750</v>
      </c>
      <c r="W28" s="573" t="n">
        <f aca="false">W24+W25+W26+W27</f>
        <v>0</v>
      </c>
      <c r="X28" s="573" t="n">
        <f aca="false">X24+X25+X26+X27</f>
        <v>0</v>
      </c>
      <c r="Y28" s="573" t="n">
        <f aca="false">D29</f>
        <v>0</v>
      </c>
      <c r="Z28" s="573" t="n">
        <f aca="false">Z24+Z25+Z26+Z27</f>
        <v>0</v>
      </c>
      <c r="AA28" s="573" t="n">
        <f aca="false">AA24+AA25+AA26+AA27</f>
        <v>0</v>
      </c>
    </row>
    <row r="29" customFormat="false" ht="13.8" hidden="false" customHeight="false" outlineLevel="0" collapsed="false">
      <c r="A29" s="560"/>
      <c r="B29" s="572" t="s">
        <v>133</v>
      </c>
      <c r="C29" s="573" t="n">
        <f aca="false">C25+C26+C27+C28</f>
        <v>34750</v>
      </c>
      <c r="D29" s="573" t="n">
        <f aca="false">D25+D26+D27+D28</f>
        <v>0</v>
      </c>
      <c r="E29" s="573" t="n">
        <f aca="false">E25+E26+E27+E28</f>
        <v>0</v>
      </c>
      <c r="F29" s="573" t="n">
        <f aca="false">F25+F26+F27+F28</f>
        <v>0</v>
      </c>
      <c r="G29" s="573"/>
      <c r="H29" s="573" t="n">
        <f aca="false">H25+H26+H27+H28</f>
        <v>0</v>
      </c>
      <c r="I29" s="320"/>
      <c r="J29" s="563" t="n">
        <v>25</v>
      </c>
      <c r="K29" s="585"/>
      <c r="L29" s="585"/>
      <c r="M29" s="365"/>
      <c r="N29" s="365"/>
      <c r="P29" s="563" t="n">
        <v>25</v>
      </c>
      <c r="Q29" s="365"/>
      <c r="R29" s="365"/>
      <c r="T29" s="567"/>
      <c r="U29" s="575" t="s">
        <v>183</v>
      </c>
      <c r="V29" s="576" t="n">
        <f aca="false">V24+V28-W28-X28</f>
        <v>167230</v>
      </c>
      <c r="W29" s="576"/>
      <c r="X29" s="576"/>
      <c r="Y29" s="576" t="n">
        <f aca="false">Y24+Y28-Z28-AA28</f>
        <v>0</v>
      </c>
      <c r="Z29" s="576"/>
      <c r="AA29" s="576"/>
    </row>
    <row r="30" customFormat="false" ht="13.8" hidden="false" customHeight="false" outlineLevel="0" collapsed="false">
      <c r="A30" s="560" t="n">
        <f aca="false">A25+1</f>
        <v>6</v>
      </c>
      <c r="B30" s="365"/>
      <c r="C30" s="365"/>
      <c r="D30" s="365"/>
      <c r="E30" s="365"/>
      <c r="F30" s="365"/>
      <c r="G30" s="365"/>
      <c r="H30" s="562"/>
      <c r="I30" s="320"/>
      <c r="J30" s="563" t="n">
        <v>26</v>
      </c>
      <c r="K30" s="585"/>
      <c r="L30" s="585"/>
      <c r="M30" s="365"/>
      <c r="N30" s="365"/>
      <c r="P30" s="563" t="n">
        <v>26</v>
      </c>
      <c r="Q30" s="365"/>
      <c r="R30" s="365"/>
      <c r="T30" s="567" t="n">
        <f aca="false">T25+1</f>
        <v>6</v>
      </c>
      <c r="U30" s="219"/>
      <c r="V30" s="365"/>
      <c r="W30" s="365"/>
      <c r="X30" s="365"/>
      <c r="Y30" s="365"/>
      <c r="Z30" s="365"/>
      <c r="AA30" s="365"/>
    </row>
    <row r="31" customFormat="false" ht="13.8" hidden="false" customHeight="false" outlineLevel="0" collapsed="false">
      <c r="A31" s="560"/>
      <c r="B31" s="365"/>
      <c r="C31" s="365"/>
      <c r="D31" s="365"/>
      <c r="E31" s="365"/>
      <c r="F31" s="365"/>
      <c r="G31" s="365"/>
      <c r="H31" s="562"/>
      <c r="I31" s="320"/>
      <c r="J31" s="563" t="n">
        <v>27</v>
      </c>
      <c r="K31" s="585"/>
      <c r="L31" s="585"/>
      <c r="M31" s="365"/>
      <c r="N31" s="365"/>
      <c r="P31" s="563" t="n">
        <v>27</v>
      </c>
      <c r="Q31" s="365"/>
      <c r="R31" s="365"/>
      <c r="T31" s="567"/>
      <c r="U31" s="219"/>
      <c r="V31" s="365"/>
      <c r="W31" s="365"/>
      <c r="X31" s="365"/>
      <c r="Y31" s="365"/>
      <c r="Z31" s="365"/>
      <c r="AA31" s="365"/>
    </row>
    <row r="32" customFormat="false" ht="13.8" hidden="false" customHeight="false" outlineLevel="0" collapsed="false">
      <c r="A32" s="560"/>
      <c r="B32" s="365"/>
      <c r="C32" s="365"/>
      <c r="D32" s="365"/>
      <c r="E32" s="365"/>
      <c r="F32" s="365"/>
      <c r="G32" s="365"/>
      <c r="H32" s="562"/>
      <c r="I32" s="320"/>
      <c r="J32" s="563" t="n">
        <v>28</v>
      </c>
      <c r="K32" s="585"/>
      <c r="L32" s="585"/>
      <c r="M32" s="365"/>
      <c r="N32" s="365"/>
      <c r="P32" s="563" t="n">
        <v>28</v>
      </c>
      <c r="Q32" s="365"/>
      <c r="R32" s="365"/>
      <c r="T32" s="567"/>
      <c r="U32" s="219"/>
      <c r="V32" s="365"/>
      <c r="W32" s="365"/>
      <c r="X32" s="365"/>
      <c r="Y32" s="365"/>
      <c r="Z32" s="365"/>
      <c r="AA32" s="365"/>
    </row>
    <row r="33" customFormat="false" ht="13.8" hidden="false" customHeight="false" outlineLevel="0" collapsed="false">
      <c r="A33" s="560"/>
      <c r="B33" s="365"/>
      <c r="C33" s="365"/>
      <c r="D33" s="365"/>
      <c r="E33" s="365"/>
      <c r="F33" s="365"/>
      <c r="G33" s="365"/>
      <c r="H33" s="562"/>
      <c r="I33" s="320"/>
      <c r="J33" s="563" t="n">
        <v>29</v>
      </c>
      <c r="K33" s="585"/>
      <c r="L33" s="585"/>
      <c r="M33" s="365"/>
      <c r="N33" s="365"/>
      <c r="P33" s="563" t="n">
        <v>29</v>
      </c>
      <c r="Q33" s="365"/>
      <c r="R33" s="365"/>
      <c r="T33" s="567"/>
      <c r="U33" s="572" t="s">
        <v>133</v>
      </c>
      <c r="V33" s="573" t="n">
        <f aca="false">C34</f>
        <v>0</v>
      </c>
      <c r="W33" s="573" t="n">
        <f aca="false">W29+W30+W31+W32</f>
        <v>0</v>
      </c>
      <c r="X33" s="573" t="n">
        <f aca="false">X29+X30+X31+X32</f>
        <v>0</v>
      </c>
      <c r="Y33" s="573" t="n">
        <f aca="false">D34</f>
        <v>0</v>
      </c>
      <c r="Z33" s="573" t="n">
        <f aca="false">Z29+Z30+Z31+Z32</f>
        <v>0</v>
      </c>
      <c r="AA33" s="573" t="n">
        <f aca="false">AA29+AA30+AA31+AA32</f>
        <v>0</v>
      </c>
    </row>
    <row r="34" customFormat="false" ht="13.8" hidden="false" customHeight="false" outlineLevel="0" collapsed="false">
      <c r="A34" s="560"/>
      <c r="B34" s="572" t="s">
        <v>133</v>
      </c>
      <c r="C34" s="573" t="n">
        <f aca="false">C30+C31+C32+C33</f>
        <v>0</v>
      </c>
      <c r="D34" s="573" t="n">
        <f aca="false">D30+D31+D32+D33</f>
        <v>0</v>
      </c>
      <c r="E34" s="573" t="n">
        <f aca="false">E30+E31+E32+E33</f>
        <v>0</v>
      </c>
      <c r="F34" s="573" t="n">
        <f aca="false">F30+F31+F32+F33</f>
        <v>0</v>
      </c>
      <c r="G34" s="573"/>
      <c r="H34" s="573" t="n">
        <f aca="false">H30+H31+H32+H33</f>
        <v>0</v>
      </c>
      <c r="I34" s="320"/>
      <c r="J34" s="563" t="n">
        <v>30</v>
      </c>
      <c r="K34" s="585"/>
      <c r="L34" s="585"/>
      <c r="M34" s="365"/>
      <c r="N34" s="365"/>
      <c r="P34" s="563" t="n">
        <v>30</v>
      </c>
      <c r="Q34" s="365"/>
      <c r="R34" s="365"/>
      <c r="T34" s="567"/>
      <c r="U34" s="575" t="s">
        <v>183</v>
      </c>
      <c r="V34" s="576" t="n">
        <f aca="false">V29+V33-W33-X33</f>
        <v>167230</v>
      </c>
      <c r="W34" s="576"/>
      <c r="X34" s="576"/>
      <c r="Y34" s="576" t="n">
        <f aca="false">Y29+Y33-Z33-AA33</f>
        <v>0</v>
      </c>
      <c r="Z34" s="576"/>
      <c r="AA34" s="576"/>
    </row>
    <row r="35" customFormat="false" ht="13.8" hidden="false" customHeight="false" outlineLevel="0" collapsed="false">
      <c r="A35" s="560" t="n">
        <f aca="false">A30+1</f>
        <v>7</v>
      </c>
      <c r="B35" s="365"/>
      <c r="C35" s="365"/>
      <c r="D35" s="365"/>
      <c r="E35" s="365"/>
      <c r="F35" s="365"/>
      <c r="G35" s="561"/>
      <c r="H35" s="562"/>
      <c r="I35" s="320"/>
      <c r="J35" s="563" t="n">
        <v>31</v>
      </c>
      <c r="K35" s="585"/>
      <c r="L35" s="585"/>
      <c r="M35" s="365"/>
      <c r="N35" s="365"/>
      <c r="P35" s="563" t="n">
        <v>31</v>
      </c>
      <c r="Q35" s="365"/>
      <c r="R35" s="365"/>
      <c r="T35" s="567" t="n">
        <f aca="false">T30+1</f>
        <v>7</v>
      </c>
      <c r="U35" s="219"/>
      <c r="V35" s="365"/>
      <c r="W35" s="365"/>
      <c r="X35" s="365"/>
      <c r="Y35" s="365"/>
      <c r="Z35" s="365"/>
      <c r="AA35" s="365"/>
    </row>
    <row r="36" customFormat="false" ht="13.8" hidden="false" customHeight="false" outlineLevel="0" collapsed="false">
      <c r="A36" s="560"/>
      <c r="B36" s="365"/>
      <c r="C36" s="365"/>
      <c r="D36" s="365"/>
      <c r="E36" s="365"/>
      <c r="F36" s="365"/>
      <c r="G36" s="561"/>
      <c r="H36" s="562"/>
      <c r="I36" s="320"/>
      <c r="J36" s="535"/>
      <c r="K36" s="535"/>
      <c r="L36" s="535"/>
      <c r="M36" s="535"/>
      <c r="N36" s="535"/>
      <c r="P36" s="535"/>
      <c r="Q36" s="535"/>
      <c r="R36" s="535"/>
      <c r="T36" s="567"/>
      <c r="U36" s="219"/>
      <c r="V36" s="365"/>
      <c r="W36" s="365"/>
      <c r="X36" s="365"/>
      <c r="Y36" s="365"/>
      <c r="Z36" s="365"/>
      <c r="AA36" s="365"/>
    </row>
    <row r="37" customFormat="false" ht="13.8" hidden="false" customHeight="false" outlineLevel="0" collapsed="false">
      <c r="A37" s="560"/>
      <c r="B37" s="365"/>
      <c r="C37" s="365"/>
      <c r="D37" s="365"/>
      <c r="E37" s="365"/>
      <c r="F37" s="365"/>
      <c r="G37" s="561"/>
      <c r="H37" s="562"/>
      <c r="I37" s="320"/>
      <c r="J37" s="333" t="s">
        <v>184</v>
      </c>
      <c r="K37" s="333"/>
      <c r="L37" s="586" t="n">
        <f aca="false">SUM(RECEBIMENTO!L5:L35)</f>
        <v>56760</v>
      </c>
      <c r="M37" s="320"/>
      <c r="N37" s="586" t="n">
        <f aca="false">SUM(RECEBIMENTO!N5:N35)</f>
        <v>6300</v>
      </c>
      <c r="P37" s="587" t="s">
        <v>55</v>
      </c>
      <c r="Q37" s="587"/>
      <c r="R37" s="586" t="n">
        <f aca="false">SUM(R5:R35)</f>
        <v>0</v>
      </c>
      <c r="T37" s="567"/>
      <c r="U37" s="219"/>
      <c r="V37" s="365"/>
      <c r="W37" s="365"/>
      <c r="X37" s="365"/>
      <c r="Y37" s="365"/>
      <c r="Z37" s="365"/>
      <c r="AA37" s="365"/>
    </row>
    <row r="38" customFormat="false" ht="13.8" hidden="false" customHeight="false" outlineLevel="0" collapsed="false">
      <c r="A38" s="560"/>
      <c r="B38" s="365"/>
      <c r="C38" s="365"/>
      <c r="D38" s="365"/>
      <c r="E38" s="365"/>
      <c r="F38" s="365"/>
      <c r="G38" s="58"/>
      <c r="H38" s="562"/>
      <c r="I38" s="320"/>
      <c r="J38" s="333" t="s">
        <v>185</v>
      </c>
      <c r="K38" s="333"/>
      <c r="L38" s="151" t="n">
        <f aca="false">SUM(RECEBIMENTO!L37,RECEBIMENTO!N37)</f>
        <v>63060</v>
      </c>
      <c r="M38" s="151"/>
      <c r="N38" s="320"/>
      <c r="T38" s="567"/>
      <c r="U38" s="572" t="s">
        <v>133</v>
      </c>
      <c r="V38" s="573" t="n">
        <f aca="false">C39</f>
        <v>0</v>
      </c>
      <c r="W38" s="573" t="n">
        <f aca="false">W34+W35+W36+W37</f>
        <v>0</v>
      </c>
      <c r="X38" s="573" t="n">
        <f aca="false">X34+X35+X36+X37</f>
        <v>0</v>
      </c>
      <c r="Y38" s="573" t="n">
        <f aca="false">D39</f>
        <v>0</v>
      </c>
      <c r="Z38" s="573" t="n">
        <f aca="false">Z34+Z35+Z36+Z37</f>
        <v>0</v>
      </c>
      <c r="AA38" s="573" t="n">
        <f aca="false">AA34+AA35+AA36+AA37</f>
        <v>0</v>
      </c>
    </row>
    <row r="39" customFormat="false" ht="13.8" hidden="false" customHeight="false" outlineLevel="0" collapsed="false">
      <c r="A39" s="560"/>
      <c r="B39" s="572" t="s">
        <v>133</v>
      </c>
      <c r="C39" s="573" t="n">
        <f aca="false">C35+C36+C37+C38</f>
        <v>0</v>
      </c>
      <c r="D39" s="573" t="n">
        <f aca="false">D35+D36+D37+D38</f>
        <v>0</v>
      </c>
      <c r="E39" s="573" t="n">
        <f aca="false">E35+E36+E37+E38</f>
        <v>0</v>
      </c>
      <c r="F39" s="573" t="n">
        <f aca="false">F35+F36+F37+F38</f>
        <v>0</v>
      </c>
      <c r="G39" s="588"/>
      <c r="H39" s="573" t="n">
        <f aca="false">H35+H36+H37+H38</f>
        <v>0</v>
      </c>
      <c r="I39" s="320"/>
      <c r="T39" s="567"/>
      <c r="U39" s="575" t="s">
        <v>183</v>
      </c>
      <c r="V39" s="576" t="n">
        <f aca="false">V34+V38-W38-X38</f>
        <v>167230</v>
      </c>
      <c r="W39" s="576"/>
      <c r="X39" s="576"/>
      <c r="Y39" s="576" t="n">
        <f aca="false">Y34+Y38-Z38-AA38</f>
        <v>0</v>
      </c>
      <c r="Z39" s="576"/>
      <c r="AA39" s="576"/>
    </row>
    <row r="40" customFormat="false" ht="13.8" hidden="false" customHeight="false" outlineLevel="0" collapsed="false">
      <c r="A40" s="560" t="n">
        <f aca="false">A35+1</f>
        <v>8</v>
      </c>
      <c r="B40" s="365" t="n">
        <v>34352</v>
      </c>
      <c r="C40" s="365" t="n">
        <v>34680</v>
      </c>
      <c r="D40" s="365"/>
      <c r="E40" s="365"/>
      <c r="F40" s="365"/>
      <c r="G40" s="281"/>
      <c r="H40" s="562"/>
      <c r="I40" s="320"/>
      <c r="T40" s="567" t="n">
        <f aca="false">T35+1</f>
        <v>8</v>
      </c>
      <c r="U40" s="219"/>
      <c r="V40" s="365"/>
      <c r="W40" s="365"/>
      <c r="X40" s="365"/>
      <c r="Y40" s="365"/>
      <c r="Z40" s="365"/>
      <c r="AA40" s="365"/>
    </row>
    <row r="41" customFormat="false" ht="13.8" hidden="false" customHeight="false" outlineLevel="0" collapsed="false">
      <c r="A41" s="560"/>
      <c r="B41" s="365"/>
      <c r="C41" s="365"/>
      <c r="D41" s="365"/>
      <c r="E41" s="365"/>
      <c r="F41" s="365"/>
      <c r="G41" s="281"/>
      <c r="H41" s="562"/>
      <c r="I41" s="320"/>
      <c r="T41" s="567"/>
      <c r="U41" s="219"/>
      <c r="V41" s="365"/>
      <c r="W41" s="365"/>
      <c r="X41" s="365"/>
      <c r="Y41" s="365"/>
      <c r="Z41" s="365"/>
      <c r="AA41" s="365"/>
    </row>
    <row r="42" customFormat="false" ht="13.8" hidden="false" customHeight="false" outlineLevel="0" collapsed="false">
      <c r="A42" s="560"/>
      <c r="B42" s="365"/>
      <c r="C42" s="365"/>
      <c r="D42" s="365"/>
      <c r="E42" s="365"/>
      <c r="F42" s="365"/>
      <c r="G42" s="365"/>
      <c r="H42" s="562"/>
      <c r="I42" s="320"/>
      <c r="T42" s="567"/>
      <c r="U42" s="219"/>
      <c r="V42" s="365"/>
      <c r="W42" s="365"/>
      <c r="X42" s="365"/>
      <c r="Y42" s="365"/>
      <c r="Z42" s="365"/>
      <c r="AA42" s="365"/>
    </row>
    <row r="43" customFormat="false" ht="13.8" hidden="false" customHeight="false" outlineLevel="0" collapsed="false">
      <c r="A43" s="560"/>
      <c r="B43" s="365"/>
      <c r="C43" s="365"/>
      <c r="D43" s="365"/>
      <c r="E43" s="365"/>
      <c r="F43" s="365"/>
      <c r="G43" s="365"/>
      <c r="H43" s="562"/>
      <c r="I43" s="320"/>
      <c r="T43" s="567"/>
      <c r="U43" s="572" t="s">
        <v>133</v>
      </c>
      <c r="V43" s="573" t="n">
        <f aca="false">C44</f>
        <v>34680</v>
      </c>
      <c r="W43" s="573" t="n">
        <f aca="false">W39+W40+W41+W42</f>
        <v>0</v>
      </c>
      <c r="X43" s="573" t="n">
        <f aca="false">X39+X40+X41+X42</f>
        <v>0</v>
      </c>
      <c r="Y43" s="573" t="n">
        <f aca="false">D44</f>
        <v>0</v>
      </c>
      <c r="Z43" s="573" t="n">
        <f aca="false">Z39+Z40+Z41+Z42</f>
        <v>0</v>
      </c>
      <c r="AA43" s="573" t="n">
        <f aca="false">AA39+AA40+AA41+AA42</f>
        <v>0</v>
      </c>
    </row>
    <row r="44" customFormat="false" ht="13.8" hidden="false" customHeight="false" outlineLevel="0" collapsed="false">
      <c r="A44" s="560"/>
      <c r="B44" s="572" t="s">
        <v>133</v>
      </c>
      <c r="C44" s="573" t="n">
        <f aca="false">C40+C41+C42+C43</f>
        <v>34680</v>
      </c>
      <c r="D44" s="573" t="n">
        <f aca="false">D40+D41+D42+D43</f>
        <v>0</v>
      </c>
      <c r="E44" s="573" t="n">
        <f aca="false">E40+E41+E42+E43</f>
        <v>0</v>
      </c>
      <c r="F44" s="573" t="n">
        <f aca="false">F40+F41+F42+F43</f>
        <v>0</v>
      </c>
      <c r="G44" s="573"/>
      <c r="H44" s="573" t="n">
        <f aca="false">H40+H41+H42+H43</f>
        <v>0</v>
      </c>
      <c r="I44" s="589"/>
      <c r="T44" s="567" t="s">
        <v>185</v>
      </c>
      <c r="U44" s="575" t="s">
        <v>183</v>
      </c>
      <c r="V44" s="576" t="n">
        <f aca="false">V39+V43-W43-X43</f>
        <v>201910</v>
      </c>
      <c r="W44" s="576"/>
      <c r="X44" s="576"/>
      <c r="Y44" s="576" t="n">
        <f aca="false">Y39+Y43-Z43-AA43</f>
        <v>0</v>
      </c>
      <c r="Z44" s="576"/>
      <c r="AA44" s="576"/>
    </row>
    <row r="45" customFormat="false" ht="13.8" hidden="false" customHeight="false" outlineLevel="0" collapsed="false">
      <c r="A45" s="560" t="n">
        <f aca="false">A40+1</f>
        <v>9</v>
      </c>
      <c r="B45" s="365" t="n">
        <v>34371</v>
      </c>
      <c r="C45" s="365" t="n">
        <v>33580</v>
      </c>
      <c r="D45" s="365"/>
      <c r="E45" s="365"/>
      <c r="F45" s="365"/>
      <c r="G45" s="365"/>
      <c r="H45" s="562"/>
      <c r="T45" s="567" t="n">
        <f aca="false">T40+1</f>
        <v>9</v>
      </c>
      <c r="U45" s="219"/>
      <c r="V45" s="365"/>
      <c r="W45" s="365"/>
      <c r="X45" s="365"/>
      <c r="Y45" s="365"/>
      <c r="Z45" s="365"/>
      <c r="AA45" s="365"/>
    </row>
    <row r="46" customFormat="false" ht="13.8" hidden="false" customHeight="false" outlineLevel="0" collapsed="false">
      <c r="A46" s="560"/>
      <c r="B46" s="365"/>
      <c r="C46" s="365"/>
      <c r="D46" s="365"/>
      <c r="E46" s="365"/>
      <c r="F46" s="365"/>
      <c r="G46" s="365"/>
      <c r="H46" s="562"/>
      <c r="T46" s="567"/>
      <c r="U46" s="219"/>
      <c r="V46" s="365"/>
      <c r="W46" s="365"/>
      <c r="X46" s="365"/>
      <c r="Y46" s="365"/>
      <c r="Z46" s="365"/>
      <c r="AA46" s="365"/>
    </row>
    <row r="47" customFormat="false" ht="13.8" hidden="false" customHeight="false" outlineLevel="0" collapsed="false">
      <c r="A47" s="560"/>
      <c r="B47" s="365"/>
      <c r="C47" s="365"/>
      <c r="D47" s="365"/>
      <c r="E47" s="365"/>
      <c r="F47" s="365"/>
      <c r="G47" s="365"/>
      <c r="H47" s="562"/>
      <c r="T47" s="567"/>
      <c r="U47" s="219"/>
      <c r="V47" s="365"/>
      <c r="W47" s="365"/>
      <c r="X47" s="365"/>
      <c r="Y47" s="365"/>
      <c r="Z47" s="365"/>
      <c r="AA47" s="365"/>
    </row>
    <row r="48" customFormat="false" ht="13.8" hidden="false" customHeight="false" outlineLevel="0" collapsed="false">
      <c r="A48" s="560"/>
      <c r="B48" s="365"/>
      <c r="C48" s="365"/>
      <c r="D48" s="365"/>
      <c r="E48" s="365"/>
      <c r="F48" s="365"/>
      <c r="G48" s="365"/>
      <c r="H48" s="562"/>
      <c r="T48" s="567"/>
      <c r="U48" s="572" t="s">
        <v>133</v>
      </c>
      <c r="V48" s="573" t="n">
        <f aca="false">C49</f>
        <v>33580</v>
      </c>
      <c r="W48" s="573" t="n">
        <f aca="false">W44+W45+W46+W47</f>
        <v>0</v>
      </c>
      <c r="X48" s="573" t="n">
        <f aca="false">X44+X45+X46+X47</f>
        <v>0</v>
      </c>
      <c r="Y48" s="573" t="n">
        <f aca="false">D49</f>
        <v>0</v>
      </c>
      <c r="Z48" s="573" t="n">
        <f aca="false">Z44+Z45+Z46+Z47</f>
        <v>0</v>
      </c>
      <c r="AA48" s="573" t="n">
        <f aca="false">AA44+AA45+AA46+AA47</f>
        <v>0</v>
      </c>
    </row>
    <row r="49" customFormat="false" ht="13.8" hidden="false" customHeight="false" outlineLevel="0" collapsed="false">
      <c r="A49" s="560"/>
      <c r="B49" s="572" t="s">
        <v>133</v>
      </c>
      <c r="C49" s="573" t="n">
        <f aca="false">C45+C46+C47+C48</f>
        <v>33580</v>
      </c>
      <c r="D49" s="573" t="n">
        <f aca="false">D45+D46+D47+D48</f>
        <v>0</v>
      </c>
      <c r="E49" s="573" t="n">
        <f aca="false">E45+E46+E47+E48</f>
        <v>0</v>
      </c>
      <c r="F49" s="573" t="n">
        <f aca="false">F45+F46+F47+F48</f>
        <v>0</v>
      </c>
      <c r="G49" s="573"/>
      <c r="H49" s="573" t="n">
        <f aca="false">H45+H46+H47+H48</f>
        <v>0</v>
      </c>
      <c r="T49" s="567"/>
      <c r="U49" s="575" t="s">
        <v>183</v>
      </c>
      <c r="V49" s="576" t="n">
        <f aca="false">V44+V48-W48-X48</f>
        <v>235490</v>
      </c>
      <c r="W49" s="576"/>
      <c r="X49" s="576"/>
      <c r="Y49" s="576" t="n">
        <f aca="false">Y44+Y48-Z48-AA48</f>
        <v>0</v>
      </c>
      <c r="Z49" s="576"/>
      <c r="AA49" s="576"/>
    </row>
    <row r="50" customFormat="false" ht="13.8" hidden="false" customHeight="false" outlineLevel="0" collapsed="false">
      <c r="A50" s="560" t="n">
        <f aca="false">A45+1</f>
        <v>10</v>
      </c>
      <c r="B50" s="365" t="n">
        <v>34890</v>
      </c>
      <c r="C50" s="365"/>
      <c r="D50" s="365"/>
      <c r="E50" s="365"/>
      <c r="F50" s="365" t="n">
        <v>33280</v>
      </c>
      <c r="G50" s="365"/>
      <c r="H50" s="562"/>
      <c r="T50" s="567" t="n">
        <f aca="false">T45+1</f>
        <v>10</v>
      </c>
      <c r="U50" s="219"/>
      <c r="V50" s="365"/>
      <c r="W50" s="365"/>
      <c r="X50" s="365"/>
      <c r="Y50" s="365"/>
      <c r="Z50" s="365"/>
      <c r="AA50" s="365"/>
    </row>
    <row r="51" customFormat="false" ht="13.8" hidden="false" customHeight="false" outlineLevel="0" collapsed="false">
      <c r="A51" s="560"/>
      <c r="B51" s="365" t="n">
        <v>34896</v>
      </c>
      <c r="C51" s="365" t="n">
        <v>34203</v>
      </c>
      <c r="D51" s="365"/>
      <c r="E51" s="365"/>
      <c r="F51" s="365"/>
      <c r="G51" s="365"/>
      <c r="H51" s="562"/>
      <c r="T51" s="567"/>
      <c r="U51" s="219"/>
      <c r="V51" s="365"/>
      <c r="W51" s="365"/>
      <c r="X51" s="365"/>
      <c r="Y51" s="365"/>
      <c r="Z51" s="365"/>
      <c r="AA51" s="365"/>
    </row>
    <row r="52" customFormat="false" ht="13.8" hidden="false" customHeight="false" outlineLevel="0" collapsed="false">
      <c r="A52" s="560"/>
      <c r="B52" s="365"/>
      <c r="C52" s="365"/>
      <c r="D52" s="365"/>
      <c r="E52" s="365"/>
      <c r="F52" s="365"/>
      <c r="G52" s="365"/>
      <c r="H52" s="562"/>
      <c r="T52" s="567"/>
      <c r="U52" s="219"/>
      <c r="V52" s="365"/>
      <c r="W52" s="365"/>
      <c r="X52" s="365"/>
      <c r="Y52" s="365"/>
      <c r="Z52" s="365"/>
      <c r="AA52" s="365"/>
    </row>
    <row r="53" customFormat="false" ht="13.8" hidden="false" customHeight="false" outlineLevel="0" collapsed="false">
      <c r="A53" s="560"/>
      <c r="B53" s="365"/>
      <c r="C53" s="365"/>
      <c r="D53" s="365"/>
      <c r="E53" s="365"/>
      <c r="F53" s="365"/>
      <c r="G53" s="561"/>
      <c r="H53" s="562"/>
      <c r="T53" s="567"/>
      <c r="U53" s="572" t="s">
        <v>133</v>
      </c>
      <c r="V53" s="573" t="n">
        <f aca="false">C54</f>
        <v>34203</v>
      </c>
      <c r="W53" s="573" t="n">
        <f aca="false">W49+W50+W51+W52</f>
        <v>0</v>
      </c>
      <c r="X53" s="573" t="n">
        <f aca="false">X49+X50+X51+X52</f>
        <v>0</v>
      </c>
      <c r="Y53" s="573" t="n">
        <f aca="false">D54</f>
        <v>0</v>
      </c>
      <c r="Z53" s="573" t="n">
        <f aca="false">Z49+Z50+Z51+Z52</f>
        <v>0</v>
      </c>
      <c r="AA53" s="573" t="n">
        <f aca="false">AA49+AA50+AA51+AA52</f>
        <v>0</v>
      </c>
    </row>
    <row r="54" customFormat="false" ht="13.8" hidden="false" customHeight="false" outlineLevel="0" collapsed="false">
      <c r="A54" s="560"/>
      <c r="B54" s="572" t="s">
        <v>133</v>
      </c>
      <c r="C54" s="573" t="n">
        <f aca="false">C50+C51+C52+C53</f>
        <v>34203</v>
      </c>
      <c r="D54" s="573" t="n">
        <f aca="false">D50+D51+D52+D53</f>
        <v>0</v>
      </c>
      <c r="E54" s="573" t="n">
        <f aca="false">E50+E51+E52+E53</f>
        <v>0</v>
      </c>
      <c r="F54" s="573" t="n">
        <f aca="false">F50+F51+F52+F53</f>
        <v>33280</v>
      </c>
      <c r="G54" s="574"/>
      <c r="H54" s="573" t="n">
        <f aca="false">H50+H51+H52+H53</f>
        <v>0</v>
      </c>
      <c r="T54" s="567"/>
      <c r="U54" s="575" t="s">
        <v>183</v>
      </c>
      <c r="V54" s="576" t="n">
        <f aca="false">V49+V53-W53-X53</f>
        <v>269693</v>
      </c>
      <c r="W54" s="576"/>
      <c r="X54" s="576"/>
      <c r="Y54" s="576" t="n">
        <f aca="false">Y49+Y53-Z53-AA53</f>
        <v>0</v>
      </c>
      <c r="Z54" s="576"/>
      <c r="AA54" s="576"/>
    </row>
    <row r="55" customFormat="false" ht="13.8" hidden="false" customHeight="false" outlineLevel="0" collapsed="false">
      <c r="A55" s="560" t="n">
        <f aca="false">A50+1</f>
        <v>11</v>
      </c>
      <c r="B55" s="365"/>
      <c r="C55" s="365"/>
      <c r="D55" s="365"/>
      <c r="E55" s="365"/>
      <c r="F55" s="365"/>
      <c r="G55" s="561"/>
      <c r="H55" s="562"/>
      <c r="T55" s="567" t="n">
        <f aca="false">T50+1</f>
        <v>11</v>
      </c>
      <c r="U55" s="219"/>
      <c r="V55" s="365"/>
      <c r="W55" s="365"/>
      <c r="X55" s="365"/>
      <c r="Y55" s="365"/>
      <c r="Z55" s="365"/>
      <c r="AA55" s="365"/>
    </row>
    <row r="56" customFormat="false" ht="13.8" hidden="false" customHeight="false" outlineLevel="0" collapsed="false">
      <c r="A56" s="560"/>
      <c r="B56" s="365"/>
      <c r="C56" s="365"/>
      <c r="D56" s="365"/>
      <c r="E56" s="365"/>
      <c r="F56" s="365"/>
      <c r="G56" s="58"/>
      <c r="H56" s="562"/>
      <c r="T56" s="567"/>
      <c r="U56" s="219"/>
      <c r="V56" s="365"/>
      <c r="W56" s="365"/>
      <c r="X56" s="365"/>
      <c r="Y56" s="365"/>
      <c r="Z56" s="365"/>
      <c r="AA56" s="365"/>
    </row>
    <row r="57" customFormat="false" ht="13.8" hidden="false" customHeight="false" outlineLevel="0" collapsed="false">
      <c r="A57" s="560"/>
      <c r="B57" s="365"/>
      <c r="C57" s="365"/>
      <c r="D57" s="365"/>
      <c r="E57" s="365"/>
      <c r="F57" s="365"/>
      <c r="G57" s="58"/>
      <c r="H57" s="562"/>
      <c r="T57" s="567"/>
      <c r="U57" s="219"/>
      <c r="V57" s="365"/>
      <c r="W57" s="365"/>
      <c r="X57" s="365"/>
      <c r="Y57" s="365"/>
      <c r="Z57" s="365"/>
      <c r="AA57" s="365"/>
    </row>
    <row r="58" customFormat="false" ht="13.8" hidden="false" customHeight="false" outlineLevel="0" collapsed="false">
      <c r="A58" s="560"/>
      <c r="B58" s="365"/>
      <c r="C58" s="365"/>
      <c r="D58" s="365"/>
      <c r="E58" s="365"/>
      <c r="F58" s="365"/>
      <c r="G58" s="281"/>
      <c r="H58" s="562"/>
      <c r="T58" s="567"/>
      <c r="U58" s="572" t="s">
        <v>133</v>
      </c>
      <c r="V58" s="573" t="n">
        <f aca="false">C59</f>
        <v>0</v>
      </c>
      <c r="W58" s="573" t="n">
        <f aca="false">W54+W55+W56+W57</f>
        <v>0</v>
      </c>
      <c r="X58" s="573" t="n">
        <f aca="false">X54+X55+X56+X57</f>
        <v>0</v>
      </c>
      <c r="Y58" s="573" t="n">
        <f aca="false">D59</f>
        <v>0</v>
      </c>
      <c r="Z58" s="573" t="n">
        <f aca="false">Z54+Z55+Z56+Z57</f>
        <v>0</v>
      </c>
      <c r="AA58" s="573" t="n">
        <f aca="false">AA54+AA55+AA56+AA57</f>
        <v>0</v>
      </c>
    </row>
    <row r="59" customFormat="false" ht="13.8" hidden="false" customHeight="false" outlineLevel="0" collapsed="false">
      <c r="A59" s="560"/>
      <c r="B59" s="572" t="s">
        <v>133</v>
      </c>
      <c r="C59" s="573" t="n">
        <f aca="false">C55+C56+C57+C58</f>
        <v>0</v>
      </c>
      <c r="D59" s="573" t="n">
        <f aca="false">D55+D56+D57+D58</f>
        <v>0</v>
      </c>
      <c r="E59" s="573" t="n">
        <f aca="false">E55+E56+E57+E58</f>
        <v>0</v>
      </c>
      <c r="F59" s="573" t="n">
        <f aca="false">F55+F56+F57+F58</f>
        <v>0</v>
      </c>
      <c r="G59" s="590"/>
      <c r="H59" s="573" t="n">
        <f aca="false">H55+H56+H57+H58</f>
        <v>0</v>
      </c>
      <c r="T59" s="567"/>
      <c r="U59" s="575" t="s">
        <v>183</v>
      </c>
      <c r="V59" s="576" t="n">
        <f aca="false">V54+V58-W58-X58</f>
        <v>269693</v>
      </c>
      <c r="W59" s="576"/>
      <c r="X59" s="576"/>
      <c r="Y59" s="576" t="n">
        <f aca="false">Y54+Y58-Z58-AA58</f>
        <v>0</v>
      </c>
      <c r="Z59" s="576"/>
      <c r="AA59" s="576"/>
    </row>
    <row r="60" customFormat="false" ht="13.8" hidden="false" customHeight="false" outlineLevel="0" collapsed="false">
      <c r="A60" s="560" t="n">
        <f aca="false">A55+1</f>
        <v>12</v>
      </c>
      <c r="B60" s="365" t="n">
        <v>34432</v>
      </c>
      <c r="C60" s="365" t="n">
        <v>35170</v>
      </c>
      <c r="D60" s="365"/>
      <c r="E60" s="365"/>
      <c r="F60" s="365"/>
      <c r="G60" s="365"/>
      <c r="H60" s="562"/>
      <c r="T60" s="567" t="n">
        <f aca="false">T55+1</f>
        <v>12</v>
      </c>
      <c r="U60" s="219"/>
      <c r="V60" s="365"/>
      <c r="W60" s="365"/>
      <c r="X60" s="365"/>
      <c r="Y60" s="365"/>
      <c r="Z60" s="365"/>
      <c r="AA60" s="365"/>
    </row>
    <row r="61" customFormat="false" ht="13.8" hidden="false" customHeight="false" outlineLevel="0" collapsed="false">
      <c r="A61" s="560"/>
      <c r="B61" s="365" t="n">
        <v>34429</v>
      </c>
      <c r="C61" s="365" t="n">
        <v>32820</v>
      </c>
      <c r="D61" s="365"/>
      <c r="E61" s="365"/>
      <c r="F61" s="365"/>
      <c r="G61" s="365"/>
      <c r="H61" s="562"/>
      <c r="T61" s="567"/>
      <c r="U61" s="219"/>
      <c r="V61" s="365"/>
      <c r="W61" s="365"/>
      <c r="X61" s="365"/>
      <c r="Y61" s="365"/>
      <c r="Z61" s="365"/>
      <c r="AA61" s="365"/>
    </row>
    <row r="62" customFormat="false" ht="13.8" hidden="false" customHeight="false" outlineLevel="0" collapsed="false">
      <c r="A62" s="560"/>
      <c r="B62" s="365"/>
      <c r="C62" s="365"/>
      <c r="D62" s="365"/>
      <c r="E62" s="365"/>
      <c r="F62" s="365"/>
      <c r="G62" s="365"/>
      <c r="H62" s="562"/>
      <c r="T62" s="567"/>
      <c r="U62" s="219"/>
      <c r="V62" s="365"/>
      <c r="W62" s="365"/>
      <c r="X62" s="365"/>
      <c r="Y62" s="365"/>
      <c r="Z62" s="365"/>
      <c r="AA62" s="365"/>
    </row>
    <row r="63" customFormat="false" ht="13.8" hidden="false" customHeight="false" outlineLevel="0" collapsed="false">
      <c r="A63" s="560"/>
      <c r="B63" s="365"/>
      <c r="C63" s="365"/>
      <c r="D63" s="365"/>
      <c r="E63" s="365"/>
      <c r="F63" s="365"/>
      <c r="G63" s="365"/>
      <c r="H63" s="562"/>
      <c r="T63" s="567"/>
      <c r="U63" s="572" t="s">
        <v>133</v>
      </c>
      <c r="V63" s="573" t="n">
        <f aca="false">C64</f>
        <v>67990</v>
      </c>
      <c r="W63" s="573" t="n">
        <f aca="false">W59+W60+W61+W62</f>
        <v>0</v>
      </c>
      <c r="X63" s="573" t="n">
        <f aca="false">X59+X60+X61+X62</f>
        <v>0</v>
      </c>
      <c r="Y63" s="573" t="n">
        <f aca="false">D64</f>
        <v>0</v>
      </c>
      <c r="Z63" s="573" t="n">
        <f aca="false">Z59+Z60+Z61+Z62</f>
        <v>0</v>
      </c>
      <c r="AA63" s="573" t="n">
        <f aca="false">AA59+AA60+AA61+AA62</f>
        <v>0</v>
      </c>
    </row>
    <row r="64" customFormat="false" ht="13.8" hidden="false" customHeight="false" outlineLevel="0" collapsed="false">
      <c r="A64" s="560"/>
      <c r="B64" s="572" t="s">
        <v>133</v>
      </c>
      <c r="C64" s="573" t="n">
        <f aca="false">C60+C61+C62+C63</f>
        <v>67990</v>
      </c>
      <c r="D64" s="573" t="n">
        <f aca="false">D60+D61+D62+D63</f>
        <v>0</v>
      </c>
      <c r="E64" s="573" t="n">
        <f aca="false">E60+E61+E62+E63</f>
        <v>0</v>
      </c>
      <c r="F64" s="573" t="n">
        <f aca="false">F60+F61+F62+F63</f>
        <v>0</v>
      </c>
      <c r="G64" s="573"/>
      <c r="H64" s="573" t="n">
        <f aca="false">H60+H61+H62+H63</f>
        <v>0</v>
      </c>
      <c r="T64" s="567"/>
      <c r="U64" s="575" t="s">
        <v>183</v>
      </c>
      <c r="V64" s="576" t="n">
        <f aca="false">V59+V63-W63-X63</f>
        <v>337683</v>
      </c>
      <c r="W64" s="576"/>
      <c r="X64" s="576"/>
      <c r="Y64" s="576" t="n">
        <f aca="false">Y59+Y63-Z63-AA63</f>
        <v>0</v>
      </c>
      <c r="Z64" s="576"/>
      <c r="AA64" s="576"/>
    </row>
    <row r="65" customFormat="false" ht="13.8" hidden="false" customHeight="false" outlineLevel="0" collapsed="false">
      <c r="A65" s="560" t="n">
        <f aca="false">A60+1</f>
        <v>13</v>
      </c>
      <c r="B65" s="365"/>
      <c r="C65" s="365"/>
      <c r="D65" s="365"/>
      <c r="E65" s="365"/>
      <c r="F65" s="365"/>
      <c r="G65" s="365"/>
      <c r="H65" s="562"/>
      <c r="T65" s="567" t="n">
        <f aca="false">T60+1</f>
        <v>13</v>
      </c>
      <c r="U65" s="219"/>
      <c r="V65" s="365"/>
      <c r="W65" s="365"/>
      <c r="X65" s="365"/>
      <c r="Y65" s="365"/>
      <c r="Z65" s="365"/>
      <c r="AA65" s="365"/>
    </row>
    <row r="66" customFormat="false" ht="13.8" hidden="false" customHeight="false" outlineLevel="0" collapsed="false">
      <c r="A66" s="560"/>
      <c r="B66" s="365"/>
      <c r="C66" s="365"/>
      <c r="D66" s="365"/>
      <c r="E66" s="365"/>
      <c r="F66" s="365"/>
      <c r="G66" s="365"/>
      <c r="H66" s="562"/>
      <c r="T66" s="567"/>
      <c r="U66" s="219"/>
      <c r="V66" s="365"/>
      <c r="W66" s="365"/>
      <c r="X66" s="365"/>
      <c r="Y66" s="365"/>
      <c r="Z66" s="365"/>
      <c r="AA66" s="365"/>
    </row>
    <row r="67" customFormat="false" ht="13.8" hidden="false" customHeight="false" outlineLevel="0" collapsed="false">
      <c r="A67" s="560"/>
      <c r="B67" s="365"/>
      <c r="C67" s="365"/>
      <c r="D67" s="365"/>
      <c r="E67" s="365"/>
      <c r="F67" s="365"/>
      <c r="G67" s="365"/>
      <c r="H67" s="562"/>
      <c r="T67" s="567"/>
      <c r="U67" s="219"/>
      <c r="V67" s="365"/>
      <c r="W67" s="365"/>
      <c r="X67" s="365"/>
      <c r="Y67" s="365"/>
      <c r="Z67" s="365"/>
      <c r="AA67" s="365"/>
    </row>
    <row r="68" customFormat="false" ht="13.8" hidden="false" customHeight="false" outlineLevel="0" collapsed="false">
      <c r="A68" s="560"/>
      <c r="B68" s="591"/>
      <c r="C68" s="365"/>
      <c r="D68" s="365"/>
      <c r="E68" s="365"/>
      <c r="F68" s="365"/>
      <c r="G68" s="365"/>
      <c r="H68" s="562"/>
      <c r="T68" s="567"/>
      <c r="U68" s="572" t="s">
        <v>133</v>
      </c>
      <c r="V68" s="573" t="n">
        <f aca="false">C69</f>
        <v>0</v>
      </c>
      <c r="W68" s="573" t="n">
        <f aca="false">W64+W65+W66+W67</f>
        <v>0</v>
      </c>
      <c r="X68" s="573" t="n">
        <f aca="false">X64+X65+X66+X67</f>
        <v>0</v>
      </c>
      <c r="Y68" s="573" t="n">
        <f aca="false">D69</f>
        <v>0</v>
      </c>
      <c r="Z68" s="573" t="n">
        <f aca="false">Z64+Z65+Z66+Z67</f>
        <v>0</v>
      </c>
      <c r="AA68" s="573" t="n">
        <f aca="false">AA64+AA65+AA66+AA67</f>
        <v>0</v>
      </c>
    </row>
    <row r="69" customFormat="false" ht="13.8" hidden="false" customHeight="false" outlineLevel="0" collapsed="false">
      <c r="A69" s="560"/>
      <c r="B69" s="572" t="s">
        <v>133</v>
      </c>
      <c r="C69" s="573" t="n">
        <f aca="false">C65+C66+C67+C68</f>
        <v>0</v>
      </c>
      <c r="D69" s="573" t="n">
        <f aca="false">D65+D66+D67+D68</f>
        <v>0</v>
      </c>
      <c r="E69" s="573" t="n">
        <f aca="false">E65+E66+E67+E68</f>
        <v>0</v>
      </c>
      <c r="F69" s="573" t="n">
        <f aca="false">F65+F66+F67+F68</f>
        <v>0</v>
      </c>
      <c r="G69" s="573"/>
      <c r="H69" s="573" t="n">
        <f aca="false">H65+H66+H67+H68</f>
        <v>0</v>
      </c>
      <c r="T69" s="567"/>
      <c r="U69" s="575" t="s">
        <v>183</v>
      </c>
      <c r="V69" s="576" t="n">
        <f aca="false">V64+V68-W68-X68</f>
        <v>337683</v>
      </c>
      <c r="W69" s="576"/>
      <c r="X69" s="576"/>
      <c r="Y69" s="576" t="n">
        <f aca="false">Y64+Y68-Z68-AA68</f>
        <v>0</v>
      </c>
      <c r="Z69" s="576"/>
      <c r="AA69" s="576"/>
    </row>
    <row r="70" customFormat="false" ht="13.8" hidden="false" customHeight="false" outlineLevel="0" collapsed="false">
      <c r="A70" s="560" t="n">
        <f aca="false">A65+1</f>
        <v>14</v>
      </c>
      <c r="B70" s="365" t="n">
        <v>34440</v>
      </c>
      <c r="C70" s="365" t="n">
        <v>33070</v>
      </c>
      <c r="D70" s="365"/>
      <c r="E70" s="365"/>
      <c r="F70" s="365"/>
      <c r="G70" s="365"/>
      <c r="H70" s="562"/>
      <c r="T70" s="567" t="n">
        <f aca="false">T65+1</f>
        <v>14</v>
      </c>
      <c r="U70" s="219"/>
      <c r="V70" s="365"/>
      <c r="W70" s="365"/>
      <c r="X70" s="365"/>
      <c r="Y70" s="365"/>
      <c r="Z70" s="365"/>
      <c r="AA70" s="365"/>
    </row>
    <row r="71" customFormat="false" ht="13.8" hidden="false" customHeight="false" outlineLevel="0" collapsed="false">
      <c r="A71" s="560"/>
      <c r="B71" s="365" t="n">
        <v>34441</v>
      </c>
      <c r="C71" s="365" t="n">
        <v>33020</v>
      </c>
      <c r="D71" s="365"/>
      <c r="E71" s="365"/>
      <c r="F71" s="365"/>
      <c r="G71" s="561"/>
      <c r="H71" s="562"/>
      <c r="T71" s="567"/>
      <c r="U71" s="219"/>
      <c r="V71" s="365"/>
      <c r="W71" s="365"/>
      <c r="X71" s="365"/>
      <c r="Y71" s="365"/>
      <c r="Z71" s="365"/>
      <c r="AA71" s="365"/>
    </row>
    <row r="72" customFormat="false" ht="13.8" hidden="false" customHeight="false" outlineLevel="0" collapsed="false">
      <c r="A72" s="560"/>
      <c r="B72" s="365"/>
      <c r="C72" s="365"/>
      <c r="D72" s="365"/>
      <c r="E72" s="365"/>
      <c r="F72" s="365"/>
      <c r="G72" s="561"/>
      <c r="H72" s="562"/>
      <c r="T72" s="567"/>
      <c r="U72" s="219"/>
      <c r="V72" s="365"/>
      <c r="W72" s="365"/>
      <c r="X72" s="365"/>
      <c r="Y72" s="365"/>
      <c r="Z72" s="365"/>
      <c r="AA72" s="365"/>
    </row>
    <row r="73" customFormat="false" ht="13.8" hidden="false" customHeight="false" outlineLevel="0" collapsed="false">
      <c r="A73" s="560"/>
      <c r="B73" s="365"/>
      <c r="C73" s="365"/>
      <c r="D73" s="365"/>
      <c r="E73" s="365"/>
      <c r="F73" s="365"/>
      <c r="G73" s="561"/>
      <c r="H73" s="562"/>
      <c r="T73" s="567"/>
      <c r="U73" s="572" t="s">
        <v>133</v>
      </c>
      <c r="V73" s="573" t="n">
        <f aca="false">C74</f>
        <v>66090</v>
      </c>
      <c r="W73" s="573" t="n">
        <f aca="false">W69+W70+W71+W72</f>
        <v>0</v>
      </c>
      <c r="X73" s="573" t="n">
        <f aca="false">X69+X70+X71+X72</f>
        <v>0</v>
      </c>
      <c r="Y73" s="573" t="n">
        <f aca="false">D74</f>
        <v>0</v>
      </c>
      <c r="Z73" s="573" t="n">
        <f aca="false">Z69+Z70+Z71+Z72</f>
        <v>0</v>
      </c>
      <c r="AA73" s="573" t="n">
        <f aca="false">AA69+AA70+AA71+AA72</f>
        <v>0</v>
      </c>
    </row>
    <row r="74" customFormat="false" ht="13.8" hidden="false" customHeight="false" outlineLevel="0" collapsed="false">
      <c r="A74" s="560"/>
      <c r="B74" s="572" t="s">
        <v>133</v>
      </c>
      <c r="C74" s="573" t="n">
        <f aca="false">C70+C71+C72+C73</f>
        <v>66090</v>
      </c>
      <c r="D74" s="573" t="n">
        <f aca="false">D70+D71+D72+D73</f>
        <v>0</v>
      </c>
      <c r="E74" s="573" t="n">
        <f aca="false">E70+E71+E72+E73</f>
        <v>0</v>
      </c>
      <c r="F74" s="573" t="n">
        <f aca="false">F70+F71+F72+F73</f>
        <v>0</v>
      </c>
      <c r="G74" s="588"/>
      <c r="H74" s="573" t="n">
        <f aca="false">H70+H71+H72+H73</f>
        <v>0</v>
      </c>
      <c r="T74" s="567"/>
      <c r="U74" s="575" t="s">
        <v>183</v>
      </c>
      <c r="V74" s="576" t="n">
        <f aca="false">V69+V73-W73-X73</f>
        <v>403773</v>
      </c>
      <c r="W74" s="576"/>
      <c r="X74" s="576"/>
      <c r="Y74" s="576" t="n">
        <f aca="false">Y69+Y73-Z73-AA73</f>
        <v>0</v>
      </c>
      <c r="Z74" s="576"/>
      <c r="AA74" s="576"/>
    </row>
    <row r="75" customFormat="false" ht="13.8" hidden="false" customHeight="false" outlineLevel="0" collapsed="false">
      <c r="A75" s="560" t="n">
        <f aca="false">A70+1</f>
        <v>15</v>
      </c>
      <c r="B75" s="365"/>
      <c r="C75" s="365"/>
      <c r="D75" s="365"/>
      <c r="E75" s="365"/>
      <c r="F75" s="365"/>
      <c r="G75" s="58"/>
      <c r="H75" s="562"/>
      <c r="T75" s="567" t="n">
        <f aca="false">T70+1</f>
        <v>15</v>
      </c>
      <c r="U75" s="219"/>
      <c r="V75" s="365"/>
      <c r="W75" s="365"/>
      <c r="X75" s="365"/>
      <c r="Y75" s="365"/>
      <c r="Z75" s="365"/>
      <c r="AA75" s="365"/>
    </row>
    <row r="76" customFormat="false" ht="13.8" hidden="false" customHeight="false" outlineLevel="0" collapsed="false">
      <c r="A76" s="560"/>
      <c r="B76" s="365"/>
      <c r="C76" s="365"/>
      <c r="D76" s="365"/>
      <c r="E76" s="365"/>
      <c r="F76" s="365"/>
      <c r="G76" s="281"/>
      <c r="H76" s="562"/>
      <c r="T76" s="567"/>
      <c r="U76" s="219"/>
      <c r="V76" s="365"/>
      <c r="W76" s="365"/>
      <c r="X76" s="365"/>
      <c r="Y76" s="365"/>
      <c r="Z76" s="365"/>
      <c r="AA76" s="365"/>
    </row>
    <row r="77" customFormat="false" ht="13.8" hidden="false" customHeight="false" outlineLevel="0" collapsed="false">
      <c r="A77" s="560"/>
      <c r="B77" s="365"/>
      <c r="C77" s="365"/>
      <c r="D77" s="365"/>
      <c r="E77" s="365"/>
      <c r="F77" s="365"/>
      <c r="G77" s="281"/>
      <c r="H77" s="562"/>
      <c r="T77" s="567"/>
      <c r="U77" s="219"/>
      <c r="V77" s="365"/>
      <c r="W77" s="365"/>
      <c r="X77" s="365"/>
      <c r="Y77" s="365"/>
      <c r="Z77" s="365"/>
      <c r="AA77" s="365"/>
    </row>
    <row r="78" customFormat="false" ht="13.8" hidden="false" customHeight="false" outlineLevel="0" collapsed="false">
      <c r="A78" s="560"/>
      <c r="B78" s="365"/>
      <c r="C78" s="365"/>
      <c r="D78" s="365"/>
      <c r="E78" s="365"/>
      <c r="F78" s="365"/>
      <c r="G78" s="365"/>
      <c r="H78" s="562"/>
      <c r="T78" s="567"/>
      <c r="U78" s="572" t="s">
        <v>133</v>
      </c>
      <c r="V78" s="573" t="n">
        <f aca="false">C79</f>
        <v>0</v>
      </c>
      <c r="W78" s="573" t="n">
        <f aca="false">W74+W75+W76+W77</f>
        <v>0</v>
      </c>
      <c r="X78" s="573" t="n">
        <f aca="false">X74+X75+X76+X77</f>
        <v>0</v>
      </c>
      <c r="Y78" s="573" t="n">
        <f aca="false">D79</f>
        <v>0</v>
      </c>
      <c r="Z78" s="573" t="n">
        <f aca="false">Z74+Z75+Z76+Z77</f>
        <v>0</v>
      </c>
      <c r="AA78" s="573" t="n">
        <f aca="false">AA74+AA75+AA76+AA77</f>
        <v>0</v>
      </c>
    </row>
    <row r="79" customFormat="false" ht="13.8" hidden="false" customHeight="false" outlineLevel="0" collapsed="false">
      <c r="A79" s="560"/>
      <c r="B79" s="572" t="s">
        <v>133</v>
      </c>
      <c r="C79" s="573" t="n">
        <f aca="false">C75+C76+C77+C78</f>
        <v>0</v>
      </c>
      <c r="D79" s="573" t="n">
        <f aca="false">D75+D76+D77+D78</f>
        <v>0</v>
      </c>
      <c r="E79" s="573" t="n">
        <f aca="false">E75+E76+E77+E78</f>
        <v>0</v>
      </c>
      <c r="F79" s="573" t="n">
        <f aca="false">F75+F76+F77+F78</f>
        <v>0</v>
      </c>
      <c r="G79" s="573"/>
      <c r="H79" s="573" t="n">
        <f aca="false">H75+H76+H77+H78</f>
        <v>0</v>
      </c>
      <c r="T79" s="567"/>
      <c r="U79" s="575" t="s">
        <v>183</v>
      </c>
      <c r="V79" s="576" t="n">
        <f aca="false">V74+V78-W78-X78</f>
        <v>403773</v>
      </c>
      <c r="W79" s="576"/>
      <c r="X79" s="576"/>
      <c r="Y79" s="576" t="n">
        <f aca="false">Y74+Y78-Z78-AA78</f>
        <v>0</v>
      </c>
      <c r="Z79" s="576"/>
      <c r="AA79" s="576"/>
    </row>
    <row r="80" customFormat="false" ht="13.8" hidden="false" customHeight="false" outlineLevel="0" collapsed="false">
      <c r="A80" s="560" t="n">
        <f aca="false">A75+1</f>
        <v>16</v>
      </c>
      <c r="B80" s="365" t="n">
        <v>34466</v>
      </c>
      <c r="C80" s="365" t="n">
        <v>69220</v>
      </c>
      <c r="D80" s="365"/>
      <c r="E80" s="365"/>
      <c r="F80" s="365"/>
      <c r="G80" s="365"/>
      <c r="H80" s="562"/>
      <c r="T80" s="567" t="n">
        <f aca="false">T75+1</f>
        <v>16</v>
      </c>
      <c r="U80" s="219"/>
      <c r="V80" s="365"/>
      <c r="W80" s="365"/>
      <c r="X80" s="365"/>
      <c r="Y80" s="365"/>
      <c r="Z80" s="365"/>
      <c r="AA80" s="365"/>
    </row>
    <row r="81" customFormat="false" ht="13.8" hidden="false" customHeight="false" outlineLevel="0" collapsed="false">
      <c r="A81" s="560"/>
      <c r="B81" s="365"/>
      <c r="C81" s="365"/>
      <c r="D81" s="365"/>
      <c r="E81" s="365"/>
      <c r="F81" s="365"/>
      <c r="G81" s="365"/>
      <c r="H81" s="562"/>
      <c r="T81" s="567"/>
      <c r="U81" s="219"/>
      <c r="V81" s="365"/>
      <c r="W81" s="365"/>
      <c r="X81" s="365"/>
      <c r="Y81" s="365"/>
      <c r="Z81" s="365"/>
      <c r="AA81" s="365"/>
    </row>
    <row r="82" customFormat="false" ht="13.8" hidden="false" customHeight="false" outlineLevel="0" collapsed="false">
      <c r="A82" s="560"/>
      <c r="B82" s="365"/>
      <c r="C82" s="365"/>
      <c r="D82" s="365"/>
      <c r="E82" s="365"/>
      <c r="F82" s="365"/>
      <c r="G82" s="365"/>
      <c r="H82" s="562"/>
      <c r="T82" s="567"/>
      <c r="U82" s="219"/>
      <c r="V82" s="365"/>
      <c r="W82" s="365"/>
      <c r="X82" s="365"/>
      <c r="Y82" s="365"/>
      <c r="Z82" s="365"/>
      <c r="AA82" s="365"/>
    </row>
    <row r="83" customFormat="false" ht="13.8" hidden="false" customHeight="false" outlineLevel="0" collapsed="false">
      <c r="A83" s="560"/>
      <c r="B83" s="365"/>
      <c r="C83" s="365"/>
      <c r="D83" s="365"/>
      <c r="E83" s="365"/>
      <c r="F83" s="365"/>
      <c r="G83" s="365"/>
      <c r="H83" s="562"/>
      <c r="T83" s="567"/>
      <c r="U83" s="572" t="s">
        <v>133</v>
      </c>
      <c r="V83" s="573" t="n">
        <f aca="false">C84</f>
        <v>69220</v>
      </c>
      <c r="W83" s="573" t="n">
        <f aca="false">W79+W80+W81+W82</f>
        <v>0</v>
      </c>
      <c r="X83" s="573" t="n">
        <f aca="false">X79+X80+X81+X82</f>
        <v>0</v>
      </c>
      <c r="Y83" s="573" t="n">
        <f aca="false">D84</f>
        <v>0</v>
      </c>
      <c r="Z83" s="573" t="n">
        <f aca="false">Z79+Z80+Z81+Z82</f>
        <v>0</v>
      </c>
      <c r="AA83" s="573" t="n">
        <f aca="false">AA79+AA80+AA81+AA82</f>
        <v>0</v>
      </c>
    </row>
    <row r="84" customFormat="false" ht="13.8" hidden="false" customHeight="false" outlineLevel="0" collapsed="false">
      <c r="A84" s="560"/>
      <c r="B84" s="572" t="s">
        <v>133</v>
      </c>
      <c r="C84" s="573" t="n">
        <f aca="false">C80+C81+C82+C83</f>
        <v>69220</v>
      </c>
      <c r="D84" s="573" t="n">
        <f aca="false">D80+D81+D82+D83</f>
        <v>0</v>
      </c>
      <c r="E84" s="573" t="n">
        <f aca="false">E80+E81+E82+E83</f>
        <v>0</v>
      </c>
      <c r="F84" s="573" t="n">
        <f aca="false">F80+F81+F82+F83</f>
        <v>0</v>
      </c>
      <c r="G84" s="573"/>
      <c r="H84" s="573" t="n">
        <f aca="false">H80+H81+H82+H83</f>
        <v>0</v>
      </c>
      <c r="T84" s="567"/>
      <c r="U84" s="575" t="s">
        <v>183</v>
      </c>
      <c r="V84" s="576" t="n">
        <f aca="false">V79+V83-W83-X83</f>
        <v>472993</v>
      </c>
      <c r="W84" s="576"/>
      <c r="X84" s="576"/>
      <c r="Y84" s="576" t="n">
        <f aca="false">Y79+Y83-Z83-AA83</f>
        <v>0</v>
      </c>
      <c r="Z84" s="576"/>
      <c r="AA84" s="576"/>
    </row>
    <row r="85" customFormat="false" ht="13.8" hidden="false" customHeight="false" outlineLevel="0" collapsed="false">
      <c r="A85" s="560" t="n">
        <f aca="false">A80+1</f>
        <v>17</v>
      </c>
      <c r="B85" s="365" t="n">
        <v>34477</v>
      </c>
      <c r="C85" s="365" t="n">
        <v>33930</v>
      </c>
      <c r="D85" s="365"/>
      <c r="E85" s="365"/>
      <c r="F85" s="365"/>
      <c r="G85" s="365"/>
      <c r="H85" s="562"/>
      <c r="T85" s="567" t="n">
        <f aca="false">T80+1</f>
        <v>17</v>
      </c>
      <c r="U85" s="219"/>
      <c r="V85" s="365"/>
      <c r="W85" s="365"/>
      <c r="X85" s="365"/>
      <c r="Y85" s="365"/>
      <c r="Z85" s="365"/>
      <c r="AA85" s="365"/>
    </row>
    <row r="86" customFormat="false" ht="13.8" hidden="false" customHeight="false" outlineLevel="0" collapsed="false">
      <c r="A86" s="560"/>
      <c r="B86" s="365" t="n">
        <v>34480</v>
      </c>
      <c r="C86" s="365" t="n">
        <v>26600</v>
      </c>
      <c r="D86" s="365"/>
      <c r="E86" s="365"/>
      <c r="F86" s="365"/>
      <c r="G86" s="365"/>
      <c r="H86" s="562"/>
      <c r="T86" s="567"/>
      <c r="U86" s="219"/>
      <c r="V86" s="365"/>
      <c r="W86" s="365"/>
      <c r="X86" s="365"/>
      <c r="Y86" s="365"/>
      <c r="Z86" s="365"/>
      <c r="AA86" s="365"/>
    </row>
    <row r="87" customFormat="false" ht="13.8" hidden="false" customHeight="false" outlineLevel="0" collapsed="false">
      <c r="A87" s="560"/>
      <c r="B87" s="365" t="n">
        <v>34484</v>
      </c>
      <c r="C87" s="365" t="n">
        <v>33180</v>
      </c>
      <c r="D87" s="365"/>
      <c r="E87" s="365"/>
      <c r="F87" s="365"/>
      <c r="G87" s="365"/>
      <c r="H87" s="562"/>
      <c r="T87" s="567"/>
      <c r="U87" s="219"/>
      <c r="V87" s="365"/>
      <c r="W87" s="365"/>
      <c r="X87" s="365"/>
      <c r="Y87" s="365"/>
      <c r="Z87" s="365"/>
      <c r="AA87" s="365"/>
    </row>
    <row r="88" customFormat="false" ht="13.8" hidden="false" customHeight="false" outlineLevel="0" collapsed="false">
      <c r="A88" s="560"/>
      <c r="B88" s="365"/>
      <c r="C88" s="365"/>
      <c r="D88" s="365"/>
      <c r="E88" s="365"/>
      <c r="F88" s="365"/>
      <c r="G88" s="365"/>
      <c r="H88" s="562"/>
      <c r="T88" s="567"/>
      <c r="U88" s="572" t="s">
        <v>133</v>
      </c>
      <c r="V88" s="573" t="n">
        <f aca="false">C89</f>
        <v>93710</v>
      </c>
      <c r="W88" s="573" t="n">
        <f aca="false">W84+W85+W86+W87</f>
        <v>0</v>
      </c>
      <c r="X88" s="573" t="n">
        <f aca="false">X84+X85+X86+X87</f>
        <v>0</v>
      </c>
      <c r="Y88" s="573" t="n">
        <f aca="false">D89</f>
        <v>0</v>
      </c>
      <c r="Z88" s="573" t="n">
        <f aca="false">Z84+Z85+Z86+Z87</f>
        <v>0</v>
      </c>
      <c r="AA88" s="573" t="n">
        <f aca="false">AA84+AA85+AA86+AA87</f>
        <v>0</v>
      </c>
    </row>
    <row r="89" customFormat="false" ht="13.8" hidden="false" customHeight="false" outlineLevel="0" collapsed="false">
      <c r="A89" s="560"/>
      <c r="B89" s="572" t="s">
        <v>133</v>
      </c>
      <c r="C89" s="573" t="n">
        <f aca="false">C85+C86+C87+C88</f>
        <v>93710</v>
      </c>
      <c r="D89" s="573" t="n">
        <f aca="false">D85+D86+D87+D88</f>
        <v>0</v>
      </c>
      <c r="E89" s="573" t="n">
        <f aca="false">E85+E86+E87+E88</f>
        <v>0</v>
      </c>
      <c r="F89" s="573" t="n">
        <f aca="false">F85+F86+F87+F88</f>
        <v>0</v>
      </c>
      <c r="G89" s="574"/>
      <c r="H89" s="573" t="n">
        <f aca="false">H85+H86+H87+H88</f>
        <v>0</v>
      </c>
      <c r="T89" s="567"/>
      <c r="U89" s="575" t="s">
        <v>183</v>
      </c>
      <c r="V89" s="576" t="n">
        <f aca="false">V84+V88-W88-X88</f>
        <v>566703</v>
      </c>
      <c r="W89" s="576"/>
      <c r="X89" s="576"/>
      <c r="Y89" s="576" t="n">
        <f aca="false">Y84+Y88-Z88-AA88</f>
        <v>0</v>
      </c>
      <c r="Z89" s="576"/>
      <c r="AA89" s="576"/>
    </row>
    <row r="90" customFormat="false" ht="13.8" hidden="false" customHeight="false" outlineLevel="0" collapsed="false">
      <c r="A90" s="560" t="n">
        <f aca="false">A85+1</f>
        <v>18</v>
      </c>
      <c r="B90" s="365" t="n">
        <v>34497</v>
      </c>
      <c r="C90" s="365"/>
      <c r="D90" s="365" t="n">
        <v>35280</v>
      </c>
      <c r="E90" s="365"/>
      <c r="F90" s="365"/>
      <c r="G90" s="561"/>
      <c r="H90" s="562"/>
      <c r="T90" s="567" t="n">
        <f aca="false">T85+1</f>
        <v>18</v>
      </c>
      <c r="U90" s="219"/>
      <c r="V90" s="365"/>
      <c r="W90" s="365"/>
      <c r="X90" s="365"/>
      <c r="Y90" s="365"/>
      <c r="Z90" s="365"/>
      <c r="AA90" s="365"/>
    </row>
    <row r="91" customFormat="false" ht="13.8" hidden="false" customHeight="false" outlineLevel="0" collapsed="false">
      <c r="A91" s="560"/>
      <c r="B91" s="365"/>
      <c r="C91" s="365"/>
      <c r="D91" s="365"/>
      <c r="E91" s="365"/>
      <c r="F91" s="365"/>
      <c r="G91" s="561"/>
      <c r="H91" s="562"/>
      <c r="T91" s="567"/>
      <c r="U91" s="219"/>
      <c r="V91" s="365"/>
      <c r="W91" s="365"/>
      <c r="X91" s="365"/>
      <c r="Y91" s="365"/>
      <c r="Z91" s="365"/>
      <c r="AA91" s="365"/>
    </row>
    <row r="92" customFormat="false" ht="13.8" hidden="false" customHeight="false" outlineLevel="0" collapsed="false">
      <c r="A92" s="560"/>
      <c r="B92" s="365"/>
      <c r="C92" s="365"/>
      <c r="D92" s="365"/>
      <c r="E92" s="365"/>
      <c r="F92" s="365"/>
      <c r="G92" s="561"/>
      <c r="H92" s="562"/>
      <c r="T92" s="567"/>
      <c r="U92" s="219"/>
      <c r="V92" s="365"/>
      <c r="W92" s="365"/>
      <c r="X92" s="365"/>
      <c r="Y92" s="365"/>
      <c r="Z92" s="365"/>
      <c r="AA92" s="365"/>
    </row>
    <row r="93" customFormat="false" ht="13.8" hidden="false" customHeight="false" outlineLevel="0" collapsed="false">
      <c r="A93" s="560"/>
      <c r="B93" s="365"/>
      <c r="C93" s="365"/>
      <c r="D93" s="365"/>
      <c r="E93" s="365"/>
      <c r="F93" s="365"/>
      <c r="G93" s="561"/>
      <c r="H93" s="562"/>
      <c r="T93" s="567"/>
      <c r="U93" s="572" t="s">
        <v>133</v>
      </c>
      <c r="V93" s="573" t="n">
        <f aca="false">C94</f>
        <v>0</v>
      </c>
      <c r="W93" s="573" t="n">
        <f aca="false">W89+W90+W91+W92</f>
        <v>0</v>
      </c>
      <c r="X93" s="573" t="n">
        <f aca="false">X89+X90+X91+X92</f>
        <v>0</v>
      </c>
      <c r="Y93" s="573" t="n">
        <f aca="false">D94</f>
        <v>35280</v>
      </c>
      <c r="Z93" s="573" t="n">
        <f aca="false">Z89+Z90+Z91+Z92</f>
        <v>0</v>
      </c>
      <c r="AA93" s="573" t="n">
        <f aca="false">AA89+AA90+AA91+AA92</f>
        <v>0</v>
      </c>
    </row>
    <row r="94" customFormat="false" ht="13.8" hidden="false" customHeight="false" outlineLevel="0" collapsed="false">
      <c r="A94" s="560"/>
      <c r="B94" s="590" t="s">
        <v>133</v>
      </c>
      <c r="C94" s="573" t="n">
        <f aca="false">C90+C91+C92+C93</f>
        <v>0</v>
      </c>
      <c r="D94" s="573" t="n">
        <f aca="false">D90+D91+D92+D93</f>
        <v>35280</v>
      </c>
      <c r="E94" s="573" t="n">
        <f aca="false">E90+E91+E92+E93</f>
        <v>0</v>
      </c>
      <c r="F94" s="573" t="n">
        <f aca="false">F90+F91+F92+F93</f>
        <v>0</v>
      </c>
      <c r="G94" s="588"/>
      <c r="H94" s="573" t="n">
        <f aca="false">H90+H91+H92+H93</f>
        <v>0</v>
      </c>
      <c r="T94" s="567"/>
      <c r="U94" s="575" t="s">
        <v>183</v>
      </c>
      <c r="V94" s="576" t="n">
        <f aca="false">V89+V93-W93-X93</f>
        <v>566703</v>
      </c>
      <c r="W94" s="576"/>
      <c r="X94" s="576"/>
      <c r="Y94" s="576" t="n">
        <f aca="false">Y89+Y93-Z93-AA93</f>
        <v>35280</v>
      </c>
      <c r="Z94" s="576"/>
      <c r="AA94" s="576"/>
    </row>
    <row r="95" customFormat="false" ht="13.8" hidden="false" customHeight="false" outlineLevel="0" collapsed="false">
      <c r="A95" s="560" t="n">
        <f aca="false">A90+1</f>
        <v>19</v>
      </c>
      <c r="B95" s="365" t="n">
        <v>34499</v>
      </c>
      <c r="C95" s="365"/>
      <c r="D95" s="365" t="n">
        <v>33460</v>
      </c>
      <c r="E95" s="365"/>
      <c r="F95" s="365"/>
      <c r="G95" s="365"/>
      <c r="H95" s="562"/>
      <c r="T95" s="567" t="n">
        <f aca="false">T90+1</f>
        <v>19</v>
      </c>
      <c r="U95" s="219"/>
      <c r="V95" s="365"/>
      <c r="W95" s="365"/>
      <c r="X95" s="365"/>
      <c r="Y95" s="365"/>
      <c r="Z95" s="365"/>
      <c r="AA95" s="365"/>
    </row>
    <row r="96" customFormat="false" ht="13.8" hidden="false" customHeight="false" outlineLevel="0" collapsed="false">
      <c r="A96" s="560"/>
      <c r="B96" s="365" t="n">
        <v>34467</v>
      </c>
      <c r="C96" s="365" t="n">
        <v>32180</v>
      </c>
      <c r="D96" s="365"/>
      <c r="E96" s="365"/>
      <c r="F96" s="365"/>
      <c r="G96" s="365"/>
      <c r="H96" s="562"/>
      <c r="T96" s="567"/>
      <c r="U96" s="219"/>
      <c r="V96" s="365"/>
      <c r="W96" s="365"/>
      <c r="X96" s="365"/>
      <c r="Y96" s="365"/>
      <c r="Z96" s="365"/>
      <c r="AA96" s="365"/>
    </row>
    <row r="97" customFormat="false" ht="13.8" hidden="false" customHeight="false" outlineLevel="0" collapsed="false">
      <c r="A97" s="560"/>
      <c r="B97" s="365"/>
      <c r="C97" s="365"/>
      <c r="D97" s="365"/>
      <c r="E97" s="365"/>
      <c r="F97" s="365"/>
      <c r="G97" s="365"/>
      <c r="H97" s="562"/>
      <c r="T97" s="567"/>
      <c r="U97" s="219"/>
      <c r="V97" s="365"/>
      <c r="W97" s="365"/>
      <c r="X97" s="365"/>
      <c r="Y97" s="365"/>
      <c r="Z97" s="365"/>
      <c r="AA97" s="365"/>
    </row>
    <row r="98" customFormat="false" ht="13.8" hidden="false" customHeight="false" outlineLevel="0" collapsed="false">
      <c r="A98" s="560"/>
      <c r="B98" s="365"/>
      <c r="C98" s="365"/>
      <c r="D98" s="365"/>
      <c r="E98" s="365"/>
      <c r="F98" s="365"/>
      <c r="G98" s="365"/>
      <c r="H98" s="562"/>
      <c r="T98" s="567"/>
      <c r="U98" s="572" t="s">
        <v>133</v>
      </c>
      <c r="V98" s="573" t="n">
        <f aca="false">C99</f>
        <v>32180</v>
      </c>
      <c r="W98" s="573" t="n">
        <f aca="false">W94+W95+W96+W97</f>
        <v>0</v>
      </c>
      <c r="X98" s="573" t="n">
        <f aca="false">X94+X95+X96+X97</f>
        <v>0</v>
      </c>
      <c r="Y98" s="573" t="n">
        <f aca="false">D99</f>
        <v>33460</v>
      </c>
      <c r="Z98" s="573" t="n">
        <f aca="false">Z94+Z95+Z96+Z97</f>
        <v>0</v>
      </c>
      <c r="AA98" s="573" t="n">
        <f aca="false">AA94+AA95+AA96+AA97</f>
        <v>0</v>
      </c>
    </row>
    <row r="99" customFormat="false" ht="13.8" hidden="false" customHeight="false" outlineLevel="0" collapsed="false">
      <c r="A99" s="560"/>
      <c r="B99" s="572" t="s">
        <v>133</v>
      </c>
      <c r="C99" s="573" t="n">
        <f aca="false">C95+C96+C97+C98</f>
        <v>32180</v>
      </c>
      <c r="D99" s="573" t="n">
        <f aca="false">D95+D96+D97+D98</f>
        <v>33460</v>
      </c>
      <c r="E99" s="573" t="n">
        <f aca="false">E95+E96+E97+E98</f>
        <v>0</v>
      </c>
      <c r="F99" s="573" t="n">
        <f aca="false">F95+F96+F97+F98</f>
        <v>0</v>
      </c>
      <c r="G99" s="573"/>
      <c r="H99" s="573" t="n">
        <f aca="false">H95+H96+H97+H98</f>
        <v>0</v>
      </c>
      <c r="T99" s="567"/>
      <c r="U99" s="575" t="s">
        <v>183</v>
      </c>
      <c r="V99" s="576" t="n">
        <f aca="false">V94+V98-W98-X98</f>
        <v>598883</v>
      </c>
      <c r="W99" s="576"/>
      <c r="X99" s="576"/>
      <c r="Y99" s="576" t="n">
        <f aca="false">Y94+Y98-Z98-AA98</f>
        <v>68740</v>
      </c>
      <c r="Z99" s="576"/>
      <c r="AA99" s="576"/>
    </row>
    <row r="100" customFormat="false" ht="13.8" hidden="false" customHeight="false" outlineLevel="0" collapsed="false">
      <c r="A100" s="560" t="n">
        <f aca="false">A95+1</f>
        <v>20</v>
      </c>
      <c r="B100" s="365"/>
      <c r="C100" s="365"/>
      <c r="D100" s="365"/>
      <c r="E100" s="365"/>
      <c r="F100" s="365"/>
      <c r="G100" s="365"/>
      <c r="H100" s="562"/>
      <c r="T100" s="567" t="n">
        <f aca="false">T95+1</f>
        <v>20</v>
      </c>
      <c r="U100" s="219"/>
      <c r="V100" s="365"/>
      <c r="W100" s="365"/>
      <c r="X100" s="365"/>
      <c r="Y100" s="365"/>
      <c r="Z100" s="365"/>
      <c r="AA100" s="365"/>
    </row>
    <row r="101" customFormat="false" ht="13.8" hidden="false" customHeight="false" outlineLevel="0" collapsed="false">
      <c r="A101" s="560"/>
      <c r="B101" s="365"/>
      <c r="C101" s="365"/>
      <c r="D101" s="365"/>
      <c r="E101" s="365"/>
      <c r="F101" s="365"/>
      <c r="G101" s="365"/>
      <c r="H101" s="562"/>
      <c r="T101" s="567"/>
      <c r="U101" s="219"/>
      <c r="V101" s="365"/>
      <c r="W101" s="365"/>
      <c r="X101" s="365"/>
      <c r="Y101" s="365"/>
      <c r="Z101" s="365"/>
      <c r="AA101" s="365"/>
    </row>
    <row r="102" customFormat="false" ht="13.8" hidden="false" customHeight="false" outlineLevel="0" collapsed="false">
      <c r="A102" s="560"/>
      <c r="B102" s="365"/>
      <c r="C102" s="365"/>
      <c r="D102" s="365"/>
      <c r="E102" s="365"/>
      <c r="F102" s="365"/>
      <c r="G102" s="561"/>
      <c r="H102" s="562"/>
      <c r="T102" s="567"/>
      <c r="U102" s="219"/>
      <c r="V102" s="365"/>
      <c r="W102" s="365"/>
      <c r="X102" s="365"/>
      <c r="Y102" s="365"/>
      <c r="Z102" s="365"/>
      <c r="AA102" s="365"/>
    </row>
    <row r="103" customFormat="false" ht="13.8" hidden="false" customHeight="false" outlineLevel="0" collapsed="false">
      <c r="A103" s="560"/>
      <c r="B103" s="365"/>
      <c r="C103" s="365"/>
      <c r="D103" s="365"/>
      <c r="E103" s="365"/>
      <c r="F103" s="365"/>
      <c r="G103" s="561"/>
      <c r="H103" s="562"/>
      <c r="T103" s="567"/>
      <c r="U103" s="572" t="s">
        <v>133</v>
      </c>
      <c r="V103" s="573" t="n">
        <f aca="false">C105</f>
        <v>33120</v>
      </c>
      <c r="W103" s="573" t="n">
        <f aca="false">W99+W100+W101+W102</f>
        <v>0</v>
      </c>
      <c r="X103" s="573" t="n">
        <f aca="false">X99+X100+X101+X102</f>
        <v>0</v>
      </c>
      <c r="Y103" s="573" t="n">
        <f aca="false">D105</f>
        <v>0</v>
      </c>
      <c r="Z103" s="573" t="n">
        <f aca="false">Z99+Z100+Z101+Z102</f>
        <v>0</v>
      </c>
      <c r="AA103" s="573" t="n">
        <f aca="false">AA99+AA100+AA101+AA102</f>
        <v>0</v>
      </c>
    </row>
    <row r="104" customFormat="false" ht="13.8" hidden="false" customHeight="false" outlineLevel="0" collapsed="false">
      <c r="A104" s="560"/>
      <c r="B104" s="572" t="s">
        <v>133</v>
      </c>
      <c r="C104" s="573" t="n">
        <f aca="false">C100+C101+C102+C103</f>
        <v>0</v>
      </c>
      <c r="D104" s="573" t="n">
        <f aca="false">D100+D101+D102+D103</f>
        <v>0</v>
      </c>
      <c r="E104" s="573" t="n">
        <f aca="false">E100+E101+E102+E103</f>
        <v>0</v>
      </c>
      <c r="F104" s="573" t="n">
        <f aca="false">F100+F101+F102+F103</f>
        <v>0</v>
      </c>
      <c r="G104" s="574"/>
      <c r="H104" s="573" t="n">
        <f aca="false">H100+H101+H102+H103</f>
        <v>0</v>
      </c>
      <c r="T104" s="567"/>
      <c r="U104" s="575" t="s">
        <v>183</v>
      </c>
      <c r="V104" s="576" t="n">
        <f aca="false">V99+V103-W103-X103</f>
        <v>632003</v>
      </c>
      <c r="W104" s="576"/>
      <c r="X104" s="576"/>
      <c r="Y104" s="576" t="n">
        <f aca="false">Y99+Y103-Z103-AA103</f>
        <v>68740</v>
      </c>
      <c r="Z104" s="576"/>
      <c r="AA104" s="576"/>
    </row>
    <row r="105" customFormat="false" ht="13.8" hidden="false" customHeight="false" outlineLevel="0" collapsed="false">
      <c r="A105" s="560" t="n">
        <f aca="false">A100+1</f>
        <v>21</v>
      </c>
      <c r="B105" s="365" t="n">
        <v>34509</v>
      </c>
      <c r="C105" s="365" t="n">
        <v>33120</v>
      </c>
      <c r="D105" s="365"/>
      <c r="E105" s="365"/>
      <c r="F105" s="365"/>
      <c r="G105" s="58"/>
      <c r="H105" s="562"/>
      <c r="T105" s="567" t="n">
        <f aca="false">T100+1</f>
        <v>21</v>
      </c>
      <c r="U105" s="219"/>
      <c r="V105" s="365"/>
      <c r="W105" s="365"/>
      <c r="X105" s="365"/>
      <c r="Y105" s="365"/>
      <c r="Z105" s="365"/>
      <c r="AA105" s="365"/>
    </row>
    <row r="106" customFormat="false" ht="13.8" hidden="false" customHeight="false" outlineLevel="0" collapsed="false">
      <c r="A106" s="560"/>
      <c r="B106" s="365"/>
      <c r="C106" s="365"/>
      <c r="D106" s="365"/>
      <c r="E106" s="365"/>
      <c r="F106" s="365"/>
      <c r="G106" s="58"/>
      <c r="H106" s="562"/>
      <c r="T106" s="567"/>
      <c r="U106" s="219"/>
      <c r="V106" s="365"/>
      <c r="W106" s="365"/>
      <c r="X106" s="365"/>
      <c r="Y106" s="365"/>
      <c r="Z106" s="365"/>
      <c r="AA106" s="365"/>
    </row>
    <row r="107" customFormat="false" ht="13.8" hidden="false" customHeight="false" outlineLevel="0" collapsed="false">
      <c r="A107" s="560"/>
      <c r="B107" s="365"/>
      <c r="C107" s="365"/>
      <c r="D107" s="365"/>
      <c r="E107" s="365"/>
      <c r="F107" s="365"/>
      <c r="G107" s="281"/>
      <c r="H107" s="562"/>
      <c r="T107" s="567"/>
      <c r="U107" s="219"/>
      <c r="V107" s="365"/>
      <c r="W107" s="365"/>
      <c r="X107" s="365"/>
      <c r="Y107" s="365"/>
      <c r="Z107" s="365"/>
      <c r="AA107" s="365"/>
    </row>
    <row r="108" customFormat="false" ht="13.8" hidden="false" customHeight="false" outlineLevel="0" collapsed="false">
      <c r="A108" s="560"/>
      <c r="B108" s="365"/>
      <c r="C108" s="365"/>
      <c r="D108" s="365"/>
      <c r="E108" s="365"/>
      <c r="F108" s="365"/>
      <c r="G108" s="281"/>
      <c r="H108" s="562"/>
      <c r="T108" s="567"/>
      <c r="U108" s="572" t="s">
        <v>133</v>
      </c>
      <c r="V108" s="573" t="n">
        <f aca="false">C110</f>
        <v>29160</v>
      </c>
      <c r="W108" s="573" t="n">
        <f aca="false">W104+W105+W106+W107</f>
        <v>0</v>
      </c>
      <c r="X108" s="573" t="n">
        <f aca="false">X104+X105+X106+X107</f>
        <v>0</v>
      </c>
      <c r="Y108" s="573" t="n">
        <f aca="false">D110</f>
        <v>0</v>
      </c>
      <c r="Z108" s="573" t="n">
        <f aca="false">Z104+Z105+Z106+Z107</f>
        <v>0</v>
      </c>
      <c r="AA108" s="573" t="n">
        <f aca="false">AA104+AA105+AA106+AA107</f>
        <v>0</v>
      </c>
    </row>
    <row r="109" customFormat="false" ht="13.8" hidden="false" customHeight="false" outlineLevel="0" collapsed="false">
      <c r="A109" s="560"/>
      <c r="B109" s="572" t="s">
        <v>133</v>
      </c>
      <c r="C109" s="573" t="n">
        <f aca="false">C105+C106+C107+C108</f>
        <v>33120</v>
      </c>
      <c r="D109" s="573" t="n">
        <f aca="false">D105+D106+D107+D108</f>
        <v>0</v>
      </c>
      <c r="E109" s="573" t="n">
        <f aca="false">E105+E106+E107+E108</f>
        <v>0</v>
      </c>
      <c r="F109" s="573" t="n">
        <f aca="false">F105+F106+F107+F108</f>
        <v>0</v>
      </c>
      <c r="G109" s="573"/>
      <c r="H109" s="573" t="n">
        <f aca="false">H105+H106+H107+H108</f>
        <v>0</v>
      </c>
      <c r="T109" s="567"/>
      <c r="U109" s="575" t="s">
        <v>183</v>
      </c>
      <c r="V109" s="576" t="n">
        <f aca="false">V104+V108-W108-X108</f>
        <v>661163</v>
      </c>
      <c r="W109" s="576"/>
      <c r="X109" s="576"/>
      <c r="Y109" s="576" t="n">
        <f aca="false">Y104+Y108-Z108-AA108</f>
        <v>68740</v>
      </c>
      <c r="Z109" s="576"/>
      <c r="AA109" s="576"/>
    </row>
    <row r="110" customFormat="false" ht="13.8" hidden="false" customHeight="false" outlineLevel="0" collapsed="false">
      <c r="A110" s="560" t="n">
        <f aca="false">A105+1</f>
        <v>22</v>
      </c>
      <c r="B110" s="365" t="n">
        <v>34541</v>
      </c>
      <c r="C110" s="365" t="n">
        <v>29160</v>
      </c>
      <c r="D110" s="365"/>
      <c r="E110" s="365"/>
      <c r="F110" s="365"/>
      <c r="G110" s="365"/>
      <c r="H110" s="562"/>
      <c r="T110" s="567" t="n">
        <f aca="false">T105+1</f>
        <v>22</v>
      </c>
      <c r="U110" s="219"/>
      <c r="V110" s="365"/>
      <c r="W110" s="365"/>
      <c r="X110" s="365"/>
      <c r="Y110" s="365"/>
      <c r="Z110" s="365"/>
      <c r="AA110" s="365"/>
    </row>
    <row r="111" customFormat="false" ht="13.8" hidden="false" customHeight="false" outlineLevel="0" collapsed="false">
      <c r="A111" s="560"/>
      <c r="B111" s="365"/>
      <c r="C111" s="365"/>
      <c r="D111" s="365"/>
      <c r="E111" s="365"/>
      <c r="F111" s="365"/>
      <c r="G111" s="365"/>
      <c r="H111" s="562"/>
      <c r="T111" s="567"/>
      <c r="U111" s="219"/>
      <c r="V111" s="365"/>
      <c r="W111" s="365"/>
      <c r="X111" s="365"/>
      <c r="Y111" s="365"/>
      <c r="Z111" s="365"/>
      <c r="AA111" s="365"/>
    </row>
    <row r="112" customFormat="false" ht="13.8" hidden="false" customHeight="false" outlineLevel="0" collapsed="false">
      <c r="A112" s="560"/>
      <c r="B112" s="365"/>
      <c r="C112" s="365"/>
      <c r="D112" s="365"/>
      <c r="E112" s="365"/>
      <c r="F112" s="365"/>
      <c r="G112" s="365"/>
      <c r="H112" s="562"/>
      <c r="T112" s="567"/>
      <c r="U112" s="219"/>
      <c r="V112" s="365"/>
      <c r="W112" s="365"/>
      <c r="X112" s="365"/>
      <c r="Y112" s="365"/>
      <c r="Z112" s="365"/>
      <c r="AA112" s="365"/>
    </row>
    <row r="113" customFormat="false" ht="13.8" hidden="false" customHeight="false" outlineLevel="0" collapsed="false">
      <c r="A113" s="560"/>
      <c r="B113" s="365"/>
      <c r="C113" s="365"/>
      <c r="D113" s="365"/>
      <c r="E113" s="365"/>
      <c r="F113" s="365"/>
      <c r="G113" s="365"/>
      <c r="H113" s="562"/>
      <c r="T113" s="567"/>
      <c r="U113" s="572" t="s">
        <v>133</v>
      </c>
      <c r="V113" s="573" t="n">
        <f aca="false">C115</f>
        <v>32950</v>
      </c>
      <c r="W113" s="573" t="n">
        <f aca="false">W109+W110+W111+W112</f>
        <v>0</v>
      </c>
      <c r="X113" s="573" t="n">
        <f aca="false">X109+X110+X111+X112</f>
        <v>0</v>
      </c>
      <c r="Y113" s="573" t="n">
        <f aca="false">D115</f>
        <v>0</v>
      </c>
      <c r="Z113" s="573" t="n">
        <f aca="false">Z109+Z110+Z111+Z112</f>
        <v>0</v>
      </c>
      <c r="AA113" s="573" t="n">
        <f aca="false">AA109+AA110+AA111+AA112</f>
        <v>0</v>
      </c>
    </row>
    <row r="114" customFormat="false" ht="13.8" hidden="false" customHeight="false" outlineLevel="0" collapsed="false">
      <c r="A114" s="560"/>
      <c r="B114" s="572" t="s">
        <v>133</v>
      </c>
      <c r="C114" s="573" t="n">
        <f aca="false">C110+C111+C112+C113</f>
        <v>29160</v>
      </c>
      <c r="D114" s="573" t="n">
        <f aca="false">D110+D111+D112+D113</f>
        <v>0</v>
      </c>
      <c r="E114" s="573" t="n">
        <f aca="false">E110+E111+E112+E113</f>
        <v>0</v>
      </c>
      <c r="F114" s="573" t="n">
        <f aca="false">F110+F111+F112+F113</f>
        <v>0</v>
      </c>
      <c r="G114" s="573"/>
      <c r="H114" s="573" t="n">
        <f aca="false">H110+H111+H112+H113</f>
        <v>0</v>
      </c>
      <c r="T114" s="567"/>
      <c r="U114" s="575" t="s">
        <v>183</v>
      </c>
      <c r="V114" s="576" t="n">
        <f aca="false">V109+V113-W113-X113</f>
        <v>694113</v>
      </c>
      <c r="W114" s="576"/>
      <c r="X114" s="576"/>
      <c r="Y114" s="576" t="n">
        <f aca="false">Y109+Y113-Z113-AA113</f>
        <v>68740</v>
      </c>
      <c r="Z114" s="576"/>
      <c r="AA114" s="576"/>
    </row>
    <row r="115" customFormat="false" ht="13.8" hidden="false" customHeight="false" outlineLevel="0" collapsed="false">
      <c r="A115" s="560" t="n">
        <f aca="false">A110+1</f>
        <v>23</v>
      </c>
      <c r="B115" s="365" t="n">
        <v>34548</v>
      </c>
      <c r="C115" s="365" t="n">
        <v>32950</v>
      </c>
      <c r="D115" s="365"/>
      <c r="E115" s="365"/>
      <c r="F115" s="365"/>
      <c r="G115" s="365"/>
      <c r="H115" s="562"/>
      <c r="T115" s="567" t="n">
        <f aca="false">T110+1</f>
        <v>23</v>
      </c>
      <c r="U115" s="219"/>
      <c r="V115" s="365"/>
      <c r="W115" s="365"/>
      <c r="X115" s="365"/>
      <c r="Y115" s="365"/>
      <c r="Z115" s="365"/>
      <c r="AA115" s="365"/>
    </row>
    <row r="116" customFormat="false" ht="13.8" hidden="false" customHeight="false" outlineLevel="0" collapsed="false">
      <c r="A116" s="560"/>
      <c r="B116" s="365" t="n">
        <v>34547</v>
      </c>
      <c r="C116" s="365" t="n">
        <v>32480</v>
      </c>
      <c r="D116" s="365"/>
      <c r="E116" s="365"/>
      <c r="F116" s="365"/>
      <c r="G116" s="365"/>
      <c r="H116" s="562"/>
      <c r="T116" s="567"/>
      <c r="U116" s="219"/>
      <c r="V116" s="365"/>
      <c r="W116" s="365"/>
      <c r="X116" s="365"/>
      <c r="Y116" s="365"/>
      <c r="Z116" s="365"/>
      <c r="AA116" s="365"/>
    </row>
    <row r="117" customFormat="false" ht="13.8" hidden="false" customHeight="false" outlineLevel="0" collapsed="false">
      <c r="A117" s="560"/>
      <c r="B117" s="365" t="n">
        <v>34546</v>
      </c>
      <c r="C117" s="365" t="n">
        <v>29000</v>
      </c>
      <c r="D117" s="365"/>
      <c r="E117" s="365"/>
      <c r="F117" s="365"/>
      <c r="G117" s="365"/>
      <c r="H117" s="562"/>
      <c r="T117" s="567"/>
      <c r="U117" s="219"/>
      <c r="V117" s="365"/>
      <c r="W117" s="365"/>
      <c r="X117" s="365"/>
      <c r="Y117" s="365"/>
      <c r="Z117" s="365"/>
      <c r="AA117" s="365"/>
    </row>
    <row r="118" customFormat="false" ht="13.8" hidden="false" customHeight="false" outlineLevel="0" collapsed="false">
      <c r="A118" s="560"/>
      <c r="B118" s="365"/>
      <c r="C118" s="365"/>
      <c r="D118" s="365"/>
      <c r="E118" s="365"/>
      <c r="F118" s="365"/>
      <c r="G118" s="365"/>
      <c r="H118" s="562"/>
      <c r="T118" s="567"/>
      <c r="U118" s="572" t="s">
        <v>133</v>
      </c>
      <c r="V118" s="573" t="n">
        <f aca="false">C120</f>
        <v>0</v>
      </c>
      <c r="W118" s="573" t="n">
        <f aca="false">W114+W115+W116+W117</f>
        <v>0</v>
      </c>
      <c r="X118" s="573" t="n">
        <f aca="false">X114+X115+X116+X117</f>
        <v>0</v>
      </c>
      <c r="Y118" s="573" t="n">
        <f aca="false">D120</f>
        <v>33440</v>
      </c>
      <c r="Z118" s="573" t="n">
        <f aca="false">Z114+Z115+Z116+Z117</f>
        <v>0</v>
      </c>
      <c r="AA118" s="573" t="n">
        <f aca="false">AA114+AA115+AA116+AA117</f>
        <v>0</v>
      </c>
    </row>
    <row r="119" customFormat="false" ht="13.8" hidden="false" customHeight="false" outlineLevel="0" collapsed="false">
      <c r="A119" s="560"/>
      <c r="B119" s="572" t="s">
        <v>133</v>
      </c>
      <c r="C119" s="573" t="n">
        <f aca="false">C115+C116+C117+C118</f>
        <v>94430</v>
      </c>
      <c r="D119" s="573" t="n">
        <f aca="false">D115+D116+D117+D118</f>
        <v>0</v>
      </c>
      <c r="E119" s="573" t="n">
        <f aca="false">E115+E116+E117+E118</f>
        <v>0</v>
      </c>
      <c r="F119" s="573" t="n">
        <f aca="false">F115+F116+F117+F118</f>
        <v>0</v>
      </c>
      <c r="G119" s="573"/>
      <c r="H119" s="573" t="n">
        <f aca="false">H115+H116+H117+H118</f>
        <v>0</v>
      </c>
      <c r="T119" s="567"/>
      <c r="U119" s="575" t="s">
        <v>183</v>
      </c>
      <c r="V119" s="576" t="n">
        <f aca="false">V114+V118-W118-X118</f>
        <v>694113</v>
      </c>
      <c r="W119" s="576"/>
      <c r="X119" s="576"/>
      <c r="Y119" s="576" t="n">
        <f aca="false">Y114+Y118-Z118-AA118</f>
        <v>102180</v>
      </c>
      <c r="Z119" s="576"/>
      <c r="AA119" s="576"/>
    </row>
    <row r="120" customFormat="false" ht="13.8" hidden="false" customHeight="false" outlineLevel="0" collapsed="false">
      <c r="A120" s="560" t="n">
        <f aca="false">A115+1</f>
        <v>24</v>
      </c>
      <c r="B120" s="365" t="n">
        <v>34556</v>
      </c>
      <c r="C120" s="365"/>
      <c r="D120" s="365" t="n">
        <v>33440</v>
      </c>
      <c r="E120" s="365"/>
      <c r="F120" s="365"/>
      <c r="G120" s="561"/>
      <c r="H120" s="562"/>
      <c r="T120" s="567" t="n">
        <f aca="false">T115+1</f>
        <v>24</v>
      </c>
      <c r="U120" s="365"/>
      <c r="V120" s="365"/>
      <c r="W120" s="365"/>
      <c r="X120" s="365"/>
      <c r="Y120" s="365"/>
      <c r="Z120" s="365"/>
      <c r="AA120" s="365"/>
    </row>
    <row r="121" customFormat="false" ht="13.8" hidden="false" customHeight="false" outlineLevel="0" collapsed="false">
      <c r="A121" s="560"/>
      <c r="B121" s="365" t="n">
        <v>34566</v>
      </c>
      <c r="C121" s="365"/>
      <c r="D121" s="365" t="n">
        <v>33190</v>
      </c>
      <c r="E121" s="365"/>
      <c r="F121" s="365"/>
      <c r="G121" s="561"/>
      <c r="H121" s="562"/>
      <c r="T121" s="567"/>
      <c r="U121" s="365"/>
      <c r="V121" s="365"/>
      <c r="W121" s="365"/>
      <c r="X121" s="365"/>
      <c r="Y121" s="365"/>
      <c r="Z121" s="365"/>
      <c r="AA121" s="365"/>
    </row>
    <row r="122" customFormat="false" ht="13.8" hidden="false" customHeight="false" outlineLevel="0" collapsed="false">
      <c r="A122" s="560"/>
      <c r="B122" s="365"/>
      <c r="C122" s="365"/>
      <c r="D122" s="365"/>
      <c r="E122" s="365"/>
      <c r="F122" s="365"/>
      <c r="G122" s="561"/>
      <c r="H122" s="562"/>
      <c r="T122" s="567"/>
      <c r="U122" s="365"/>
      <c r="V122" s="365"/>
      <c r="W122" s="365"/>
      <c r="X122" s="365"/>
      <c r="Y122" s="365"/>
      <c r="Z122" s="365"/>
      <c r="AA122" s="365"/>
    </row>
    <row r="123" customFormat="false" ht="13.8" hidden="false" customHeight="false" outlineLevel="0" collapsed="false">
      <c r="A123" s="560"/>
      <c r="B123" s="365"/>
      <c r="C123" s="365"/>
      <c r="D123" s="365"/>
      <c r="E123" s="365"/>
      <c r="F123" s="365"/>
      <c r="G123" s="58"/>
      <c r="H123" s="562"/>
      <c r="T123" s="567"/>
      <c r="U123" s="572" t="s">
        <v>133</v>
      </c>
      <c r="V123" s="573" t="n">
        <f aca="false">C125</f>
        <v>33310</v>
      </c>
      <c r="W123" s="573" t="n">
        <f aca="false">W119+W120+W121+W122</f>
        <v>0</v>
      </c>
      <c r="X123" s="573" t="n">
        <f aca="false">X119+X120+X121+X122</f>
        <v>0</v>
      </c>
      <c r="Y123" s="573" t="n">
        <f aca="false">D125</f>
        <v>0</v>
      </c>
      <c r="Z123" s="573" t="n">
        <f aca="false">Z119+Z120+Z121+Z122</f>
        <v>0</v>
      </c>
      <c r="AA123" s="573" t="n">
        <f aca="false">AA119+AA120+AA121+AA122</f>
        <v>0</v>
      </c>
    </row>
    <row r="124" customFormat="false" ht="13.8" hidden="false" customHeight="false" outlineLevel="0" collapsed="false">
      <c r="A124" s="560"/>
      <c r="B124" s="572" t="s">
        <v>133</v>
      </c>
      <c r="C124" s="573" t="n">
        <f aca="false">C120+C121+C122+C123</f>
        <v>0</v>
      </c>
      <c r="D124" s="573" t="n">
        <f aca="false">D120+D121+D122+D123</f>
        <v>66630</v>
      </c>
      <c r="E124" s="573" t="n">
        <f aca="false">E120+E121+E122+E123</f>
        <v>0</v>
      </c>
      <c r="F124" s="573" t="n">
        <f aca="false">F120+F121+F122+F123</f>
        <v>0</v>
      </c>
      <c r="G124" s="573"/>
      <c r="H124" s="573" t="n">
        <f aca="false">H120+H121+H122+H123</f>
        <v>0</v>
      </c>
      <c r="T124" s="567"/>
      <c r="U124" s="575" t="s">
        <v>183</v>
      </c>
      <c r="V124" s="576" t="n">
        <f aca="false">V119+V123-W123-X123</f>
        <v>727423</v>
      </c>
      <c r="W124" s="576"/>
      <c r="X124" s="576"/>
      <c r="Y124" s="576" t="n">
        <f aca="false">Y123+Y119-Z123-AA123</f>
        <v>102180</v>
      </c>
      <c r="Z124" s="576"/>
      <c r="AA124" s="576"/>
    </row>
    <row r="125" customFormat="false" ht="13.8" hidden="false" customHeight="false" outlineLevel="0" collapsed="false">
      <c r="A125" s="560" t="n">
        <f aca="false">A120+1</f>
        <v>25</v>
      </c>
      <c r="B125" s="365" t="n">
        <v>34582</v>
      </c>
      <c r="C125" s="365" t="n">
        <v>33310</v>
      </c>
      <c r="D125" s="365"/>
      <c r="E125" s="365"/>
      <c r="F125" s="365"/>
      <c r="G125" s="281"/>
      <c r="H125" s="562"/>
      <c r="T125" s="567" t="n">
        <f aca="false">T120+1</f>
        <v>25</v>
      </c>
      <c r="U125" s="365"/>
      <c r="V125" s="365"/>
      <c r="W125" s="365"/>
      <c r="X125" s="365"/>
      <c r="Y125" s="365"/>
      <c r="Z125" s="365"/>
      <c r="AA125" s="365"/>
    </row>
    <row r="126" customFormat="false" ht="13.8" hidden="false" customHeight="false" outlineLevel="0" collapsed="false">
      <c r="A126" s="560"/>
      <c r="B126" s="365"/>
      <c r="C126" s="365"/>
      <c r="D126" s="365"/>
      <c r="E126" s="365"/>
      <c r="F126" s="365"/>
      <c r="G126" s="281"/>
      <c r="H126" s="562"/>
      <c r="T126" s="567"/>
      <c r="U126" s="365"/>
      <c r="V126" s="365"/>
      <c r="W126" s="365"/>
      <c r="X126" s="365"/>
      <c r="Y126" s="365"/>
      <c r="Z126" s="365"/>
      <c r="AA126" s="365"/>
    </row>
    <row r="127" customFormat="false" ht="13.8" hidden="false" customHeight="false" outlineLevel="0" collapsed="false">
      <c r="A127" s="560"/>
      <c r="B127" s="365"/>
      <c r="C127" s="365"/>
      <c r="D127" s="365"/>
      <c r="E127" s="365"/>
      <c r="F127" s="365"/>
      <c r="G127" s="365"/>
      <c r="H127" s="562"/>
      <c r="T127" s="567"/>
      <c r="U127" s="365"/>
      <c r="V127" s="365"/>
      <c r="W127" s="365"/>
      <c r="X127" s="365"/>
      <c r="Y127" s="365"/>
      <c r="Z127" s="365"/>
      <c r="AA127" s="365"/>
    </row>
    <row r="128" customFormat="false" ht="13.8" hidden="false" customHeight="false" outlineLevel="0" collapsed="false">
      <c r="A128" s="560"/>
      <c r="B128" s="365"/>
      <c r="C128" s="365"/>
      <c r="D128" s="365"/>
      <c r="E128" s="365"/>
      <c r="F128" s="365"/>
      <c r="G128" s="365"/>
      <c r="H128" s="562"/>
      <c r="T128" s="567"/>
      <c r="U128" s="572" t="s">
        <v>133</v>
      </c>
      <c r="V128" s="573" t="n">
        <f aca="false">C130</f>
        <v>0</v>
      </c>
      <c r="W128" s="573" t="n">
        <f aca="false">W124+W125+W126+W127</f>
        <v>0</v>
      </c>
      <c r="X128" s="573" t="n">
        <f aca="false">X124+X125+X126+X127</f>
        <v>0</v>
      </c>
      <c r="Y128" s="573" t="n">
        <f aca="false">D130</f>
        <v>0</v>
      </c>
      <c r="Z128" s="573" t="n">
        <f aca="false">Z124+Z125+Z126+Z127</f>
        <v>0</v>
      </c>
      <c r="AA128" s="573" t="n">
        <f aca="false">AA124+AA125+AA126+AA127</f>
        <v>0</v>
      </c>
    </row>
    <row r="129" customFormat="false" ht="13.8" hidden="false" customHeight="false" outlineLevel="0" collapsed="false">
      <c r="A129" s="560"/>
      <c r="B129" s="572" t="s">
        <v>133</v>
      </c>
      <c r="C129" s="573" t="n">
        <f aca="false">C125+C126+C127+C128</f>
        <v>33310</v>
      </c>
      <c r="D129" s="573" t="n">
        <f aca="false">D125+D126+D127+D128</f>
        <v>0</v>
      </c>
      <c r="E129" s="573" t="n">
        <f aca="false">E125+E126+E127+E128</f>
        <v>0</v>
      </c>
      <c r="F129" s="573" t="n">
        <f aca="false">F125+F126+F127+F128</f>
        <v>0</v>
      </c>
      <c r="G129" s="573"/>
      <c r="H129" s="573" t="n">
        <f aca="false">H125+H126+H127+H128</f>
        <v>0</v>
      </c>
      <c r="T129" s="567"/>
      <c r="U129" s="575" t="s">
        <v>183</v>
      </c>
      <c r="V129" s="576" t="n">
        <f aca="false">V124+V128-W128-X128</f>
        <v>727423</v>
      </c>
      <c r="W129" s="576"/>
      <c r="X129" s="576"/>
      <c r="Y129" s="576" t="n">
        <f aca="false">Y124+Y128-Z128-AA128</f>
        <v>102180</v>
      </c>
      <c r="Z129" s="576"/>
      <c r="AA129" s="576"/>
    </row>
    <row r="130" customFormat="false" ht="13.8" hidden="false" customHeight="false" outlineLevel="0" collapsed="false">
      <c r="A130" s="560" t="n">
        <f aca="false">A125+1</f>
        <v>26</v>
      </c>
      <c r="B130" s="365" t="n">
        <v>34588</v>
      </c>
      <c r="C130" s="365"/>
      <c r="D130" s="365"/>
      <c r="E130" s="365"/>
      <c r="F130" s="365" t="n">
        <v>35060</v>
      </c>
      <c r="G130" s="365"/>
      <c r="H130" s="562"/>
      <c r="T130" s="567" t="n">
        <f aca="false">T125+1</f>
        <v>26</v>
      </c>
      <c r="U130" s="365"/>
      <c r="V130" s="365"/>
      <c r="W130" s="365"/>
      <c r="X130" s="365"/>
      <c r="Y130" s="365"/>
      <c r="Z130" s="365"/>
      <c r="AA130" s="365"/>
    </row>
    <row r="131" customFormat="false" ht="13.8" hidden="false" customHeight="false" outlineLevel="0" collapsed="false">
      <c r="A131" s="560"/>
      <c r="B131" s="365"/>
      <c r="C131" s="365"/>
      <c r="D131" s="365"/>
      <c r="E131" s="365"/>
      <c r="F131" s="365"/>
      <c r="G131" s="365"/>
      <c r="H131" s="562"/>
      <c r="T131" s="567"/>
      <c r="U131" s="365"/>
      <c r="V131" s="365"/>
      <c r="W131" s="365"/>
      <c r="X131" s="365"/>
      <c r="Y131" s="365"/>
      <c r="Z131" s="365"/>
      <c r="AA131" s="365"/>
    </row>
    <row r="132" customFormat="false" ht="13.8" hidden="false" customHeight="false" outlineLevel="0" collapsed="false">
      <c r="A132" s="560"/>
      <c r="B132" s="365"/>
      <c r="C132" s="365"/>
      <c r="D132" s="365"/>
      <c r="E132" s="365"/>
      <c r="F132" s="365"/>
      <c r="G132" s="365"/>
      <c r="H132" s="562"/>
      <c r="T132" s="567"/>
      <c r="U132" s="365"/>
      <c r="V132" s="365"/>
      <c r="W132" s="365"/>
      <c r="X132" s="365"/>
      <c r="Y132" s="365"/>
      <c r="Z132" s="365"/>
      <c r="AA132" s="365"/>
    </row>
    <row r="133" customFormat="false" ht="13.8" hidden="false" customHeight="false" outlineLevel="0" collapsed="false">
      <c r="A133" s="560"/>
      <c r="B133" s="365"/>
      <c r="C133" s="365"/>
      <c r="D133" s="365"/>
      <c r="E133" s="365"/>
      <c r="F133" s="365"/>
      <c r="G133" s="365"/>
      <c r="H133" s="562"/>
      <c r="T133" s="567"/>
      <c r="U133" s="572" t="s">
        <v>133</v>
      </c>
      <c r="V133" s="573" t="n">
        <f aca="false">C135</f>
        <v>0</v>
      </c>
      <c r="W133" s="573" t="n">
        <f aca="false">W129+W130+W131+W132</f>
        <v>0</v>
      </c>
      <c r="X133" s="573" t="n">
        <f aca="false">X129+X130+X131+X132</f>
        <v>0</v>
      </c>
      <c r="Y133" s="573" t="n">
        <f aca="false">D135</f>
        <v>0</v>
      </c>
      <c r="Z133" s="573" t="n">
        <f aca="false">Z129+Z130+Z131+Z132</f>
        <v>0</v>
      </c>
      <c r="AA133" s="573" t="n">
        <f aca="false">AA129+AA130+AA131+AA132</f>
        <v>0</v>
      </c>
    </row>
    <row r="134" customFormat="false" ht="13.8" hidden="false" customHeight="false" outlineLevel="0" collapsed="false">
      <c r="A134" s="560"/>
      <c r="B134" s="572" t="s">
        <v>133</v>
      </c>
      <c r="C134" s="573" t="n">
        <f aca="false">C130+C131+C132+C133</f>
        <v>0</v>
      </c>
      <c r="D134" s="573" t="n">
        <f aca="false">D130+D131+D132+D133</f>
        <v>0</v>
      </c>
      <c r="E134" s="573" t="n">
        <f aca="false">E130+E131+E132+E133</f>
        <v>0</v>
      </c>
      <c r="F134" s="573" t="n">
        <f aca="false">F130+F131+F132+F133</f>
        <v>35060</v>
      </c>
      <c r="G134" s="573"/>
      <c r="H134" s="573" t="n">
        <f aca="false">H130+H131+H132+H133</f>
        <v>0</v>
      </c>
      <c r="T134" s="567"/>
      <c r="U134" s="575" t="s">
        <v>183</v>
      </c>
      <c r="V134" s="576" t="n">
        <f aca="false">V129+V133-W133-X133</f>
        <v>727423</v>
      </c>
      <c r="W134" s="576"/>
      <c r="X134" s="576"/>
      <c r="Y134" s="576" t="n">
        <f aca="false">Y129+Y133-Z133-AA133</f>
        <v>102180</v>
      </c>
      <c r="Z134" s="576"/>
      <c r="AA134" s="576"/>
    </row>
    <row r="135" customFormat="false" ht="13.8" hidden="false" customHeight="false" outlineLevel="0" collapsed="false">
      <c r="A135" s="560" t="n">
        <f aca="false">A130+1</f>
        <v>27</v>
      </c>
      <c r="B135" s="365"/>
      <c r="C135" s="365"/>
      <c r="D135" s="365"/>
      <c r="E135" s="365"/>
      <c r="F135" s="365"/>
      <c r="G135" s="365"/>
      <c r="H135" s="562"/>
      <c r="T135" s="567" t="n">
        <f aca="false">T130+1</f>
        <v>27</v>
      </c>
      <c r="U135" s="365"/>
      <c r="V135" s="365"/>
      <c r="W135" s="365"/>
      <c r="X135" s="365"/>
      <c r="Y135" s="365"/>
      <c r="Z135" s="365"/>
      <c r="AA135" s="365"/>
    </row>
    <row r="136" customFormat="false" ht="13.8" hidden="false" customHeight="false" outlineLevel="0" collapsed="false">
      <c r="A136" s="560"/>
      <c r="B136" s="365"/>
      <c r="C136" s="365"/>
      <c r="D136" s="365"/>
      <c r="E136" s="365"/>
      <c r="F136" s="365"/>
      <c r="G136" s="365"/>
      <c r="H136" s="562"/>
      <c r="T136" s="567"/>
      <c r="U136" s="365"/>
      <c r="V136" s="365"/>
      <c r="W136" s="365"/>
      <c r="X136" s="365"/>
      <c r="Y136" s="365"/>
      <c r="Z136" s="365"/>
      <c r="AA136" s="365"/>
    </row>
    <row r="137" customFormat="false" ht="13.8" hidden="false" customHeight="false" outlineLevel="0" collapsed="false">
      <c r="A137" s="560"/>
      <c r="B137" s="365"/>
      <c r="C137" s="365"/>
      <c r="D137" s="365"/>
      <c r="E137" s="365"/>
      <c r="F137" s="365"/>
      <c r="G137" s="365"/>
      <c r="H137" s="562"/>
      <c r="T137" s="567"/>
      <c r="U137" s="365"/>
      <c r="V137" s="365"/>
      <c r="W137" s="365"/>
      <c r="X137" s="365"/>
      <c r="Y137" s="365"/>
      <c r="Z137" s="365"/>
      <c r="AA137" s="365"/>
    </row>
    <row r="138" customFormat="false" ht="13.8" hidden="false" customHeight="false" outlineLevel="0" collapsed="false">
      <c r="A138" s="560"/>
      <c r="B138" s="365"/>
      <c r="C138" s="365"/>
      <c r="D138" s="365"/>
      <c r="E138" s="365"/>
      <c r="F138" s="365"/>
      <c r="G138" s="561"/>
      <c r="H138" s="562"/>
      <c r="T138" s="567"/>
      <c r="U138" s="572" t="s">
        <v>133</v>
      </c>
      <c r="V138" s="573" t="n">
        <f aca="false">C140</f>
        <v>0</v>
      </c>
      <c r="W138" s="573" t="n">
        <f aca="false">W134+W135+W136+W137</f>
        <v>0</v>
      </c>
      <c r="X138" s="573" t="n">
        <f aca="false">X134+X135+X136+X137</f>
        <v>0</v>
      </c>
      <c r="Y138" s="573" t="n">
        <f aca="false">D140</f>
        <v>0</v>
      </c>
      <c r="Z138" s="573" t="n">
        <f aca="false">Z134+Z135+Z136+Z137</f>
        <v>0</v>
      </c>
      <c r="AA138" s="573" t="n">
        <f aca="false">AA134+AA135+AA136+AA137</f>
        <v>0</v>
      </c>
    </row>
    <row r="139" customFormat="false" ht="13.8" hidden="false" customHeight="false" outlineLevel="0" collapsed="false">
      <c r="A139" s="560"/>
      <c r="B139" s="572" t="s">
        <v>133</v>
      </c>
      <c r="C139" s="573" t="n">
        <f aca="false">C135+C136+C137+C138</f>
        <v>0</v>
      </c>
      <c r="D139" s="573" t="n">
        <f aca="false">D135+D136+D137+D138</f>
        <v>0</v>
      </c>
      <c r="E139" s="573" t="n">
        <f aca="false">E135+E136+E137+E138</f>
        <v>0</v>
      </c>
      <c r="F139" s="573" t="n">
        <f aca="false">F135+F136+F137+F138</f>
        <v>0</v>
      </c>
      <c r="G139" s="573"/>
      <c r="H139" s="573" t="n">
        <f aca="false">H135+H136+H137+H138</f>
        <v>0</v>
      </c>
      <c r="T139" s="567"/>
      <c r="U139" s="575" t="s">
        <v>183</v>
      </c>
      <c r="V139" s="576" t="n">
        <f aca="false">V134+V138-W138-X138</f>
        <v>727423</v>
      </c>
      <c r="W139" s="576"/>
      <c r="X139" s="576"/>
      <c r="Y139" s="576" t="n">
        <f aca="false">Y134+Y138-Z138-AA138</f>
        <v>102180</v>
      </c>
      <c r="Z139" s="576"/>
      <c r="AA139" s="576"/>
    </row>
    <row r="140" customFormat="false" ht="13.8" hidden="false" customHeight="false" outlineLevel="0" collapsed="false">
      <c r="A140" s="560" t="n">
        <f aca="false">A135+1</f>
        <v>28</v>
      </c>
      <c r="B140" s="365"/>
      <c r="C140" s="365"/>
      <c r="D140" s="365"/>
      <c r="E140" s="365"/>
      <c r="F140" s="365"/>
      <c r="G140" s="365"/>
      <c r="H140" s="562"/>
      <c r="T140" s="567" t="n">
        <f aca="false">T135+1</f>
        <v>28</v>
      </c>
      <c r="U140" s="365"/>
      <c r="V140" s="365"/>
      <c r="W140" s="365"/>
      <c r="X140" s="365"/>
      <c r="Y140" s="365"/>
      <c r="Z140" s="365"/>
      <c r="AA140" s="365"/>
    </row>
    <row r="141" customFormat="false" ht="13.8" hidden="false" customHeight="false" outlineLevel="0" collapsed="false">
      <c r="A141" s="560"/>
      <c r="B141" s="365"/>
      <c r="C141" s="365"/>
      <c r="D141" s="365"/>
      <c r="E141" s="365"/>
      <c r="F141" s="365"/>
      <c r="G141" s="365"/>
      <c r="H141" s="562"/>
      <c r="T141" s="567"/>
      <c r="U141" s="365"/>
      <c r="V141" s="365"/>
      <c r="W141" s="365"/>
      <c r="X141" s="365"/>
      <c r="Y141" s="365"/>
      <c r="Z141" s="365"/>
      <c r="AA141" s="365"/>
    </row>
    <row r="142" customFormat="false" ht="13.8" hidden="false" customHeight="false" outlineLevel="0" collapsed="false">
      <c r="A142" s="560"/>
      <c r="B142" s="365"/>
      <c r="C142" s="365"/>
      <c r="D142" s="365"/>
      <c r="E142" s="365"/>
      <c r="F142" s="365"/>
      <c r="G142" s="365"/>
      <c r="H142" s="562"/>
      <c r="T142" s="567"/>
      <c r="U142" s="365"/>
      <c r="V142" s="365"/>
      <c r="W142" s="365"/>
      <c r="X142" s="365"/>
      <c r="Y142" s="365"/>
      <c r="Z142" s="365"/>
      <c r="AA142" s="365"/>
    </row>
    <row r="143" customFormat="false" ht="13.8" hidden="false" customHeight="false" outlineLevel="0" collapsed="false">
      <c r="A143" s="560"/>
      <c r="B143" s="365"/>
      <c r="C143" s="365"/>
      <c r="D143" s="365"/>
      <c r="E143" s="365"/>
      <c r="F143" s="365"/>
      <c r="G143" s="561"/>
      <c r="H143" s="562"/>
      <c r="T143" s="567"/>
      <c r="U143" s="572" t="s">
        <v>133</v>
      </c>
      <c r="V143" s="573" t="n">
        <f aca="false">C145</f>
        <v>0</v>
      </c>
      <c r="W143" s="573" t="n">
        <f aca="false">W139+W140+W141+W142</f>
        <v>0</v>
      </c>
      <c r="X143" s="573" t="n">
        <f aca="false">X139+X140+X141+X142</f>
        <v>0</v>
      </c>
      <c r="Y143" s="573" t="n">
        <f aca="false">D145</f>
        <v>0</v>
      </c>
      <c r="Z143" s="573" t="n">
        <f aca="false">Z139+Z140+Z141+Z142</f>
        <v>0</v>
      </c>
      <c r="AA143" s="573" t="n">
        <f aca="false">AA139+AA140+AA141+AA142</f>
        <v>0</v>
      </c>
    </row>
    <row r="144" customFormat="false" ht="13.8" hidden="false" customHeight="false" outlineLevel="0" collapsed="false">
      <c r="A144" s="560"/>
      <c r="B144" s="572" t="s">
        <v>133</v>
      </c>
      <c r="C144" s="573" t="n">
        <f aca="false">C140+C141+C142+C143</f>
        <v>0</v>
      </c>
      <c r="D144" s="573" t="n">
        <f aca="false">D140+D141+D142+D143</f>
        <v>0</v>
      </c>
      <c r="E144" s="573" t="n">
        <f aca="false">E140+E141+E142+E143</f>
        <v>0</v>
      </c>
      <c r="F144" s="573" t="n">
        <f aca="false">F140+F141+F142+F143</f>
        <v>0</v>
      </c>
      <c r="G144" s="573"/>
      <c r="H144" s="573" t="n">
        <f aca="false">H140+H141+H142+H143</f>
        <v>0</v>
      </c>
      <c r="T144" s="567"/>
      <c r="U144" s="575" t="s">
        <v>183</v>
      </c>
      <c r="V144" s="576" t="n">
        <f aca="false">V139+V143-W143-X143</f>
        <v>727423</v>
      </c>
      <c r="W144" s="576"/>
      <c r="X144" s="576"/>
      <c r="Y144" s="576" t="n">
        <f aca="false">Y139+Y143-Z143-AA143</f>
        <v>102180</v>
      </c>
      <c r="Z144" s="576"/>
      <c r="AA144" s="576"/>
    </row>
    <row r="145" customFormat="false" ht="13.8" hidden="false" customHeight="false" outlineLevel="0" collapsed="false">
      <c r="A145" s="560" t="n">
        <f aca="false">A140+1</f>
        <v>29</v>
      </c>
      <c r="B145" s="365"/>
      <c r="C145" s="365"/>
      <c r="D145" s="365"/>
      <c r="E145" s="365"/>
      <c r="F145" s="365"/>
      <c r="G145" s="365"/>
      <c r="H145" s="562"/>
      <c r="T145" s="567" t="n">
        <f aca="false">T140+1</f>
        <v>29</v>
      </c>
      <c r="U145" s="365"/>
      <c r="V145" s="365"/>
      <c r="W145" s="365"/>
      <c r="X145" s="365"/>
      <c r="Y145" s="365"/>
      <c r="Z145" s="365"/>
      <c r="AA145" s="365"/>
    </row>
    <row r="146" customFormat="false" ht="13.8" hidden="false" customHeight="false" outlineLevel="0" collapsed="false">
      <c r="A146" s="560"/>
      <c r="B146" s="365"/>
      <c r="C146" s="365"/>
      <c r="D146" s="365"/>
      <c r="E146" s="365"/>
      <c r="F146" s="365"/>
      <c r="G146" s="365"/>
      <c r="H146" s="562"/>
      <c r="T146" s="567"/>
      <c r="U146" s="365"/>
      <c r="V146" s="365"/>
      <c r="W146" s="365"/>
      <c r="X146" s="365"/>
      <c r="Y146" s="365"/>
      <c r="Z146" s="365"/>
      <c r="AA146" s="365"/>
    </row>
    <row r="147" customFormat="false" ht="13.8" hidden="false" customHeight="false" outlineLevel="0" collapsed="false">
      <c r="A147" s="560"/>
      <c r="B147" s="365"/>
      <c r="C147" s="365"/>
      <c r="D147" s="365"/>
      <c r="E147" s="365"/>
      <c r="F147" s="365"/>
      <c r="G147" s="365"/>
      <c r="H147" s="562"/>
      <c r="T147" s="567"/>
      <c r="U147" s="365"/>
      <c r="V147" s="365"/>
      <c r="W147" s="365"/>
      <c r="X147" s="365"/>
      <c r="Y147" s="365"/>
      <c r="Z147" s="365"/>
      <c r="AA147" s="365"/>
    </row>
    <row r="148" customFormat="false" ht="13.8" hidden="false" customHeight="false" outlineLevel="0" collapsed="false">
      <c r="A148" s="560"/>
      <c r="B148" s="365"/>
      <c r="C148" s="365"/>
      <c r="D148" s="365"/>
      <c r="E148" s="365"/>
      <c r="F148" s="365"/>
      <c r="G148" s="365"/>
      <c r="H148" s="562"/>
      <c r="T148" s="567"/>
      <c r="U148" s="572" t="s">
        <v>133</v>
      </c>
      <c r="V148" s="573" t="n">
        <f aca="false">C150</f>
        <v>0</v>
      </c>
      <c r="W148" s="573" t="n">
        <f aca="false">W144+W145+W146+W147</f>
        <v>0</v>
      </c>
      <c r="X148" s="573" t="n">
        <f aca="false">X144+X145+X146+X147</f>
        <v>0</v>
      </c>
      <c r="Y148" s="573" t="n">
        <f aca="false">D150</f>
        <v>0</v>
      </c>
      <c r="Z148" s="573" t="n">
        <f aca="false">Z144+Z145+Z146+Z147</f>
        <v>0</v>
      </c>
      <c r="AA148" s="573" t="n">
        <f aca="false">AA144+AA145+AA146+AA147</f>
        <v>0</v>
      </c>
    </row>
    <row r="149" customFormat="false" ht="13.8" hidden="false" customHeight="false" outlineLevel="0" collapsed="false">
      <c r="A149" s="560"/>
      <c r="B149" s="572" t="s">
        <v>133</v>
      </c>
      <c r="C149" s="573" t="n">
        <f aca="false">C145+C146+C147+C148</f>
        <v>0</v>
      </c>
      <c r="D149" s="573" t="n">
        <f aca="false">D145+D146+D147+D148</f>
        <v>0</v>
      </c>
      <c r="E149" s="573" t="n">
        <f aca="false">E145+E146+E147+E148</f>
        <v>0</v>
      </c>
      <c r="F149" s="573" t="n">
        <f aca="false">F145+F146+F147+F148</f>
        <v>0</v>
      </c>
      <c r="G149" s="573"/>
      <c r="H149" s="573" t="n">
        <f aca="false">H145+H146+H147+H148</f>
        <v>0</v>
      </c>
      <c r="T149" s="567"/>
      <c r="U149" s="575" t="s">
        <v>183</v>
      </c>
      <c r="V149" s="576" t="n">
        <f aca="false">V144+V148-W148-X148</f>
        <v>727423</v>
      </c>
      <c r="W149" s="576"/>
      <c r="X149" s="576"/>
      <c r="Y149" s="576" t="n">
        <f aca="false">Y144+Y148-Z148-AA148</f>
        <v>102180</v>
      </c>
      <c r="Z149" s="576"/>
      <c r="AA149" s="576"/>
    </row>
    <row r="150" customFormat="false" ht="13.8" hidden="false" customHeight="false" outlineLevel="0" collapsed="false">
      <c r="A150" s="560" t="n">
        <f aca="false">A145+1</f>
        <v>30</v>
      </c>
      <c r="B150" s="365" t="n">
        <v>34611</v>
      </c>
      <c r="C150" s="365"/>
      <c r="D150" s="365"/>
      <c r="E150" s="365"/>
      <c r="F150" s="365" t="n">
        <v>33120</v>
      </c>
      <c r="G150" s="365"/>
      <c r="H150" s="562"/>
      <c r="T150" s="567" t="n">
        <f aca="false">T145+1</f>
        <v>30</v>
      </c>
      <c r="U150" s="365"/>
      <c r="V150" s="365"/>
      <c r="W150" s="365"/>
      <c r="X150" s="365"/>
      <c r="Y150" s="365"/>
      <c r="Z150" s="365"/>
      <c r="AA150" s="365"/>
    </row>
    <row r="151" customFormat="false" ht="13.8" hidden="false" customHeight="false" outlineLevel="0" collapsed="false">
      <c r="A151" s="560"/>
      <c r="B151" s="365" t="n">
        <v>34613</v>
      </c>
      <c r="C151" s="365" t="n">
        <v>29400</v>
      </c>
      <c r="D151" s="365"/>
      <c r="E151" s="365"/>
      <c r="F151" s="365"/>
      <c r="G151" s="365"/>
      <c r="H151" s="562"/>
      <c r="T151" s="567"/>
      <c r="U151" s="365"/>
      <c r="V151" s="365"/>
      <c r="W151" s="365"/>
      <c r="X151" s="365"/>
      <c r="Y151" s="365"/>
      <c r="Z151" s="365"/>
      <c r="AA151" s="365"/>
    </row>
    <row r="152" customFormat="false" ht="13.8" hidden="false" customHeight="false" outlineLevel="0" collapsed="false">
      <c r="A152" s="560"/>
      <c r="B152" s="365"/>
      <c r="C152" s="365"/>
      <c r="D152" s="365"/>
      <c r="E152" s="365"/>
      <c r="F152" s="365"/>
      <c r="G152" s="365"/>
      <c r="H152" s="562"/>
      <c r="T152" s="567"/>
      <c r="U152" s="365"/>
      <c r="V152" s="365"/>
      <c r="W152" s="365"/>
      <c r="X152" s="365"/>
      <c r="Y152" s="365"/>
      <c r="Z152" s="365"/>
      <c r="AA152" s="365"/>
    </row>
    <row r="153" customFormat="false" ht="13.8" hidden="false" customHeight="false" outlineLevel="0" collapsed="false">
      <c r="A153" s="560"/>
      <c r="B153" s="365"/>
      <c r="C153" s="365"/>
      <c r="D153" s="365"/>
      <c r="E153" s="365"/>
      <c r="F153" s="365"/>
      <c r="G153" s="365"/>
      <c r="H153" s="562"/>
      <c r="T153" s="567"/>
      <c r="U153" s="572" t="s">
        <v>133</v>
      </c>
      <c r="V153" s="573" t="n">
        <f aca="false">C155</f>
        <v>33490</v>
      </c>
      <c r="W153" s="573" t="n">
        <f aca="false">W149+W150+W151+W152</f>
        <v>0</v>
      </c>
      <c r="X153" s="573" t="n">
        <f aca="false">X149+X150+X151+X152</f>
        <v>0</v>
      </c>
      <c r="Y153" s="573" t="n">
        <f aca="false">D155</f>
        <v>0</v>
      </c>
      <c r="Z153" s="573" t="n">
        <f aca="false">Z149+Z150+Z151+Z152</f>
        <v>0</v>
      </c>
      <c r="AA153" s="573" t="n">
        <f aca="false">AA149+AA150+AA151+AA152</f>
        <v>0</v>
      </c>
    </row>
    <row r="154" customFormat="false" ht="13.8" hidden="false" customHeight="false" outlineLevel="0" collapsed="false">
      <c r="A154" s="560"/>
      <c r="B154" s="572" t="s">
        <v>133</v>
      </c>
      <c r="C154" s="573" t="n">
        <f aca="false">C150+C151+C152+C153</f>
        <v>29400</v>
      </c>
      <c r="D154" s="573" t="n">
        <f aca="false">D150+D151+D152+D153</f>
        <v>0</v>
      </c>
      <c r="E154" s="573" t="n">
        <f aca="false">E150+E151+E152+E153</f>
        <v>0</v>
      </c>
      <c r="F154" s="573" t="n">
        <f aca="false">F150+F151+F152+F153</f>
        <v>33120</v>
      </c>
      <c r="G154" s="573"/>
      <c r="H154" s="573" t="n">
        <f aca="false">H150+H151+H152+H153</f>
        <v>0</v>
      </c>
      <c r="T154" s="567"/>
      <c r="U154" s="575" t="s">
        <v>183</v>
      </c>
      <c r="V154" s="576" t="n">
        <f aca="false">V149+V153-W153-X153</f>
        <v>760913</v>
      </c>
      <c r="W154" s="576"/>
      <c r="X154" s="576"/>
      <c r="Y154" s="576" t="n">
        <f aca="false">Y149+Y153-Z153-AA153</f>
        <v>102180</v>
      </c>
      <c r="Z154" s="576"/>
      <c r="AA154" s="576"/>
    </row>
    <row r="155" customFormat="false" ht="13.8" hidden="false" customHeight="false" outlineLevel="0" collapsed="false">
      <c r="A155" s="560" t="n">
        <f aca="false">A150+1</f>
        <v>31</v>
      </c>
      <c r="B155" s="365" t="n">
        <v>34622</v>
      </c>
      <c r="C155" s="365" t="n">
        <v>33490</v>
      </c>
      <c r="D155" s="365"/>
      <c r="E155" s="365"/>
      <c r="F155" s="365"/>
      <c r="G155" s="365"/>
      <c r="H155" s="562"/>
      <c r="T155" s="567" t="n">
        <f aca="false">T150+1</f>
        <v>31</v>
      </c>
      <c r="U155" s="365"/>
      <c r="V155" s="365"/>
      <c r="W155" s="365"/>
      <c r="X155" s="365"/>
      <c r="Y155" s="365"/>
      <c r="Z155" s="365"/>
      <c r="AA155" s="365"/>
    </row>
    <row r="156" customFormat="false" ht="13.8" hidden="false" customHeight="false" outlineLevel="0" collapsed="false">
      <c r="A156" s="560"/>
      <c r="B156" s="365"/>
      <c r="C156" s="365"/>
      <c r="D156" s="365"/>
      <c r="E156" s="365"/>
      <c r="F156" s="365"/>
      <c r="G156" s="365"/>
      <c r="H156" s="562"/>
      <c r="T156" s="567"/>
      <c r="U156" s="365"/>
      <c r="V156" s="365"/>
      <c r="W156" s="365"/>
      <c r="X156" s="365"/>
      <c r="Y156" s="365"/>
      <c r="Z156" s="365"/>
      <c r="AA156" s="365"/>
    </row>
    <row r="157" customFormat="false" ht="13.8" hidden="false" customHeight="false" outlineLevel="0" collapsed="false">
      <c r="A157" s="560"/>
      <c r="B157" s="365"/>
      <c r="C157" s="365"/>
      <c r="D157" s="365"/>
      <c r="E157" s="365"/>
      <c r="F157" s="365"/>
      <c r="G157" s="365"/>
      <c r="H157" s="562"/>
      <c r="T157" s="567"/>
      <c r="U157" s="365"/>
      <c r="V157" s="365"/>
      <c r="W157" s="365"/>
      <c r="X157" s="365"/>
      <c r="Y157" s="365"/>
      <c r="Z157" s="365"/>
      <c r="AA157" s="365"/>
    </row>
    <row r="158" customFormat="false" ht="13.8" hidden="false" customHeight="false" outlineLevel="0" collapsed="false">
      <c r="A158" s="560"/>
      <c r="B158" s="365"/>
      <c r="C158" s="365"/>
      <c r="D158" s="365"/>
      <c r="E158" s="365"/>
      <c r="F158" s="365"/>
      <c r="G158" s="365"/>
      <c r="H158" s="562"/>
      <c r="T158" s="567"/>
      <c r="U158" s="572" t="s">
        <v>133</v>
      </c>
      <c r="V158" s="573" t="n">
        <f aca="false">C160</f>
        <v>851793</v>
      </c>
      <c r="W158" s="573" t="n">
        <f aca="false">W154+W155+W156+W157</f>
        <v>0</v>
      </c>
      <c r="X158" s="573" t="n">
        <f aca="false">X154+X155+X156+X157</f>
        <v>0</v>
      </c>
      <c r="Y158" s="573" t="n">
        <f aca="false">D160</f>
        <v>135370</v>
      </c>
      <c r="Z158" s="573" t="n">
        <f aca="false">Z154+Z155+Z156+Z157</f>
        <v>0</v>
      </c>
      <c r="AA158" s="573" t="n">
        <f aca="false">AA154+AA155+AA156+AA157</f>
        <v>0</v>
      </c>
    </row>
    <row r="159" customFormat="false" ht="13.8" hidden="false" customHeight="false" outlineLevel="0" collapsed="false">
      <c r="A159" s="560"/>
      <c r="B159" s="572" t="s">
        <v>133</v>
      </c>
      <c r="C159" s="573" t="n">
        <f aca="false">C155+C156+C157+C158</f>
        <v>33490</v>
      </c>
      <c r="D159" s="573" t="n">
        <f aca="false">D155+D156+D157+D158</f>
        <v>0</v>
      </c>
      <c r="E159" s="573" t="n">
        <f aca="false">E155+E156+E157+E158</f>
        <v>0</v>
      </c>
      <c r="F159" s="573" t="n">
        <f aca="false">F155+F156+F157+F158</f>
        <v>0</v>
      </c>
      <c r="G159" s="573"/>
      <c r="H159" s="573" t="n">
        <f aca="false">H155+H156+H157+H158</f>
        <v>0</v>
      </c>
      <c r="T159" s="567"/>
      <c r="U159" s="575" t="s">
        <v>183</v>
      </c>
      <c r="V159" s="576" t="n">
        <f aca="false">V154+V158-W158-X158</f>
        <v>1612706</v>
      </c>
      <c r="W159" s="576"/>
      <c r="X159" s="576"/>
      <c r="Y159" s="576" t="n">
        <f aca="false">Y154+Y158-Z158-AA158</f>
        <v>237550</v>
      </c>
      <c r="Z159" s="576"/>
      <c r="AA159" s="576"/>
    </row>
    <row r="160" customFormat="false" ht="31.15" hidden="false" customHeight="true" outlineLevel="0" collapsed="false">
      <c r="A160" s="592" t="s">
        <v>186</v>
      </c>
      <c r="B160" s="592"/>
      <c r="C160" s="593" t="n">
        <f aca="false">C9+C14+C19+C24+C29+C34+C39+C44+C49+C54+C59+C64+C69+C74+C79+C84+C89+C94+C99+C104+C109+C114+C119+C124+C129+C134+C139+C144+C149+C154+C159</f>
        <v>851793</v>
      </c>
      <c r="D160" s="593" t="n">
        <f aca="false">D9+D14+D19+D24+D29+D34+D39+D44+D49+D54+D59+D64+D69+D74+D79+D84+D89+D94+D99+D104+D109+D114+D119+D124+D129+D134+D139+D144+D149+D154+D159</f>
        <v>135370</v>
      </c>
      <c r="E160" s="593" t="n">
        <f aca="false">E9+E14+E19+E24+E29+E34+E39+E44+E49+E54+E59+E64+E69+E74+E79+E84+E89+E94+E99+E104+E109+E114+E119+E124+E129+E134+E139+E144+E149+E154+E159</f>
        <v>0</v>
      </c>
      <c r="F160" s="593" t="n">
        <f aca="false">F9+F14+F19+F24+F29+F34+F39+F44+F49+F54+F59+F64+F69+F74+F79+F84+F89+F94+F99+F104+F109+F114+F119+F124+F129+F134+F139+F144+F149+F154+F159</f>
        <v>101460</v>
      </c>
      <c r="G160" s="594" t="n">
        <f aca="false">H9+H14+H19+H24+H29+H34+H39+H44+H49+H54+H59+H64+H69+H74+H79+H84+H89+H94+H94+H99+H104+H109+H114+H119+H124+H129+H134+H139+H129+H134+H139+H144+H149+H154+H159</f>
        <v>0</v>
      </c>
      <c r="H160" s="594" t="n">
        <f aca="false">H9+H14+H19+H24+H29+H34+H39+H44+H49+H54+H59+H64+H69+H74+H79+H84+H89+H94+H94+H99+H104+H109+H114+H119+H124+H129+H134+H139+H129+H134+H139</f>
        <v>0</v>
      </c>
      <c r="T160" s="592" t="s">
        <v>187</v>
      </c>
      <c r="U160" s="592"/>
      <c r="V160" s="593" t="n">
        <f aca="false">V138</f>
        <v>0</v>
      </c>
      <c r="W160" s="593" t="n">
        <f aca="false">W137</f>
        <v>0</v>
      </c>
      <c r="X160" s="593" t="n">
        <f aca="false">X137</f>
        <v>0</v>
      </c>
      <c r="Y160" s="593" t="n">
        <f aca="false">Y138</f>
        <v>0</v>
      </c>
      <c r="Z160" s="593" t="n">
        <f aca="false">Z137</f>
        <v>0</v>
      </c>
      <c r="AA160" s="593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38"/>
  <sheetViews>
    <sheetView showFormulas="false" showGridLines="true" showRowColHeaders="true" showZeros="true" rightToLeft="false" tabSelected="false" showOutlineSymbols="true" defaultGridColor="true" view="normal" topLeftCell="A19" colorId="64" zoomScale="120" zoomScaleNormal="120" zoomScalePageLayoutView="100" workbookViewId="0">
      <selection pane="topLeft" activeCell="C37" activeCellId="0" sqref="C37"/>
    </sheetView>
  </sheetViews>
  <sheetFormatPr defaultColWidth="11.667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595" t="s">
        <v>188</v>
      </c>
      <c r="C2" s="595"/>
      <c r="D2" s="595"/>
      <c r="E2" s="595"/>
      <c r="F2" s="595"/>
    </row>
    <row r="3" customFormat="false" ht="13.8" hidden="false" customHeight="false" outlineLevel="0" collapsed="false">
      <c r="B3" s="595"/>
      <c r="C3" s="595"/>
      <c r="D3" s="595"/>
      <c r="E3" s="595"/>
      <c r="F3" s="595"/>
    </row>
    <row r="4" customFormat="false" ht="13.8" hidden="false" customHeight="false" outlineLevel="0" collapsed="false">
      <c r="B4" s="596" t="s">
        <v>189</v>
      </c>
      <c r="C4" s="596"/>
      <c r="D4" s="597"/>
      <c r="E4" s="598" t="s">
        <v>190</v>
      </c>
      <c r="F4" s="598"/>
    </row>
    <row r="5" customFormat="false" ht="13.8" hidden="false" customHeight="false" outlineLevel="0" collapsed="false">
      <c r="B5" s="596"/>
      <c r="C5" s="596"/>
      <c r="D5" s="597"/>
      <c r="E5" s="598"/>
      <c r="F5" s="598"/>
    </row>
    <row r="6" customFormat="false" ht="13.8" hidden="false" customHeight="false" outlineLevel="0" collapsed="false">
      <c r="B6" s="599" t="s">
        <v>0</v>
      </c>
      <c r="C6" s="599" t="s">
        <v>191</v>
      </c>
      <c r="D6" s="597"/>
      <c r="E6" s="599" t="s">
        <v>0</v>
      </c>
      <c r="F6" s="599" t="s">
        <v>191</v>
      </c>
    </row>
    <row r="7" customFormat="false" ht="13.8" hidden="false" customHeight="false" outlineLevel="0" collapsed="false">
      <c r="B7" s="599"/>
      <c r="C7" s="599"/>
      <c r="D7" s="597"/>
      <c r="E7" s="599"/>
      <c r="F7" s="599"/>
    </row>
    <row r="8" customFormat="false" ht="13.8" hidden="false" customHeight="false" outlineLevel="0" collapsed="false">
      <c r="B8" s="600" t="n">
        <v>1</v>
      </c>
      <c r="C8" s="601"/>
      <c r="D8" s="602"/>
      <c r="E8" s="600" t="n">
        <v>1</v>
      </c>
      <c r="F8" s="601"/>
    </row>
    <row r="9" customFormat="false" ht="13.8" hidden="false" customHeight="false" outlineLevel="0" collapsed="false">
      <c r="B9" s="600" t="n">
        <v>2</v>
      </c>
      <c r="C9" s="601"/>
      <c r="D9" s="602"/>
      <c r="E9" s="600" t="n">
        <v>2</v>
      </c>
      <c r="F9" s="601"/>
    </row>
    <row r="10" customFormat="false" ht="13.8" hidden="false" customHeight="false" outlineLevel="0" collapsed="false">
      <c r="B10" s="600" t="n">
        <v>3</v>
      </c>
      <c r="C10" s="601" t="n">
        <v>1</v>
      </c>
      <c r="D10" s="602"/>
      <c r="E10" s="600" t="n">
        <v>3</v>
      </c>
      <c r="F10" s="601"/>
    </row>
    <row r="11" customFormat="false" ht="13.8" hidden="false" customHeight="false" outlineLevel="0" collapsed="false">
      <c r="B11" s="600" t="n">
        <v>4</v>
      </c>
      <c r="C11" s="601" t="n">
        <v>2</v>
      </c>
      <c r="D11" s="602"/>
      <c r="E11" s="600" t="n">
        <v>4</v>
      </c>
      <c r="F11" s="601"/>
    </row>
    <row r="12" customFormat="false" ht="13.8" hidden="false" customHeight="false" outlineLevel="0" collapsed="false">
      <c r="B12" s="600" t="n">
        <v>5</v>
      </c>
      <c r="C12" s="601" t="n">
        <v>3</v>
      </c>
      <c r="D12" s="602"/>
      <c r="E12" s="600" t="n">
        <v>5</v>
      </c>
      <c r="F12" s="601"/>
    </row>
    <row r="13" customFormat="false" ht="13.8" hidden="false" customHeight="false" outlineLevel="0" collapsed="false">
      <c r="B13" s="600" t="n">
        <v>6</v>
      </c>
      <c r="C13" s="601"/>
      <c r="D13" s="602"/>
      <c r="E13" s="600" t="n">
        <v>6</v>
      </c>
      <c r="F13" s="601"/>
    </row>
    <row r="14" customFormat="false" ht="13.8" hidden="false" customHeight="false" outlineLevel="0" collapsed="false">
      <c r="B14" s="600" t="n">
        <v>7</v>
      </c>
      <c r="C14" s="601" t="n">
        <v>4</v>
      </c>
      <c r="D14" s="602"/>
      <c r="E14" s="600" t="n">
        <v>7</v>
      </c>
      <c r="F14" s="601"/>
    </row>
    <row r="15" customFormat="false" ht="13.8" hidden="false" customHeight="false" outlineLevel="0" collapsed="false">
      <c r="B15" s="600" t="n">
        <v>8</v>
      </c>
      <c r="C15" s="601"/>
      <c r="D15" s="602"/>
      <c r="E15" s="600" t="n">
        <v>8</v>
      </c>
      <c r="F15" s="601"/>
    </row>
    <row r="16" customFormat="false" ht="13.8" hidden="false" customHeight="false" outlineLevel="0" collapsed="false">
      <c r="B16" s="600" t="n">
        <v>9</v>
      </c>
      <c r="C16" s="601"/>
      <c r="D16" s="602"/>
      <c r="E16" s="600" t="n">
        <v>9</v>
      </c>
      <c r="F16" s="601" t="n">
        <v>5</v>
      </c>
    </row>
    <row r="17" customFormat="false" ht="13.8" hidden="false" customHeight="false" outlineLevel="0" collapsed="false">
      <c r="B17" s="600" t="n">
        <v>10</v>
      </c>
      <c r="C17" s="601"/>
      <c r="D17" s="602"/>
      <c r="E17" s="600" t="n">
        <v>10</v>
      </c>
      <c r="F17" s="601" t="n">
        <v>6</v>
      </c>
    </row>
    <row r="18" customFormat="false" ht="13.8" hidden="false" customHeight="false" outlineLevel="0" collapsed="false">
      <c r="B18" s="600" t="n">
        <v>11</v>
      </c>
      <c r="C18" s="601"/>
      <c r="D18" s="602"/>
      <c r="E18" s="600" t="n">
        <v>11</v>
      </c>
      <c r="F18" s="601"/>
    </row>
    <row r="19" customFormat="false" ht="13.8" hidden="false" customHeight="false" outlineLevel="0" collapsed="false">
      <c r="B19" s="600" t="n">
        <v>12</v>
      </c>
      <c r="C19" s="601"/>
      <c r="D19" s="602"/>
      <c r="E19" s="600" t="n">
        <v>12</v>
      </c>
      <c r="F19" s="601"/>
    </row>
    <row r="20" customFormat="false" ht="13.8" hidden="false" customHeight="false" outlineLevel="0" collapsed="false">
      <c r="B20" s="600" t="n">
        <v>13</v>
      </c>
      <c r="C20" s="601"/>
      <c r="D20" s="602"/>
      <c r="E20" s="600" t="n">
        <v>13</v>
      </c>
      <c r="F20" s="601"/>
    </row>
    <row r="21" customFormat="false" ht="13.8" hidden="false" customHeight="false" outlineLevel="0" collapsed="false">
      <c r="B21" s="600" t="n">
        <v>14</v>
      </c>
      <c r="C21" s="601"/>
      <c r="D21" s="602"/>
      <c r="E21" s="600" t="n">
        <v>14</v>
      </c>
      <c r="F21" s="601"/>
    </row>
    <row r="22" customFormat="false" ht="13.8" hidden="false" customHeight="false" outlineLevel="0" collapsed="false">
      <c r="B22" s="600" t="n">
        <v>15</v>
      </c>
      <c r="C22" s="601"/>
      <c r="D22" s="602"/>
      <c r="E22" s="600" t="n">
        <v>15</v>
      </c>
      <c r="F22" s="601"/>
    </row>
    <row r="23" customFormat="false" ht="13.8" hidden="false" customHeight="false" outlineLevel="0" collapsed="false">
      <c r="B23" s="600" t="n">
        <v>16</v>
      </c>
      <c r="C23" s="601"/>
      <c r="D23" s="602"/>
      <c r="E23" s="600" t="n">
        <v>16</v>
      </c>
      <c r="F23" s="601"/>
    </row>
    <row r="24" customFormat="false" ht="13.8" hidden="false" customHeight="false" outlineLevel="0" collapsed="false">
      <c r="B24" s="600" t="n">
        <v>17</v>
      </c>
      <c r="C24" s="601"/>
      <c r="D24" s="602"/>
      <c r="E24" s="600" t="n">
        <v>17</v>
      </c>
      <c r="F24" s="601" t="n">
        <v>7</v>
      </c>
    </row>
    <row r="25" customFormat="false" ht="13.8" hidden="false" customHeight="false" outlineLevel="0" collapsed="false">
      <c r="B25" s="600" t="n">
        <v>18</v>
      </c>
      <c r="C25" s="601"/>
      <c r="D25" s="602"/>
      <c r="E25" s="600" t="n">
        <v>18</v>
      </c>
      <c r="F25" s="601" t="n">
        <v>8</v>
      </c>
    </row>
    <row r="26" customFormat="false" ht="13.8" hidden="false" customHeight="false" outlineLevel="0" collapsed="false">
      <c r="B26" s="600" t="n">
        <v>19</v>
      </c>
      <c r="C26" s="601"/>
      <c r="D26" s="602"/>
      <c r="E26" s="600" t="n">
        <v>19</v>
      </c>
      <c r="F26" s="601"/>
    </row>
    <row r="27" customFormat="false" ht="13.8" hidden="false" customHeight="false" outlineLevel="0" collapsed="false">
      <c r="B27" s="600" t="n">
        <v>20</v>
      </c>
      <c r="C27" s="601"/>
      <c r="D27" s="602"/>
      <c r="E27" s="600" t="n">
        <v>20</v>
      </c>
      <c r="F27" s="601"/>
    </row>
    <row r="28" customFormat="false" ht="13.8" hidden="false" customHeight="false" outlineLevel="0" collapsed="false">
      <c r="B28" s="600" t="n">
        <v>21</v>
      </c>
      <c r="C28" s="601"/>
      <c r="D28" s="602"/>
      <c r="E28" s="600" t="n">
        <v>21</v>
      </c>
      <c r="F28" s="601"/>
    </row>
    <row r="29" customFormat="false" ht="13.8" hidden="false" customHeight="false" outlineLevel="0" collapsed="false">
      <c r="B29" s="600" t="n">
        <v>22</v>
      </c>
      <c r="C29" s="601"/>
      <c r="D29" s="602"/>
      <c r="E29" s="600" t="n">
        <v>22</v>
      </c>
      <c r="F29" s="601"/>
    </row>
    <row r="30" customFormat="false" ht="13.8" hidden="false" customHeight="false" outlineLevel="0" collapsed="false">
      <c r="B30" s="600" t="n">
        <v>23</v>
      </c>
      <c r="C30" s="601"/>
      <c r="D30" s="602"/>
      <c r="E30" s="600" t="n">
        <v>23</v>
      </c>
      <c r="F30" s="601"/>
    </row>
    <row r="31" customFormat="false" ht="13.8" hidden="false" customHeight="false" outlineLevel="0" collapsed="false">
      <c r="B31" s="600" t="n">
        <v>24</v>
      </c>
      <c r="C31" s="601" t="n">
        <v>1</v>
      </c>
      <c r="D31" s="602"/>
      <c r="E31" s="600" t="n">
        <v>24</v>
      </c>
      <c r="F31" s="601"/>
    </row>
    <row r="32" customFormat="false" ht="13.8" hidden="false" customHeight="false" outlineLevel="0" collapsed="false">
      <c r="B32" s="600" t="n">
        <v>25</v>
      </c>
      <c r="C32" s="601" t="n">
        <v>2</v>
      </c>
      <c r="D32" s="602"/>
      <c r="E32" s="600" t="n">
        <v>25</v>
      </c>
      <c r="F32" s="601"/>
    </row>
    <row r="33" customFormat="false" ht="13.8" hidden="false" customHeight="false" outlineLevel="0" collapsed="false">
      <c r="B33" s="600" t="n">
        <v>26</v>
      </c>
      <c r="C33" s="601" t="n">
        <v>3</v>
      </c>
      <c r="D33" s="602"/>
      <c r="E33" s="600" t="n">
        <v>26</v>
      </c>
      <c r="F33" s="601"/>
    </row>
    <row r="34" customFormat="false" ht="13.8" hidden="false" customHeight="false" outlineLevel="0" collapsed="false">
      <c r="B34" s="600" t="n">
        <v>27</v>
      </c>
      <c r="C34" s="601"/>
      <c r="D34" s="602"/>
      <c r="E34" s="600" t="n">
        <v>27</v>
      </c>
      <c r="F34" s="601"/>
    </row>
    <row r="35" customFormat="false" ht="13.8" hidden="false" customHeight="false" outlineLevel="0" collapsed="false">
      <c r="B35" s="600" t="n">
        <v>28</v>
      </c>
      <c r="C35" s="601" t="n">
        <v>4</v>
      </c>
      <c r="D35" s="602"/>
      <c r="E35" s="600" t="n">
        <v>28</v>
      </c>
      <c r="F35" s="601"/>
    </row>
    <row r="36" customFormat="false" ht="13.8" hidden="false" customHeight="false" outlineLevel="0" collapsed="false">
      <c r="B36" s="600" t="n">
        <v>29</v>
      </c>
      <c r="C36" s="601"/>
      <c r="D36" s="602"/>
      <c r="E36" s="600" t="n">
        <v>29</v>
      </c>
      <c r="F36" s="601" t="n">
        <v>5</v>
      </c>
    </row>
    <row r="37" customFormat="false" ht="13.8" hidden="false" customHeight="false" outlineLevel="0" collapsed="false">
      <c r="B37" s="600" t="n">
        <v>30</v>
      </c>
      <c r="C37" s="601"/>
      <c r="D37" s="602"/>
      <c r="E37" s="600" t="n">
        <v>30</v>
      </c>
      <c r="F37" s="601" t="n">
        <v>6</v>
      </c>
    </row>
    <row r="38" customFormat="false" ht="13.8" hidden="false" customHeight="false" outlineLevel="0" collapsed="false">
      <c r="B38" s="600" t="n">
        <v>31</v>
      </c>
      <c r="C38" s="601"/>
      <c r="D38" s="602"/>
      <c r="E38" s="600" t="n">
        <v>31</v>
      </c>
      <c r="F38" s="601"/>
    </row>
  </sheetData>
  <mergeCells count="10">
    <mergeCell ref="B2:F3"/>
    <mergeCell ref="B4:C5"/>
    <mergeCell ref="D4:D5"/>
    <mergeCell ref="E4:F5"/>
    <mergeCell ref="B6:B7"/>
    <mergeCell ref="C6:C7"/>
    <mergeCell ref="D6:D7"/>
    <mergeCell ref="E6:E7"/>
    <mergeCell ref="F6:F7"/>
    <mergeCell ref="D8:D3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8" activeCellId="0" sqref="C8"/>
    </sheetView>
  </sheetViews>
  <sheetFormatPr defaultColWidth="8.8476562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603" t="s">
        <v>192</v>
      </c>
      <c r="B1" s="603"/>
      <c r="C1" s="603"/>
    </row>
    <row r="2" customFormat="false" ht="13.8" hidden="false" customHeight="false" outlineLevel="0" collapsed="false">
      <c r="B2" s="604"/>
    </row>
    <row r="3" customFormat="false" ht="13.8" hidden="false" customHeight="false" outlineLevel="0" collapsed="false">
      <c r="A3" s="605" t="s">
        <v>0</v>
      </c>
      <c r="B3" s="605" t="s">
        <v>193</v>
      </c>
      <c r="C3" s="605" t="s">
        <v>194</v>
      </c>
    </row>
    <row r="4" customFormat="false" ht="13.8" hidden="false" customHeight="false" outlineLevel="0" collapsed="false">
      <c r="A4" s="606" t="n">
        <v>45139</v>
      </c>
      <c r="B4" s="53" t="n">
        <v>3250723</v>
      </c>
      <c r="C4" s="53" t="s">
        <v>195</v>
      </c>
    </row>
    <row r="5" customFormat="false" ht="13.8" hidden="false" customHeight="false" outlineLevel="0" collapsed="false">
      <c r="A5" s="606" t="n">
        <v>45140</v>
      </c>
      <c r="B5" s="53" t="n">
        <v>4270723</v>
      </c>
      <c r="C5" s="53" t="s">
        <v>195</v>
      </c>
    </row>
    <row r="6" customFormat="false" ht="13.8" hidden="false" customHeight="false" outlineLevel="0" collapsed="false">
      <c r="A6" s="606" t="n">
        <v>45148</v>
      </c>
      <c r="B6" s="53" t="n">
        <v>3070823</v>
      </c>
      <c r="C6" s="53" t="s">
        <v>195</v>
      </c>
    </row>
    <row r="7" customFormat="false" ht="13.8" hidden="false" customHeight="false" outlineLevel="0" collapsed="false">
      <c r="A7" s="606" t="n">
        <v>45155</v>
      </c>
      <c r="B7" s="53" t="n">
        <v>4100823</v>
      </c>
      <c r="C7" s="53" t="s">
        <v>195</v>
      </c>
    </row>
    <row r="8" customFormat="false" ht="13.8" hidden="false" customHeight="false" outlineLevel="0" collapsed="false">
      <c r="A8" s="606" t="n">
        <v>45157</v>
      </c>
      <c r="B8" s="53" t="n">
        <v>3090823</v>
      </c>
      <c r="C8" s="53" t="s">
        <v>195</v>
      </c>
    </row>
    <row r="9" customFormat="false" ht="13.8" hidden="false" customHeight="false" outlineLevel="0" collapsed="false">
      <c r="A9" s="606" t="n">
        <v>45168</v>
      </c>
      <c r="B9" s="53" t="n">
        <v>3210823</v>
      </c>
      <c r="C9" s="53" t="s">
        <v>195</v>
      </c>
    </row>
    <row r="10" customFormat="false" ht="13.8" hidden="false" customHeight="false" outlineLevel="0" collapsed="false">
      <c r="A10" s="606"/>
      <c r="B10" s="53"/>
      <c r="C10" s="53"/>
    </row>
    <row r="11" customFormat="false" ht="13.8" hidden="false" customHeight="false" outlineLevel="0" collapsed="false">
      <c r="A11" s="606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2" activeCellId="0" sqref="E12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607" t="s">
        <v>196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</row>
    <row r="2" customFormat="false" ht="13.8" hidden="false" customHeight="false" outlineLevel="0" collapsed="false">
      <c r="A2" s="111" t="s">
        <v>197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customFormat="false" ht="13.8" hidden="false" customHeight="false" outlineLevel="0" collapsed="false">
      <c r="A3" s="320"/>
      <c r="B3" s="320"/>
      <c r="C3" s="320"/>
      <c r="D3" s="320"/>
      <c r="E3" s="320"/>
      <c r="F3" s="320"/>
      <c r="G3" s="320"/>
      <c r="H3" s="320"/>
      <c r="I3" s="320"/>
      <c r="J3" s="320"/>
      <c r="K3" s="320"/>
    </row>
    <row r="4" customFormat="false" ht="13.8" hidden="false" customHeight="false" outlineLevel="0" collapsed="false">
      <c r="A4" s="608" t="s">
        <v>170</v>
      </c>
      <c r="B4" s="608" t="s">
        <v>198</v>
      </c>
      <c r="C4" s="609" t="s">
        <v>40</v>
      </c>
      <c r="D4" s="609"/>
      <c r="E4" s="609"/>
      <c r="F4" s="609"/>
      <c r="G4" s="608" t="s">
        <v>199</v>
      </c>
      <c r="H4" s="608"/>
      <c r="I4" s="608"/>
      <c r="J4" s="608"/>
      <c r="K4" s="608"/>
    </row>
    <row r="5" customFormat="false" ht="13.8" hidden="false" customHeight="false" outlineLevel="0" collapsed="false">
      <c r="A5" s="608"/>
      <c r="B5" s="608"/>
      <c r="C5" s="610" t="s">
        <v>200</v>
      </c>
      <c r="D5" s="610" t="s">
        <v>201</v>
      </c>
      <c r="E5" s="610" t="s">
        <v>202</v>
      </c>
      <c r="F5" s="610" t="s">
        <v>203</v>
      </c>
      <c r="G5" s="610" t="s">
        <v>200</v>
      </c>
      <c r="H5" s="610" t="s">
        <v>201</v>
      </c>
      <c r="I5" s="610" t="s">
        <v>204</v>
      </c>
      <c r="J5" s="610" t="s">
        <v>202</v>
      </c>
      <c r="K5" s="610" t="s">
        <v>203</v>
      </c>
    </row>
    <row r="6" customFormat="false" ht="13.8" hidden="false" customHeight="false" outlineLevel="0" collapsed="false">
      <c r="A6" s="608"/>
      <c r="B6" s="608"/>
      <c r="C6" s="611" t="s">
        <v>205</v>
      </c>
      <c r="D6" s="611" t="s">
        <v>206</v>
      </c>
      <c r="E6" s="611" t="s">
        <v>207</v>
      </c>
      <c r="F6" s="611" t="s">
        <v>207</v>
      </c>
      <c r="G6" s="611" t="s">
        <v>205</v>
      </c>
      <c r="H6" s="611" t="s">
        <v>206</v>
      </c>
      <c r="I6" s="611" t="s">
        <v>207</v>
      </c>
      <c r="J6" s="611" t="s">
        <v>207</v>
      </c>
      <c r="K6" s="611" t="s">
        <v>207</v>
      </c>
    </row>
    <row r="7" customFormat="false" ht="13.8" hidden="false" customHeight="false" outlineLevel="0" collapsed="false">
      <c r="A7" s="612"/>
      <c r="B7" s="613"/>
      <c r="C7" s="613"/>
      <c r="D7" s="613"/>
      <c r="E7" s="613"/>
      <c r="F7" s="613"/>
      <c r="G7" s="613"/>
      <c r="H7" s="613"/>
      <c r="I7" s="613"/>
      <c r="J7" s="613"/>
      <c r="K7" s="613"/>
    </row>
    <row r="8" customFormat="false" ht="13.8" hidden="false" customHeight="false" outlineLevel="0" collapsed="false">
      <c r="A8" s="614" t="n">
        <v>1</v>
      </c>
      <c r="B8" s="615" t="s">
        <v>208</v>
      </c>
      <c r="C8" s="616" t="n">
        <f aca="false">'1'!B7</f>
        <v>219</v>
      </c>
      <c r="D8" s="616" t="n">
        <f aca="false">'1'!F7</f>
        <v>56</v>
      </c>
      <c r="E8" s="617" t="s">
        <v>209</v>
      </c>
      <c r="F8" s="617" t="s">
        <v>209</v>
      </c>
      <c r="G8" s="616" t="n">
        <f aca="false">'1'!E7</f>
        <v>9</v>
      </c>
      <c r="H8" s="616" t="n">
        <f aca="false">'1'!I7</f>
        <v>0.8</v>
      </c>
      <c r="I8" s="616" t="n">
        <f aca="false">'1'!O7</f>
        <v>3.5</v>
      </c>
      <c r="J8" s="617" t="s">
        <v>209</v>
      </c>
      <c r="K8" s="617" t="s">
        <v>209</v>
      </c>
    </row>
    <row r="9" customFormat="false" ht="13.8" hidden="false" customHeight="false" outlineLevel="0" collapsed="false">
      <c r="A9" s="614"/>
      <c r="B9" s="615" t="s">
        <v>210</v>
      </c>
      <c r="C9" s="616" t="n">
        <f aca="false">'1'!B11</f>
        <v>233</v>
      </c>
      <c r="D9" s="616" t="n">
        <f aca="false">'1'!F11</f>
        <v>62</v>
      </c>
      <c r="E9" s="616" t="n">
        <f aca="false">'1'!F37</f>
        <v>1.8</v>
      </c>
      <c r="F9" s="616" t="n">
        <f aca="false">'1'!I37</f>
        <v>0.15</v>
      </c>
      <c r="G9" s="616" t="n">
        <f aca="false">'1'!E11</f>
        <v>7</v>
      </c>
      <c r="H9" s="616" t="n">
        <f aca="false">'1'!I11</f>
        <v>0.7</v>
      </c>
      <c r="I9" s="616" t="n">
        <f aca="false">'1'!O11</f>
        <v>3.6</v>
      </c>
      <c r="J9" s="616" t="n">
        <f aca="false">'1'!H37</f>
        <v>0.1</v>
      </c>
      <c r="K9" s="616" t="n">
        <f aca="false">'1'!K37</f>
        <v>0.03</v>
      </c>
    </row>
    <row r="10" customFormat="false" ht="13.8" hidden="false" customHeight="false" outlineLevel="0" collapsed="false">
      <c r="A10" s="614"/>
      <c r="B10" s="618" t="s">
        <v>211</v>
      </c>
      <c r="C10" s="616" t="n">
        <f aca="false">'1'!B15</f>
        <v>224</v>
      </c>
      <c r="D10" s="616" t="n">
        <f aca="false">'1'!F15</f>
        <v>58</v>
      </c>
      <c r="E10" s="617" t="s">
        <v>209</v>
      </c>
      <c r="F10" s="617" t="s">
        <v>209</v>
      </c>
      <c r="G10" s="616" t="n">
        <f aca="false">'1'!E15</f>
        <v>7</v>
      </c>
      <c r="H10" s="616" t="n">
        <f aca="false">'1'!I15</f>
        <v>0.7</v>
      </c>
      <c r="I10" s="616" t="n">
        <f aca="false">'1'!O15</f>
        <v>2.8</v>
      </c>
      <c r="J10" s="617" t="s">
        <v>209</v>
      </c>
      <c r="K10" s="617" t="s">
        <v>209</v>
      </c>
    </row>
    <row r="11" customFormat="false" ht="13.8" hidden="false" customHeight="false" outlineLevel="0" collapsed="false">
      <c r="A11" s="612"/>
      <c r="B11" s="613"/>
      <c r="C11" s="613"/>
      <c r="D11" s="613"/>
      <c r="E11" s="613"/>
      <c r="F11" s="613"/>
      <c r="G11" s="613"/>
      <c r="H11" s="613"/>
      <c r="I11" s="613"/>
      <c r="J11" s="613"/>
      <c r="K11" s="613"/>
    </row>
    <row r="12" customFormat="false" ht="13.8" hidden="false" customHeight="false" outlineLevel="0" collapsed="false">
      <c r="A12" s="614" t="n">
        <f aca="false">A8+1</f>
        <v>2</v>
      </c>
      <c r="B12" s="619" t="s">
        <v>208</v>
      </c>
      <c r="C12" s="616" t="n">
        <f aca="false">'2'!B7</f>
        <v>254</v>
      </c>
      <c r="D12" s="616" t="n">
        <f aca="false">'2'!F7</f>
        <v>66</v>
      </c>
      <c r="E12" s="617" t="s">
        <v>209</v>
      </c>
      <c r="F12" s="617" t="s">
        <v>209</v>
      </c>
      <c r="G12" s="616" t="n">
        <f aca="false">'2'!E7</f>
        <v>7</v>
      </c>
      <c r="H12" s="616" t="n">
        <f aca="false">'2'!I7</f>
        <v>0.8</v>
      </c>
      <c r="I12" s="616" t="n">
        <f aca="false">'2'!O7</f>
        <v>2.5</v>
      </c>
      <c r="J12" s="617" t="s">
        <v>209</v>
      </c>
      <c r="K12" s="617" t="s">
        <v>209</v>
      </c>
    </row>
    <row r="13" customFormat="false" ht="13.8" hidden="false" customHeight="false" outlineLevel="0" collapsed="false">
      <c r="A13" s="614"/>
      <c r="B13" s="615" t="s">
        <v>210</v>
      </c>
      <c r="C13" s="616" t="n">
        <f aca="false">'2'!B11</f>
        <v>238</v>
      </c>
      <c r="D13" s="616" t="n">
        <f aca="false">'2'!F11</f>
        <v>60</v>
      </c>
      <c r="E13" s="616" t="n">
        <f aca="false">'2'!F37</f>
        <v>1.4</v>
      </c>
      <c r="F13" s="616" t="n">
        <f aca="false">'2'!I37</f>
        <v>0.2</v>
      </c>
      <c r="G13" s="616" t="n">
        <f aca="false">'2'!E11</f>
        <v>8</v>
      </c>
      <c r="H13" s="616" t="n">
        <f aca="false">'2'!I11</f>
        <v>0.8</v>
      </c>
      <c r="I13" s="616" t="n">
        <f aca="false">'2'!O11</f>
        <v>2</v>
      </c>
      <c r="J13" s="616" t="n">
        <f aca="false">'2'!H37</f>
        <v>0.1</v>
      </c>
      <c r="K13" s="616" t="n">
        <f aca="false">'2'!K37</f>
        <v>0.04</v>
      </c>
    </row>
    <row r="14" customFormat="false" ht="13.8" hidden="false" customHeight="false" outlineLevel="0" collapsed="false">
      <c r="A14" s="614"/>
      <c r="B14" s="618" t="s">
        <v>211</v>
      </c>
      <c r="C14" s="616" t="n">
        <f aca="false">'2'!B15</f>
        <v>243</v>
      </c>
      <c r="D14" s="616" t="n">
        <f aca="false">'2'!F15</f>
        <v>62</v>
      </c>
      <c r="E14" s="617" t="s">
        <v>209</v>
      </c>
      <c r="F14" s="617" t="s">
        <v>209</v>
      </c>
      <c r="G14" s="616" t="n">
        <f aca="false">'2'!E15</f>
        <v>8</v>
      </c>
      <c r="H14" s="616" t="n">
        <f aca="false">'2'!I15</f>
        <v>1</v>
      </c>
      <c r="I14" s="616" t="n">
        <f aca="false">'2'!O15</f>
        <v>3</v>
      </c>
      <c r="J14" s="617" t="s">
        <v>209</v>
      </c>
      <c r="K14" s="617" t="s">
        <v>209</v>
      </c>
    </row>
    <row r="15" customFormat="false" ht="13.8" hidden="false" customHeight="false" outlineLevel="0" collapsed="false">
      <c r="A15" s="620"/>
    </row>
    <row r="16" customFormat="false" ht="13.8" hidden="false" customHeight="false" outlineLevel="0" collapsed="false">
      <c r="A16" s="614" t="n">
        <f aca="false">A12+1</f>
        <v>3</v>
      </c>
      <c r="B16" s="619" t="s">
        <v>208</v>
      </c>
      <c r="C16" s="616" t="n">
        <f aca="false">'3'!B7</f>
        <v>245</v>
      </c>
      <c r="D16" s="616" t="n">
        <f aca="false">'3'!F7</f>
        <v>63</v>
      </c>
      <c r="E16" s="617" t="s">
        <v>209</v>
      </c>
      <c r="F16" s="617" t="s">
        <v>209</v>
      </c>
      <c r="G16" s="616" t="n">
        <f aca="false">'3'!E7</f>
        <v>9</v>
      </c>
      <c r="H16" s="616" t="n">
        <f aca="false">'3'!I7</f>
        <v>1.1</v>
      </c>
      <c r="I16" s="616" t="n">
        <f aca="false">'3'!O7</f>
        <v>3.3</v>
      </c>
      <c r="J16" s="617" t="s">
        <v>209</v>
      </c>
      <c r="K16" s="617" t="s">
        <v>209</v>
      </c>
    </row>
    <row r="17" customFormat="false" ht="13.8" hidden="false" customHeight="false" outlineLevel="0" collapsed="false">
      <c r="A17" s="614"/>
      <c r="B17" s="615" t="s">
        <v>210</v>
      </c>
      <c r="C17" s="616" t="n">
        <f aca="false">'3'!B11</f>
        <v>232</v>
      </c>
      <c r="D17" s="616" t="n">
        <f aca="false">'3'!F11</f>
        <v>57</v>
      </c>
      <c r="E17" s="616" t="n">
        <f aca="false">'3'!F37</f>
        <v>0</v>
      </c>
      <c r="F17" s="616" t="n">
        <f aca="false">'3'!I37</f>
        <v>0</v>
      </c>
      <c r="G17" s="616" t="n">
        <f aca="false">'3'!E11</f>
        <v>9</v>
      </c>
      <c r="H17" s="616" t="n">
        <f aca="false">'3'!I11</f>
        <v>1.4</v>
      </c>
      <c r="I17" s="616" t="n">
        <f aca="false">'3'!O11</f>
        <v>3</v>
      </c>
      <c r="J17" s="616" t="n">
        <f aca="false">'3'!H37</f>
        <v>0</v>
      </c>
      <c r="K17" s="616" t="n">
        <f aca="false">'3'!K37</f>
        <v>0</v>
      </c>
    </row>
    <row r="18" customFormat="false" ht="13.8" hidden="false" customHeight="false" outlineLevel="0" collapsed="false">
      <c r="A18" s="614"/>
      <c r="B18" s="618" t="s">
        <v>211</v>
      </c>
      <c r="C18" s="616" t="n">
        <f aca="false">'3'!B15</f>
        <v>218</v>
      </c>
      <c r="D18" s="616" t="n">
        <f aca="false">'3'!F15</f>
        <v>57</v>
      </c>
      <c r="E18" s="617" t="s">
        <v>209</v>
      </c>
      <c r="F18" s="617" t="s">
        <v>209</v>
      </c>
      <c r="G18" s="616" t="n">
        <f aca="false">'3'!E15</f>
        <v>10</v>
      </c>
      <c r="H18" s="616" t="n">
        <f aca="false">'3'!I15</f>
        <v>1.1</v>
      </c>
      <c r="I18" s="616" t="n">
        <f aca="false">'3'!O15</f>
        <v>3</v>
      </c>
      <c r="J18" s="617" t="s">
        <v>209</v>
      </c>
      <c r="K18" s="617" t="s">
        <v>209</v>
      </c>
    </row>
    <row r="19" customFormat="false" ht="13.8" hidden="false" customHeight="false" outlineLevel="0" collapsed="false">
      <c r="A19" s="620"/>
    </row>
    <row r="20" customFormat="false" ht="13.8" hidden="false" customHeight="false" outlineLevel="0" collapsed="false">
      <c r="A20" s="614" t="n">
        <f aca="false">A16+1</f>
        <v>4</v>
      </c>
      <c r="B20" s="619" t="s">
        <v>208</v>
      </c>
      <c r="C20" s="616" t="n">
        <f aca="false">'4'!B7</f>
        <v>248</v>
      </c>
      <c r="D20" s="616" t="n">
        <f aca="false">'4'!F7</f>
        <v>64</v>
      </c>
      <c r="E20" s="617" t="s">
        <v>209</v>
      </c>
      <c r="F20" s="617" t="s">
        <v>209</v>
      </c>
      <c r="G20" s="616" t="n">
        <f aca="false">'4'!E7</f>
        <v>10</v>
      </c>
      <c r="H20" s="616" t="n">
        <f aca="false">'4'!I7</f>
        <v>1.2</v>
      </c>
      <c r="I20" s="616" t="n">
        <f aca="false">'4'!O7</f>
        <v>3.5</v>
      </c>
      <c r="J20" s="617" t="s">
        <v>209</v>
      </c>
      <c r="K20" s="617" t="s">
        <v>209</v>
      </c>
    </row>
    <row r="21" customFormat="false" ht="13.8" hidden="false" customHeight="false" outlineLevel="0" collapsed="false">
      <c r="A21" s="614"/>
      <c r="B21" s="615" t="s">
        <v>210</v>
      </c>
      <c r="C21" s="621" t="n">
        <f aca="false">'4'!B11</f>
        <v>218</v>
      </c>
      <c r="D21" s="621" t="n">
        <f aca="false">'4'!F11</f>
        <v>53</v>
      </c>
      <c r="E21" s="621" t="n">
        <f aca="false">'4'!F37</f>
        <v>1.8</v>
      </c>
      <c r="F21" s="621" t="n">
        <f aca="false">'4'!I37</f>
        <v>0.15</v>
      </c>
      <c r="G21" s="621" t="n">
        <f aca="false">'4'!E11</f>
        <v>8</v>
      </c>
      <c r="H21" s="621" t="n">
        <f aca="false">'4'!I11</f>
        <v>0.8</v>
      </c>
      <c r="I21" s="621" t="n">
        <f aca="false">'4'!O11</f>
        <v>3</v>
      </c>
      <c r="J21" s="621" t="n">
        <f aca="false">'4'!H37</f>
        <v>0.1</v>
      </c>
      <c r="K21" s="621" t="n">
        <f aca="false">'4'!K37</f>
        <v>0.03</v>
      </c>
    </row>
    <row r="22" customFormat="false" ht="13.8" hidden="false" customHeight="false" outlineLevel="0" collapsed="false">
      <c r="A22" s="614"/>
      <c r="B22" s="618" t="s">
        <v>211</v>
      </c>
      <c r="C22" s="616" t="n">
        <f aca="false">'4'!B15</f>
        <v>212</v>
      </c>
      <c r="D22" s="616" t="n">
        <f aca="false">'4'!F15</f>
        <v>55</v>
      </c>
      <c r="E22" s="617" t="s">
        <v>209</v>
      </c>
      <c r="F22" s="617" t="s">
        <v>209</v>
      </c>
      <c r="G22" s="616" t="n">
        <f aca="false">'4'!E15</f>
        <v>9</v>
      </c>
      <c r="H22" s="616" t="n">
        <f aca="false">'4'!I15</f>
        <v>0.9</v>
      </c>
      <c r="I22" s="616" t="n">
        <f aca="false">'4'!O15</f>
        <v>2.6</v>
      </c>
      <c r="J22" s="617" t="s">
        <v>209</v>
      </c>
      <c r="K22" s="617" t="s">
        <v>209</v>
      </c>
    </row>
    <row r="23" customFormat="false" ht="13.8" hidden="false" customHeight="false" outlineLevel="0" collapsed="false">
      <c r="A23" s="620"/>
    </row>
    <row r="24" customFormat="false" ht="13.8" hidden="false" customHeight="false" outlineLevel="0" collapsed="false">
      <c r="A24" s="614" t="n">
        <f aca="false">A20+1</f>
        <v>5</v>
      </c>
      <c r="B24" s="619" t="s">
        <v>208</v>
      </c>
      <c r="C24" s="622" t="n">
        <f aca="false">'5'!B7</f>
        <v>246</v>
      </c>
      <c r="D24" s="622" t="n">
        <f aca="false">'5'!F7</f>
        <v>66</v>
      </c>
      <c r="E24" s="617" t="s">
        <v>209</v>
      </c>
      <c r="F24" s="617" t="s">
        <v>209</v>
      </c>
      <c r="G24" s="622" t="n">
        <f aca="false">'5'!E7</f>
        <v>0</v>
      </c>
      <c r="H24" s="622" t="n">
        <f aca="false">'5'!I7</f>
        <v>0</v>
      </c>
      <c r="I24" s="622" t="n">
        <f aca="false">'5'!O7</f>
        <v>3</v>
      </c>
      <c r="J24" s="617" t="s">
        <v>209</v>
      </c>
      <c r="K24" s="617" t="s">
        <v>209</v>
      </c>
    </row>
    <row r="25" customFormat="false" ht="13.8" hidden="false" customHeight="false" outlineLevel="0" collapsed="false">
      <c r="A25" s="614"/>
      <c r="B25" s="615" t="s">
        <v>210</v>
      </c>
      <c r="C25" s="616" t="n">
        <f aca="false">'5'!B11</f>
        <v>228</v>
      </c>
      <c r="D25" s="616" t="n">
        <f aca="false">'5'!F11</f>
        <v>60</v>
      </c>
      <c r="E25" s="616" t="n">
        <f aca="false">'5'!F37</f>
        <v>1.8</v>
      </c>
      <c r="F25" s="616" t="n">
        <f aca="false">'5'!I37</f>
        <v>0.15</v>
      </c>
      <c r="G25" s="616" t="n">
        <f aca="false">'5'!E11</f>
        <v>0</v>
      </c>
      <c r="H25" s="616" t="n">
        <f aca="false">'5'!I11</f>
        <v>0</v>
      </c>
      <c r="I25" s="616" t="n">
        <f aca="false">'5'!O11</f>
        <v>0</v>
      </c>
      <c r="J25" s="616" t="n">
        <f aca="false">'5'!H37</f>
        <v>0</v>
      </c>
      <c r="K25" s="616" t="n">
        <f aca="false">'5'!K37</f>
        <v>0</v>
      </c>
    </row>
    <row r="26" customFormat="false" ht="13.8" hidden="false" customHeight="false" outlineLevel="0" collapsed="false">
      <c r="A26" s="614"/>
      <c r="B26" s="618" t="s">
        <v>211</v>
      </c>
      <c r="C26" s="623" t="n">
        <f aca="false">'5'!B15</f>
        <v>228</v>
      </c>
      <c r="D26" s="623" t="n">
        <f aca="false">'5'!F15</f>
        <v>57</v>
      </c>
      <c r="E26" s="617" t="s">
        <v>209</v>
      </c>
      <c r="F26" s="617" t="s">
        <v>209</v>
      </c>
      <c r="G26" s="623" t="n">
        <f aca="false">'5'!E15</f>
        <v>0</v>
      </c>
      <c r="H26" s="623" t="n">
        <f aca="false">'5'!I15</f>
        <v>0</v>
      </c>
      <c r="I26" s="623" t="n">
        <f aca="false">'5'!O15</f>
        <v>0</v>
      </c>
      <c r="J26" s="617" t="s">
        <v>209</v>
      </c>
      <c r="K26" s="617" t="s">
        <v>209</v>
      </c>
    </row>
    <row r="27" customFormat="false" ht="13.8" hidden="false" customHeight="false" outlineLevel="0" collapsed="false">
      <c r="A27" s="620"/>
    </row>
    <row r="28" customFormat="false" ht="13.8" hidden="false" customHeight="false" outlineLevel="0" collapsed="false">
      <c r="A28" s="614" t="n">
        <f aca="false">A24+1</f>
        <v>6</v>
      </c>
      <c r="B28" s="615" t="s">
        <v>208</v>
      </c>
      <c r="C28" s="622" t="n">
        <f aca="false">'6'!B7</f>
        <v>249</v>
      </c>
      <c r="D28" s="622" t="n">
        <f aca="false">'6'!F7</f>
        <v>65</v>
      </c>
      <c r="E28" s="617" t="s">
        <v>209</v>
      </c>
      <c r="F28" s="617" t="s">
        <v>209</v>
      </c>
      <c r="G28" s="622" t="n">
        <f aca="false">'6'!E7</f>
        <v>0</v>
      </c>
      <c r="H28" s="622" t="n">
        <f aca="false">'6'!I7</f>
        <v>0</v>
      </c>
      <c r="I28" s="622" t="n">
        <f aca="false">'6'!O7</f>
        <v>0</v>
      </c>
      <c r="J28" s="617" t="s">
        <v>209</v>
      </c>
      <c r="K28" s="617" t="s">
        <v>209</v>
      </c>
    </row>
    <row r="29" customFormat="false" ht="13.8" hidden="false" customHeight="false" outlineLevel="0" collapsed="false">
      <c r="A29" s="614"/>
      <c r="B29" s="615" t="s">
        <v>210</v>
      </c>
      <c r="C29" s="616" t="n">
        <f aca="false">'6'!B11</f>
        <v>222</v>
      </c>
      <c r="D29" s="616" t="n">
        <f aca="false">'6'!F11</f>
        <v>55</v>
      </c>
      <c r="E29" s="616" t="n">
        <f aca="false">'6'!F37</f>
        <v>1.4</v>
      </c>
      <c r="F29" s="616" t="n">
        <f aca="false">'6'!I37</f>
        <v>0.2</v>
      </c>
      <c r="G29" s="616" t="n">
        <f aca="false">'6'!E11</f>
        <v>0</v>
      </c>
      <c r="H29" s="616" t="n">
        <f aca="false">'6'!I11</f>
        <v>0</v>
      </c>
      <c r="I29" s="616" t="n">
        <f aca="false">'6'!O11</f>
        <v>0</v>
      </c>
      <c r="J29" s="616" t="n">
        <f aca="false">'6'!H37</f>
        <v>0</v>
      </c>
      <c r="K29" s="616" t="n">
        <f aca="false">'6'!K37</f>
        <v>0</v>
      </c>
    </row>
    <row r="30" customFormat="false" ht="13.8" hidden="false" customHeight="false" outlineLevel="0" collapsed="false">
      <c r="A30" s="614"/>
      <c r="B30" s="618" t="s">
        <v>211</v>
      </c>
      <c r="C30" s="623" t="n">
        <f aca="false">'6'!B15</f>
        <v>217</v>
      </c>
      <c r="D30" s="623" t="n">
        <f aca="false">'6'!F15</f>
        <v>53</v>
      </c>
      <c r="E30" s="617" t="s">
        <v>209</v>
      </c>
      <c r="F30" s="617" t="s">
        <v>209</v>
      </c>
      <c r="G30" s="623" t="n">
        <f aca="false">'6'!E15</f>
        <v>0</v>
      </c>
      <c r="H30" s="623" t="n">
        <f aca="false">'6'!I15</f>
        <v>0</v>
      </c>
      <c r="I30" s="623" t="n">
        <f aca="false">'6'!O15</f>
        <v>0</v>
      </c>
      <c r="J30" s="617" t="s">
        <v>209</v>
      </c>
      <c r="K30" s="617" t="s">
        <v>209</v>
      </c>
    </row>
    <row r="31" customFormat="false" ht="13.8" hidden="false" customHeight="false" outlineLevel="0" collapsed="false">
      <c r="A31" s="620"/>
    </row>
    <row r="32" customFormat="false" ht="13.8" hidden="false" customHeight="false" outlineLevel="0" collapsed="false">
      <c r="A32" s="614" t="n">
        <f aca="false">A28+1</f>
        <v>7</v>
      </c>
      <c r="B32" s="615" t="s">
        <v>208</v>
      </c>
      <c r="C32" s="622" t="n">
        <f aca="false">'7'!B7</f>
        <v>235</v>
      </c>
      <c r="D32" s="622" t="n">
        <f aca="false">'7'!F7</f>
        <v>55</v>
      </c>
      <c r="E32" s="617" t="s">
        <v>209</v>
      </c>
      <c r="F32" s="617" t="s">
        <v>209</v>
      </c>
      <c r="G32" s="622" t="n">
        <f aca="false">'7'!E7</f>
        <v>0</v>
      </c>
      <c r="H32" s="622" t="n">
        <f aca="false">'7'!I7</f>
        <v>0</v>
      </c>
      <c r="I32" s="622" t="n">
        <f aca="false">'7'!O7</f>
        <v>0</v>
      </c>
      <c r="J32" s="617" t="s">
        <v>209</v>
      </c>
      <c r="K32" s="617" t="s">
        <v>209</v>
      </c>
    </row>
    <row r="33" customFormat="false" ht="13.8" hidden="false" customHeight="false" outlineLevel="0" collapsed="false">
      <c r="A33" s="614"/>
      <c r="B33" s="615" t="s">
        <v>210</v>
      </c>
      <c r="C33" s="616" t="n">
        <f aca="false">'7'!B11</f>
        <v>210</v>
      </c>
      <c r="D33" s="616" t="n">
        <f aca="false">'7'!F11</f>
        <v>51</v>
      </c>
      <c r="E33" s="616" t="n">
        <f aca="false">'7'!F37</f>
        <v>1.4</v>
      </c>
      <c r="F33" s="616" t="n">
        <f aca="false">'7'!I37</f>
        <v>0.2</v>
      </c>
      <c r="G33" s="616" t="n">
        <f aca="false">'7'!E11</f>
        <v>0</v>
      </c>
      <c r="H33" s="616" t="n">
        <f aca="false">'7'!I11</f>
        <v>0</v>
      </c>
      <c r="I33" s="616" t="n">
        <f aca="false">'7'!O11</f>
        <v>0</v>
      </c>
      <c r="J33" s="616" t="n">
        <f aca="false">'7'!H37</f>
        <v>0</v>
      </c>
      <c r="K33" s="616" t="n">
        <f aca="false">'7'!K37</f>
        <v>0</v>
      </c>
    </row>
    <row r="34" customFormat="false" ht="13.8" hidden="false" customHeight="false" outlineLevel="0" collapsed="false">
      <c r="A34" s="614"/>
      <c r="B34" s="618" t="s">
        <v>211</v>
      </c>
      <c r="C34" s="623" t="n">
        <f aca="false">'7'!B15</f>
        <v>214</v>
      </c>
      <c r="D34" s="623" t="n">
        <f aca="false">'7'!F15</f>
        <v>52</v>
      </c>
      <c r="E34" s="617" t="s">
        <v>209</v>
      </c>
      <c r="F34" s="617" t="s">
        <v>209</v>
      </c>
      <c r="G34" s="623" t="n">
        <f aca="false">'7'!E15</f>
        <v>0</v>
      </c>
      <c r="H34" s="623" t="n">
        <f aca="false">'7'!I15</f>
        <v>0</v>
      </c>
      <c r="I34" s="623" t="n">
        <f aca="false">'7'!O15</f>
        <v>0</v>
      </c>
      <c r="J34" s="617" t="s">
        <v>209</v>
      </c>
      <c r="K34" s="617" t="s">
        <v>209</v>
      </c>
    </row>
    <row r="35" customFormat="false" ht="13.8" hidden="false" customHeight="false" outlineLevel="0" collapsed="false">
      <c r="A35" s="620"/>
    </row>
    <row r="36" customFormat="false" ht="13.8" hidden="false" customHeight="false" outlineLevel="0" collapsed="false">
      <c r="A36" s="614" t="n">
        <f aca="false">A32+1</f>
        <v>8</v>
      </c>
      <c r="B36" s="615" t="s">
        <v>208</v>
      </c>
      <c r="C36" s="622" t="n">
        <f aca="false">'8'!B7</f>
        <v>235</v>
      </c>
      <c r="D36" s="622" t="n">
        <f aca="false">'8'!F7</f>
        <v>59</v>
      </c>
      <c r="E36" s="617" t="s">
        <v>209</v>
      </c>
      <c r="F36" s="617" t="s">
        <v>209</v>
      </c>
      <c r="G36" s="622" t="n">
        <f aca="false">'8'!E7</f>
        <v>0</v>
      </c>
      <c r="H36" s="622" t="n">
        <f aca="false">'8'!I7</f>
        <v>0</v>
      </c>
      <c r="I36" s="622" t="n">
        <f aca="false">'8'!O7</f>
        <v>0</v>
      </c>
      <c r="J36" s="617" t="s">
        <v>209</v>
      </c>
      <c r="K36" s="617" t="s">
        <v>209</v>
      </c>
    </row>
    <row r="37" customFormat="false" ht="13.8" hidden="false" customHeight="false" outlineLevel="0" collapsed="false">
      <c r="A37" s="614"/>
      <c r="B37" s="615" t="s">
        <v>210</v>
      </c>
      <c r="C37" s="616" t="n">
        <f aca="false">'8'!B11</f>
        <v>216</v>
      </c>
      <c r="D37" s="616" t="n">
        <f aca="false">'8'!F11</f>
        <v>50</v>
      </c>
      <c r="E37" s="616" t="n">
        <f aca="false">'8'!F37</f>
        <v>1.6</v>
      </c>
      <c r="F37" s="616" t="n">
        <f aca="false">'8'!I37</f>
        <v>0.2</v>
      </c>
      <c r="G37" s="616" t="n">
        <f aca="false">'8'!E11</f>
        <v>0</v>
      </c>
      <c r="H37" s="616" t="n">
        <f aca="false">'8'!I11</f>
        <v>0</v>
      </c>
      <c r="I37" s="616" t="n">
        <f aca="false">'8'!O11</f>
        <v>0</v>
      </c>
      <c r="J37" s="616" t="str">
        <f aca="false">'8'!H37</f>
        <v>*</v>
      </c>
      <c r="K37" s="616" t="str">
        <f aca="false">'8'!K37</f>
        <v>*</v>
      </c>
    </row>
    <row r="38" customFormat="false" ht="13.8" hidden="false" customHeight="false" outlineLevel="0" collapsed="false">
      <c r="A38" s="614"/>
      <c r="B38" s="618" t="s">
        <v>211</v>
      </c>
      <c r="C38" s="623" t="n">
        <f aca="false">'8'!B15</f>
        <v>222</v>
      </c>
      <c r="D38" s="623" t="n">
        <f aca="false">'8'!F15</f>
        <v>53</v>
      </c>
      <c r="E38" s="617" t="s">
        <v>209</v>
      </c>
      <c r="F38" s="617" t="s">
        <v>209</v>
      </c>
      <c r="G38" s="623" t="n">
        <f aca="false">'8'!E15</f>
        <v>0</v>
      </c>
      <c r="H38" s="623" t="n">
        <f aca="false">'8'!I15</f>
        <v>0</v>
      </c>
      <c r="I38" s="623" t="n">
        <f aca="false">'8'!O15</f>
        <v>0</v>
      </c>
      <c r="J38" s="617" t="s">
        <v>209</v>
      </c>
      <c r="K38" s="617" t="s">
        <v>209</v>
      </c>
    </row>
    <row r="39" customFormat="false" ht="13.8" hidden="false" customHeight="false" outlineLevel="0" collapsed="false">
      <c r="A39" s="620"/>
    </row>
    <row r="40" customFormat="false" ht="13.8" hidden="false" customHeight="false" outlineLevel="0" collapsed="false">
      <c r="A40" s="614" t="n">
        <f aca="false">A36+1</f>
        <v>9</v>
      </c>
      <c r="B40" s="615" t="s">
        <v>208</v>
      </c>
      <c r="C40" s="622" t="n">
        <f aca="false">'9'!B7</f>
        <v>254</v>
      </c>
      <c r="D40" s="622" t="n">
        <f aca="false">'9'!F7</f>
        <v>59</v>
      </c>
      <c r="E40" s="617" t="s">
        <v>209</v>
      </c>
      <c r="F40" s="617" t="s">
        <v>209</v>
      </c>
      <c r="G40" s="622" t="n">
        <f aca="false">'9'!E7</f>
        <v>0</v>
      </c>
      <c r="H40" s="622" t="n">
        <f aca="false">'9'!I7</f>
        <v>0</v>
      </c>
      <c r="I40" s="622" t="n">
        <f aca="false">'9'!O7</f>
        <v>0</v>
      </c>
      <c r="J40" s="617" t="s">
        <v>209</v>
      </c>
      <c r="K40" s="617" t="s">
        <v>209</v>
      </c>
    </row>
    <row r="41" customFormat="false" ht="13.8" hidden="false" customHeight="false" outlineLevel="0" collapsed="false">
      <c r="A41" s="614"/>
      <c r="B41" s="615" t="s">
        <v>210</v>
      </c>
      <c r="C41" s="616" t="n">
        <f aca="false">'9'!B11</f>
        <v>226</v>
      </c>
      <c r="D41" s="616" t="n">
        <f aca="false">'9'!F11</f>
        <v>54</v>
      </c>
      <c r="E41" s="616" t="n">
        <f aca="false">'9'!F37</f>
        <v>0</v>
      </c>
      <c r="F41" s="616" t="n">
        <f aca="false">'9'!I37</f>
        <v>0</v>
      </c>
      <c r="G41" s="616" t="n">
        <f aca="false">'9'!E11</f>
        <v>0</v>
      </c>
      <c r="H41" s="616" t="n">
        <f aca="false">'9'!I11</f>
        <v>0</v>
      </c>
      <c r="I41" s="616" t="n">
        <f aca="false">'9'!O11</f>
        <v>0</v>
      </c>
      <c r="J41" s="616" t="n">
        <f aca="false">'9'!H37</f>
        <v>0</v>
      </c>
      <c r="K41" s="616" t="n">
        <f aca="false">'9'!K37</f>
        <v>0</v>
      </c>
    </row>
    <row r="42" customFormat="false" ht="13.8" hidden="false" customHeight="false" outlineLevel="0" collapsed="false">
      <c r="A42" s="614"/>
      <c r="B42" s="618" t="s">
        <v>211</v>
      </c>
      <c r="C42" s="623" t="n">
        <f aca="false">'9'!B15</f>
        <v>228</v>
      </c>
      <c r="D42" s="623" t="n">
        <f aca="false">'9'!F15</f>
        <v>54</v>
      </c>
      <c r="E42" s="617" t="s">
        <v>209</v>
      </c>
      <c r="F42" s="617" t="s">
        <v>209</v>
      </c>
      <c r="G42" s="623" t="n">
        <f aca="false">'9'!E15</f>
        <v>10</v>
      </c>
      <c r="H42" s="623" t="n">
        <f aca="false">'9'!I15</f>
        <v>0.6</v>
      </c>
      <c r="I42" s="623" t="n">
        <f aca="false">'9'!O15</f>
        <v>3</v>
      </c>
      <c r="J42" s="617" t="s">
        <v>209</v>
      </c>
      <c r="K42" s="617" t="s">
        <v>209</v>
      </c>
    </row>
    <row r="43" customFormat="false" ht="13.8" hidden="false" customHeight="false" outlineLevel="0" collapsed="false">
      <c r="A43" s="620"/>
    </row>
    <row r="44" customFormat="false" ht="13.8" hidden="false" customHeight="false" outlineLevel="0" collapsed="false">
      <c r="A44" s="614" t="n">
        <f aca="false">A40+1</f>
        <v>10</v>
      </c>
      <c r="B44" s="615" t="s">
        <v>208</v>
      </c>
      <c r="C44" s="622" t="n">
        <f aca="false">'10'!B7</f>
        <v>240</v>
      </c>
      <c r="D44" s="622" t="n">
        <f aca="false">'10'!F7</f>
        <v>57</v>
      </c>
      <c r="E44" s="617" t="s">
        <v>209</v>
      </c>
      <c r="F44" s="617" t="s">
        <v>209</v>
      </c>
      <c r="G44" s="622" t="n">
        <f aca="false">'10'!E7</f>
        <v>9</v>
      </c>
      <c r="H44" s="622" t="n">
        <f aca="false">'10'!I7</f>
        <v>0.6</v>
      </c>
      <c r="I44" s="622" t="n">
        <f aca="false">'10'!O7</f>
        <v>3.5</v>
      </c>
      <c r="J44" s="617" t="s">
        <v>209</v>
      </c>
      <c r="K44" s="617" t="s">
        <v>209</v>
      </c>
    </row>
    <row r="45" customFormat="false" ht="13.8" hidden="false" customHeight="false" outlineLevel="0" collapsed="false">
      <c r="A45" s="614"/>
      <c r="B45" s="615" t="s">
        <v>210</v>
      </c>
      <c r="C45" s="616" t="n">
        <f aca="false">'10'!B11</f>
        <v>211</v>
      </c>
      <c r="D45" s="616" t="n">
        <f aca="false">'10'!F11</f>
        <v>49</v>
      </c>
      <c r="E45" s="616" t="n">
        <f aca="false">'10'!F37</f>
        <v>1.4</v>
      </c>
      <c r="F45" s="616" t="n">
        <f aca="false">'10'!I37</f>
        <v>0.15</v>
      </c>
      <c r="G45" s="616" t="n">
        <f aca="false">'10'!E11</f>
        <v>8</v>
      </c>
      <c r="H45" s="616" t="n">
        <f aca="false">'10'!I11</f>
        <v>0.6</v>
      </c>
      <c r="I45" s="616" t="n">
        <f aca="false">'10'!O11</f>
        <v>3.5</v>
      </c>
      <c r="J45" s="616" t="n">
        <f aca="false">'10'!H37</f>
        <v>0.1</v>
      </c>
      <c r="K45" s="616" t="n">
        <f aca="false">'10'!K37</f>
        <v>0.06</v>
      </c>
    </row>
    <row r="46" customFormat="false" ht="13.8" hidden="false" customHeight="false" outlineLevel="0" collapsed="false">
      <c r="A46" s="614"/>
      <c r="B46" s="618" t="s">
        <v>211</v>
      </c>
      <c r="C46" s="623" t="n">
        <f aca="false">'10'!B15</f>
        <v>210</v>
      </c>
      <c r="D46" s="623" t="n">
        <f aca="false">'10'!F15</f>
        <v>48</v>
      </c>
      <c r="E46" s="617" t="s">
        <v>209</v>
      </c>
      <c r="F46" s="617" t="s">
        <v>209</v>
      </c>
      <c r="G46" s="623" t="n">
        <f aca="false">'10'!E15</f>
        <v>8</v>
      </c>
      <c r="H46" s="623" t="n">
        <f aca="false">'10'!I15</f>
        <v>0.8</v>
      </c>
      <c r="I46" s="623" t="n">
        <f aca="false">'10'!O15</f>
        <v>3.3</v>
      </c>
      <c r="J46" s="617" t="s">
        <v>209</v>
      </c>
      <c r="K46" s="617" t="s">
        <v>209</v>
      </c>
    </row>
    <row r="47" customFormat="false" ht="13.8" hidden="false" customHeight="false" outlineLevel="0" collapsed="false">
      <c r="A47" s="620"/>
    </row>
    <row r="48" customFormat="false" ht="13.8" hidden="false" customHeight="false" outlineLevel="0" collapsed="false">
      <c r="A48" s="614" t="n">
        <f aca="false">A44+1</f>
        <v>11</v>
      </c>
      <c r="B48" s="615" t="s">
        <v>208</v>
      </c>
      <c r="C48" s="622" t="n">
        <f aca="false">'11'!B7</f>
        <v>213</v>
      </c>
      <c r="D48" s="622" t="n">
        <f aca="false">'11'!F7</f>
        <v>51</v>
      </c>
      <c r="E48" s="617" t="s">
        <v>209</v>
      </c>
      <c r="F48" s="617" t="s">
        <v>209</v>
      </c>
      <c r="G48" s="622" t="n">
        <f aca="false">'11'!E7</f>
        <v>8</v>
      </c>
      <c r="H48" s="622" t="n">
        <f aca="false">'11'!I7</f>
        <v>0.8</v>
      </c>
      <c r="I48" s="622" t="n">
        <f aca="false">'11'!O7</f>
        <v>3</v>
      </c>
      <c r="J48" s="617" t="s">
        <v>209</v>
      </c>
      <c r="K48" s="617" t="s">
        <v>209</v>
      </c>
    </row>
    <row r="49" customFormat="false" ht="13.8" hidden="false" customHeight="false" outlineLevel="0" collapsed="false">
      <c r="A49" s="614"/>
      <c r="B49" s="615" t="s">
        <v>210</v>
      </c>
      <c r="C49" s="616" t="n">
        <f aca="false">'11'!B11</f>
        <v>211</v>
      </c>
      <c r="D49" s="616" t="n">
        <f aca="false">'11'!F11</f>
        <v>49</v>
      </c>
      <c r="E49" s="616" t="n">
        <f aca="false">'11'!F37</f>
        <v>0</v>
      </c>
      <c r="F49" s="616" t="n">
        <f aca="false">'11'!I37</f>
        <v>0</v>
      </c>
      <c r="G49" s="616" t="n">
        <f aca="false">'11'!E11</f>
        <v>12</v>
      </c>
      <c r="H49" s="616" t="n">
        <f aca="false">'11'!I11</f>
        <v>0.7</v>
      </c>
      <c r="I49" s="616" t="n">
        <f aca="false">'11'!O11</f>
        <v>2.5</v>
      </c>
      <c r="J49" s="616" t="n">
        <f aca="false">'11'!H37</f>
        <v>0</v>
      </c>
      <c r="K49" s="616" t="n">
        <f aca="false">'11'!K37</f>
        <v>0</v>
      </c>
    </row>
    <row r="50" customFormat="false" ht="13.8" hidden="false" customHeight="false" outlineLevel="0" collapsed="false">
      <c r="A50" s="614"/>
      <c r="B50" s="618" t="s">
        <v>211</v>
      </c>
      <c r="C50" s="623" t="n">
        <f aca="false">'11'!B15</f>
        <v>192</v>
      </c>
      <c r="D50" s="623" t="n">
        <f aca="false">'11'!F15</f>
        <v>45</v>
      </c>
      <c r="E50" s="617" t="s">
        <v>209</v>
      </c>
      <c r="F50" s="617" t="s">
        <v>209</v>
      </c>
      <c r="G50" s="623" t="n">
        <f aca="false">'11'!E15</f>
        <v>4</v>
      </c>
      <c r="H50" s="623" t="n">
        <f aca="false">'11'!I15</f>
        <v>0.7</v>
      </c>
      <c r="I50" s="623" t="n">
        <f aca="false">'11'!O15</f>
        <v>2.5</v>
      </c>
      <c r="J50" s="617" t="s">
        <v>209</v>
      </c>
      <c r="K50" s="617" t="s">
        <v>209</v>
      </c>
    </row>
    <row r="51" customFormat="false" ht="13.8" hidden="false" customHeight="false" outlineLevel="0" collapsed="false">
      <c r="A51" s="620"/>
    </row>
    <row r="52" customFormat="false" ht="13.8" hidden="false" customHeight="false" outlineLevel="0" collapsed="false">
      <c r="A52" s="614" t="n">
        <f aca="false">A48+1</f>
        <v>12</v>
      </c>
      <c r="B52" s="615" t="s">
        <v>208</v>
      </c>
      <c r="C52" s="622" t="n">
        <f aca="false">'12'!B7</f>
        <v>222</v>
      </c>
      <c r="D52" s="622" t="n">
        <f aca="false">'12'!F7</f>
        <v>52</v>
      </c>
      <c r="E52" s="617" t="s">
        <v>209</v>
      </c>
      <c r="F52" s="617" t="s">
        <v>209</v>
      </c>
      <c r="G52" s="622" t="n">
        <f aca="false">'12'!E7</f>
        <v>8</v>
      </c>
      <c r="H52" s="622" t="n">
        <f aca="false">'12'!I7</f>
        <v>0.6</v>
      </c>
      <c r="I52" s="622" t="n">
        <f aca="false">'12'!O7</f>
        <v>3</v>
      </c>
      <c r="J52" s="617" t="s">
        <v>209</v>
      </c>
      <c r="K52" s="617" t="s">
        <v>209</v>
      </c>
    </row>
    <row r="53" customFormat="false" ht="13.8" hidden="false" customHeight="false" outlineLevel="0" collapsed="false">
      <c r="A53" s="614"/>
      <c r="B53" s="615" t="s">
        <v>210</v>
      </c>
      <c r="C53" s="616" t="n">
        <f aca="false">'12'!B11</f>
        <v>220</v>
      </c>
      <c r="D53" s="616" t="n">
        <f aca="false">'12'!F11</f>
        <v>49</v>
      </c>
      <c r="E53" s="616" t="n">
        <f aca="false">'12'!F37</f>
        <v>1.6</v>
      </c>
      <c r="F53" s="616" t="n">
        <f aca="false">'12'!I37</f>
        <v>0.2</v>
      </c>
      <c r="G53" s="616" t="n">
        <f aca="false">'12'!E11</f>
        <v>9</v>
      </c>
      <c r="H53" s="616" t="n">
        <f aca="false">'12'!I11</f>
        <v>0.6</v>
      </c>
      <c r="I53" s="616" t="n">
        <f aca="false">'12'!O11</f>
        <v>3</v>
      </c>
      <c r="J53" s="616" t="n">
        <f aca="false">'12'!H37</f>
        <v>0.1</v>
      </c>
      <c r="K53" s="616" t="n">
        <f aca="false">'12'!K37</f>
        <v>0.03</v>
      </c>
    </row>
    <row r="54" customFormat="false" ht="13.8" hidden="false" customHeight="false" outlineLevel="0" collapsed="false">
      <c r="A54" s="614"/>
      <c r="B54" s="618" t="s">
        <v>211</v>
      </c>
      <c r="C54" s="623" t="n">
        <f aca="false">'12'!B15</f>
        <v>221</v>
      </c>
      <c r="D54" s="623" t="n">
        <f aca="false">'12'!F15</f>
        <v>50</v>
      </c>
      <c r="E54" s="617" t="s">
        <v>209</v>
      </c>
      <c r="F54" s="617" t="s">
        <v>209</v>
      </c>
      <c r="G54" s="623" t="n">
        <f aca="false">'12'!E15</f>
        <v>7</v>
      </c>
      <c r="H54" s="623" t="n">
        <f aca="false">'12'!I15</f>
        <v>0.5</v>
      </c>
      <c r="I54" s="623" t="n">
        <f aca="false">'12'!O15</f>
        <v>2.8</v>
      </c>
      <c r="J54" s="617" t="s">
        <v>209</v>
      </c>
      <c r="K54" s="617" t="s">
        <v>209</v>
      </c>
    </row>
    <row r="55" customFormat="false" ht="13.8" hidden="false" customHeight="false" outlineLevel="0" collapsed="false">
      <c r="A55" s="620"/>
    </row>
    <row r="56" customFormat="false" ht="13.8" hidden="false" customHeight="false" outlineLevel="0" collapsed="false">
      <c r="A56" s="614" t="n">
        <f aca="false">A52+1</f>
        <v>13</v>
      </c>
      <c r="B56" s="615" t="s">
        <v>208</v>
      </c>
      <c r="C56" s="622" t="n">
        <f aca="false">'13'!B7</f>
        <v>222</v>
      </c>
      <c r="D56" s="622" t="n">
        <f aca="false">'13'!F7</f>
        <v>50</v>
      </c>
      <c r="E56" s="617" t="s">
        <v>209</v>
      </c>
      <c r="F56" s="617" t="s">
        <v>209</v>
      </c>
      <c r="G56" s="622" t="n">
        <f aca="false">'13'!E7</f>
        <v>6</v>
      </c>
      <c r="H56" s="622" t="n">
        <f aca="false">'13'!I7</f>
        <v>0.4</v>
      </c>
      <c r="I56" s="622" t="n">
        <f aca="false">'13'!O7</f>
        <v>2.8</v>
      </c>
      <c r="J56" s="617" t="s">
        <v>209</v>
      </c>
      <c r="K56" s="617" t="s">
        <v>209</v>
      </c>
    </row>
    <row r="57" customFormat="false" ht="13.8" hidden="false" customHeight="false" outlineLevel="0" collapsed="false">
      <c r="A57" s="614"/>
      <c r="B57" s="615" t="s">
        <v>210</v>
      </c>
      <c r="C57" s="616" t="n">
        <f aca="false">'13'!B11</f>
        <v>208</v>
      </c>
      <c r="D57" s="616" t="n">
        <f aca="false">'13'!F11</f>
        <v>44</v>
      </c>
      <c r="E57" s="616" t="n">
        <f aca="false">'13'!F37</f>
        <v>1.6</v>
      </c>
      <c r="F57" s="616" t="n">
        <f aca="false">'13'!I37</f>
        <v>0.2</v>
      </c>
      <c r="G57" s="616" t="n">
        <f aca="false">'13'!E11</f>
        <v>5</v>
      </c>
      <c r="H57" s="616" t="n">
        <f aca="false">'13'!I11</f>
        <v>0.4</v>
      </c>
      <c r="I57" s="616" t="n">
        <f aca="false">'13'!O11</f>
        <v>3.2</v>
      </c>
      <c r="J57" s="616" t="n">
        <f aca="false">'13'!H37</f>
        <v>0.1</v>
      </c>
      <c r="K57" s="616" t="n">
        <f aca="false">'13'!K37</f>
        <v>0.03</v>
      </c>
    </row>
    <row r="58" customFormat="false" ht="13.8" hidden="false" customHeight="false" outlineLevel="0" collapsed="false">
      <c r="A58" s="614"/>
      <c r="B58" s="618" t="s">
        <v>211</v>
      </c>
      <c r="C58" s="623" t="n">
        <f aca="false">'13'!B15</f>
        <v>200</v>
      </c>
      <c r="D58" s="623" t="n">
        <f aca="false">'13'!F15</f>
        <v>41</v>
      </c>
      <c r="E58" s="617" t="s">
        <v>209</v>
      </c>
      <c r="F58" s="617" t="s">
        <v>209</v>
      </c>
      <c r="G58" s="623" t="n">
        <f aca="false">'13'!E15</f>
        <v>5</v>
      </c>
      <c r="H58" s="623" t="n">
        <f aca="false">'13'!I15</f>
        <v>0.5</v>
      </c>
      <c r="I58" s="623" t="n">
        <f aca="false">'13'!O15</f>
        <v>3.5</v>
      </c>
      <c r="J58" s="617" t="s">
        <v>209</v>
      </c>
      <c r="K58" s="617" t="s">
        <v>209</v>
      </c>
    </row>
    <row r="59" customFormat="false" ht="13.8" hidden="false" customHeight="false" outlineLevel="0" collapsed="false">
      <c r="A59" s="620"/>
    </row>
    <row r="60" customFormat="false" ht="13.8" hidden="false" customHeight="false" outlineLevel="0" collapsed="false">
      <c r="A60" s="614" t="n">
        <f aca="false">A56+1</f>
        <v>14</v>
      </c>
      <c r="B60" s="615" t="s">
        <v>208</v>
      </c>
      <c r="C60" s="622" t="n">
        <f aca="false">'14'!B7</f>
        <v>208</v>
      </c>
      <c r="D60" s="622" t="n">
        <f aca="false">'14'!F7</f>
        <v>46</v>
      </c>
      <c r="E60" s="617" t="s">
        <v>209</v>
      </c>
      <c r="F60" s="617" t="s">
        <v>209</v>
      </c>
      <c r="G60" s="622" t="n">
        <f aca="false">'14'!E7</f>
        <v>5</v>
      </c>
      <c r="H60" s="622" t="n">
        <f aca="false">'14'!I7</f>
        <v>0.5</v>
      </c>
      <c r="I60" s="622" t="n">
        <f aca="false">'14'!O7</f>
        <v>3.5</v>
      </c>
      <c r="J60" s="617" t="s">
        <v>209</v>
      </c>
      <c r="K60" s="617" t="s">
        <v>209</v>
      </c>
    </row>
    <row r="61" customFormat="false" ht="13.8" hidden="false" customHeight="false" outlineLevel="0" collapsed="false">
      <c r="A61" s="614"/>
      <c r="B61" s="615" t="s">
        <v>210</v>
      </c>
      <c r="C61" s="616" t="n">
        <f aca="false">'14'!B11</f>
        <v>208</v>
      </c>
      <c r="D61" s="616" t="n">
        <f aca="false">'14'!F11</f>
        <v>46</v>
      </c>
      <c r="E61" s="616" t="n">
        <f aca="false">'14'!F37</f>
        <v>1.4</v>
      </c>
      <c r="F61" s="616" t="n">
        <f aca="false">'14'!I37</f>
        <v>0.13</v>
      </c>
      <c r="G61" s="616" t="n">
        <f aca="false">'14'!E11</f>
        <v>5</v>
      </c>
      <c r="H61" s="616" t="n">
        <f aca="false">'14'!I11</f>
        <v>0.5</v>
      </c>
      <c r="I61" s="616" t="n">
        <f aca="false">'14'!O11</f>
        <v>3.5</v>
      </c>
      <c r="J61" s="616" t="n">
        <f aca="false">'14'!H37</f>
        <v>0.1</v>
      </c>
      <c r="K61" s="616" t="n">
        <f aca="false">'14'!K37</f>
        <v>0.03</v>
      </c>
    </row>
    <row r="62" customFormat="false" ht="13.8" hidden="false" customHeight="false" outlineLevel="0" collapsed="false">
      <c r="A62" s="614"/>
      <c r="B62" s="618" t="s">
        <v>211</v>
      </c>
      <c r="C62" s="623" t="n">
        <f aca="false">'14'!B15</f>
        <v>205</v>
      </c>
      <c r="D62" s="623" t="n">
        <f aca="false">'14'!F15</f>
        <v>44</v>
      </c>
      <c r="E62" s="617" t="s">
        <v>209</v>
      </c>
      <c r="F62" s="617" t="s">
        <v>209</v>
      </c>
      <c r="G62" s="623" t="n">
        <f aca="false">'14'!E15</f>
        <v>5</v>
      </c>
      <c r="H62" s="623" t="n">
        <f aca="false">'14'!I15</f>
        <v>0.5</v>
      </c>
      <c r="I62" s="623" t="n">
        <f aca="false">'14'!O15</f>
        <v>3.5</v>
      </c>
      <c r="J62" s="617" t="s">
        <v>209</v>
      </c>
      <c r="K62" s="617" t="s">
        <v>209</v>
      </c>
    </row>
    <row r="63" customFormat="false" ht="13.8" hidden="false" customHeight="false" outlineLevel="0" collapsed="false">
      <c r="A63" s="620"/>
    </row>
    <row r="64" customFormat="false" ht="13.8" hidden="false" customHeight="false" outlineLevel="0" collapsed="false">
      <c r="A64" s="614" t="n">
        <f aca="false">A60+1</f>
        <v>15</v>
      </c>
      <c r="B64" s="615" t="s">
        <v>208</v>
      </c>
      <c r="C64" s="622" t="n">
        <f aca="false">'15'!B7</f>
        <v>205</v>
      </c>
      <c r="D64" s="622" t="n">
        <f aca="false">'15'!F7</f>
        <v>43</v>
      </c>
      <c r="E64" s="617" t="s">
        <v>209</v>
      </c>
      <c r="F64" s="617" t="s">
        <v>209</v>
      </c>
      <c r="G64" s="622" t="n">
        <f aca="false">'15'!E7</f>
        <v>6</v>
      </c>
      <c r="H64" s="622" t="n">
        <f aca="false">'15'!I7</f>
        <v>0.4</v>
      </c>
      <c r="I64" s="622" t="n">
        <f aca="false">'15'!O7</f>
        <v>3.3</v>
      </c>
      <c r="J64" s="617" t="s">
        <v>209</v>
      </c>
      <c r="K64" s="617" t="s">
        <v>209</v>
      </c>
    </row>
    <row r="65" customFormat="false" ht="13.8" hidden="false" customHeight="false" outlineLevel="0" collapsed="false">
      <c r="A65" s="614"/>
      <c r="B65" s="615" t="s">
        <v>210</v>
      </c>
      <c r="C65" s="616" t="n">
        <f aca="false">'15'!B11</f>
        <v>206</v>
      </c>
      <c r="D65" s="616" t="n">
        <f aca="false">'15'!F11</f>
        <v>46</v>
      </c>
      <c r="E65" s="616" t="n">
        <f aca="false">'15'!F37</f>
        <v>1.6</v>
      </c>
      <c r="F65" s="616" t="n">
        <f aca="false">'15'!I37</f>
        <v>0.1</v>
      </c>
      <c r="G65" s="616" t="n">
        <f aca="false">'15'!E11</f>
        <v>8</v>
      </c>
      <c r="H65" s="616" t="n">
        <f aca="false">'15'!I11</f>
        <v>0.6</v>
      </c>
      <c r="I65" s="616" t="n">
        <f aca="false">'15'!O11</f>
        <v>2.5</v>
      </c>
      <c r="J65" s="616" t="n">
        <f aca="false">'15'!H37</f>
        <v>0</v>
      </c>
      <c r="K65" s="616" t="n">
        <f aca="false">'15'!K37</f>
        <v>0.03</v>
      </c>
    </row>
    <row r="66" customFormat="false" ht="13.8" hidden="false" customHeight="false" outlineLevel="0" collapsed="false">
      <c r="A66" s="614"/>
      <c r="B66" s="618" t="s">
        <v>211</v>
      </c>
      <c r="C66" s="623" t="n">
        <f aca="false">'15'!B15</f>
        <v>196</v>
      </c>
      <c r="D66" s="623" t="n">
        <f aca="false">'15'!F15</f>
        <v>42</v>
      </c>
      <c r="E66" s="617" t="s">
        <v>209</v>
      </c>
      <c r="F66" s="617" t="s">
        <v>209</v>
      </c>
      <c r="G66" s="623" t="n">
        <f aca="false">'15'!E15</f>
        <v>12</v>
      </c>
      <c r="H66" s="623" t="n">
        <f aca="false">'15'!I15</f>
        <v>1.8</v>
      </c>
      <c r="I66" s="623" t="n">
        <f aca="false">'15'!O15</f>
        <v>3</v>
      </c>
      <c r="J66" s="617" t="s">
        <v>209</v>
      </c>
      <c r="K66" s="617" t="s">
        <v>209</v>
      </c>
    </row>
    <row r="67" customFormat="false" ht="13.8" hidden="false" customHeight="false" outlineLevel="0" collapsed="false">
      <c r="A67" s="620"/>
    </row>
    <row r="68" customFormat="false" ht="13.8" hidden="false" customHeight="false" outlineLevel="0" collapsed="false">
      <c r="A68" s="614" t="n">
        <f aca="false">A64+1</f>
        <v>16</v>
      </c>
      <c r="B68" s="615" t="s">
        <v>208</v>
      </c>
      <c r="C68" s="622" t="n">
        <f aca="false">'16'!B7</f>
        <v>210</v>
      </c>
      <c r="D68" s="622" t="n">
        <f aca="false">'16'!F7</f>
        <v>48</v>
      </c>
      <c r="E68" s="617" t="s">
        <v>209</v>
      </c>
      <c r="F68" s="617" t="s">
        <v>209</v>
      </c>
      <c r="G68" s="622" t="n">
        <f aca="false">'16'!E7</f>
        <v>10</v>
      </c>
      <c r="H68" s="622" t="n">
        <f aca="false">'16'!I7</f>
        <v>1</v>
      </c>
      <c r="I68" s="622" t="n">
        <f aca="false">'16'!O7</f>
        <v>3</v>
      </c>
      <c r="J68" s="617" t="s">
        <v>209</v>
      </c>
      <c r="K68" s="617" t="s">
        <v>209</v>
      </c>
    </row>
    <row r="69" customFormat="false" ht="13.8" hidden="false" customHeight="false" outlineLevel="0" collapsed="false">
      <c r="A69" s="614"/>
      <c r="B69" s="615" t="s">
        <v>210</v>
      </c>
      <c r="C69" s="616" t="n">
        <f aca="false">'16'!B11</f>
        <v>201</v>
      </c>
      <c r="D69" s="616" t="n">
        <f aca="false">'16'!F11</f>
        <v>42</v>
      </c>
      <c r="E69" s="616" t="n">
        <f aca="false">'16'!F37</f>
        <v>1.6</v>
      </c>
      <c r="F69" s="616" t="n">
        <f aca="false">'16'!I37</f>
        <v>0</v>
      </c>
      <c r="G69" s="616" t="n">
        <f aca="false">'16'!E11</f>
        <v>11</v>
      </c>
      <c r="H69" s="616" t="n">
        <f aca="false">'16'!I11</f>
        <v>0.8</v>
      </c>
      <c r="I69" s="616" t="n">
        <f aca="false">'16'!O11</f>
        <v>3</v>
      </c>
      <c r="J69" s="616" t="n">
        <f aca="false">'16'!H37</f>
        <v>0.1</v>
      </c>
      <c r="K69" s="616" t="n">
        <f aca="false">'16'!K37</f>
        <v>0.03</v>
      </c>
    </row>
    <row r="70" customFormat="false" ht="13.8" hidden="false" customHeight="false" outlineLevel="0" collapsed="false">
      <c r="A70" s="614"/>
      <c r="B70" s="618" t="s">
        <v>211</v>
      </c>
      <c r="C70" s="623" t="n">
        <f aca="false">'16'!B15</f>
        <v>200</v>
      </c>
      <c r="D70" s="623" t="n">
        <f aca="false">'16'!F15</f>
        <v>40</v>
      </c>
      <c r="E70" s="617" t="s">
        <v>209</v>
      </c>
      <c r="F70" s="617" t="s">
        <v>209</v>
      </c>
      <c r="G70" s="623" t="n">
        <f aca="false">'16'!E15</f>
        <v>12</v>
      </c>
      <c r="H70" s="623" t="n">
        <f aca="false">'16'!I15</f>
        <v>1</v>
      </c>
      <c r="I70" s="623" t="n">
        <f aca="false">'16'!O15</f>
        <v>3</v>
      </c>
      <c r="J70" s="617" t="s">
        <v>209</v>
      </c>
      <c r="K70" s="617" t="s">
        <v>209</v>
      </c>
    </row>
    <row r="71" customFormat="false" ht="13.8" hidden="false" customHeight="false" outlineLevel="0" collapsed="false">
      <c r="A71" s="620"/>
    </row>
    <row r="72" customFormat="false" ht="13.8" hidden="false" customHeight="false" outlineLevel="0" collapsed="false">
      <c r="A72" s="614" t="n">
        <f aca="false">A68+1</f>
        <v>17</v>
      </c>
      <c r="B72" s="615" t="s">
        <v>208</v>
      </c>
      <c r="C72" s="622" t="n">
        <f aca="false">'17'!B7</f>
        <v>195</v>
      </c>
      <c r="D72" s="622" t="n">
        <f aca="false">'17'!F7</f>
        <v>42</v>
      </c>
      <c r="E72" s="617" t="s">
        <v>209</v>
      </c>
      <c r="F72" s="617" t="s">
        <v>209</v>
      </c>
      <c r="G72" s="622" t="n">
        <f aca="false">'17'!E7</f>
        <v>10</v>
      </c>
      <c r="H72" s="622" t="n">
        <f aca="false">'17'!I7</f>
        <v>0.9</v>
      </c>
      <c r="I72" s="622" t="n">
        <f aca="false">'17'!O7</f>
        <v>3</v>
      </c>
      <c r="J72" s="617" t="s">
        <v>209</v>
      </c>
      <c r="K72" s="617" t="s">
        <v>209</v>
      </c>
    </row>
    <row r="73" customFormat="false" ht="13.8" hidden="false" customHeight="false" outlineLevel="0" collapsed="false">
      <c r="A73" s="614"/>
      <c r="B73" s="615" t="s">
        <v>210</v>
      </c>
      <c r="C73" s="616" t="n">
        <f aca="false">'17'!B11</f>
        <v>197</v>
      </c>
      <c r="D73" s="616" t="n">
        <f aca="false">'17'!F11</f>
        <v>43</v>
      </c>
      <c r="E73" s="616" t="n">
        <f aca="false">'17'!F37</f>
        <v>1.6</v>
      </c>
      <c r="F73" s="616" t="n">
        <f aca="false">'17'!I37</f>
        <v>0.2</v>
      </c>
      <c r="G73" s="616" t="n">
        <f aca="false">'17'!E11</f>
        <v>7</v>
      </c>
      <c r="H73" s="616" t="n">
        <f aca="false">'17'!I11</f>
        <v>0.5</v>
      </c>
      <c r="I73" s="616" t="n">
        <f aca="false">'17'!O11</f>
        <v>3.5</v>
      </c>
      <c r="J73" s="616" t="n">
        <f aca="false">'17'!H37</f>
        <v>0.1</v>
      </c>
      <c r="K73" s="616" t="n">
        <f aca="false">'17'!K37</f>
        <v>0.03</v>
      </c>
    </row>
    <row r="74" customFormat="false" ht="13.8" hidden="false" customHeight="false" outlineLevel="0" collapsed="false">
      <c r="A74" s="614"/>
      <c r="B74" s="618" t="s">
        <v>211</v>
      </c>
      <c r="C74" s="623" t="n">
        <f aca="false">'17'!B15</f>
        <v>196</v>
      </c>
      <c r="D74" s="623" t="n">
        <f aca="false">'17'!F15</f>
        <v>42</v>
      </c>
      <c r="E74" s="617" t="s">
        <v>209</v>
      </c>
      <c r="F74" s="617" t="s">
        <v>209</v>
      </c>
      <c r="G74" s="623" t="n">
        <f aca="false">'17'!E15</f>
        <v>7</v>
      </c>
      <c r="H74" s="623" t="n">
        <f aca="false">'17'!I15</f>
        <v>0.5</v>
      </c>
      <c r="I74" s="623" t="n">
        <f aca="false">'17'!O15</f>
        <v>3.5</v>
      </c>
      <c r="J74" s="617" t="s">
        <v>209</v>
      </c>
      <c r="K74" s="617" t="s">
        <v>209</v>
      </c>
    </row>
    <row r="75" customFormat="false" ht="13.8" hidden="false" customHeight="false" outlineLevel="0" collapsed="false">
      <c r="A75" s="620"/>
    </row>
    <row r="76" customFormat="false" ht="13.8" hidden="false" customHeight="false" outlineLevel="0" collapsed="false">
      <c r="A76" s="614" t="n">
        <f aca="false">A72+1</f>
        <v>18</v>
      </c>
      <c r="B76" s="615" t="s">
        <v>208</v>
      </c>
      <c r="C76" s="622" t="n">
        <f aca="false">'18'!B7</f>
        <v>197</v>
      </c>
      <c r="D76" s="622" t="n">
        <f aca="false">'18'!F7</f>
        <v>42</v>
      </c>
      <c r="E76" s="617" t="s">
        <v>209</v>
      </c>
      <c r="F76" s="617" t="s">
        <v>209</v>
      </c>
      <c r="G76" s="622" t="n">
        <f aca="false">'18'!E7</f>
        <v>7</v>
      </c>
      <c r="H76" s="622" t="n">
        <f aca="false">'18'!I7</f>
        <v>0.4</v>
      </c>
      <c r="I76" s="622" t="n">
        <f aca="false">'18'!O7</f>
        <v>3.5</v>
      </c>
      <c r="J76" s="617" t="s">
        <v>209</v>
      </c>
      <c r="K76" s="617" t="s">
        <v>209</v>
      </c>
    </row>
    <row r="77" customFormat="false" ht="13.8" hidden="false" customHeight="false" outlineLevel="0" collapsed="false">
      <c r="A77" s="614"/>
      <c r="B77" s="615" t="s">
        <v>210</v>
      </c>
      <c r="C77" s="616" t="n">
        <f aca="false">'18'!B11</f>
        <v>193</v>
      </c>
      <c r="D77" s="616" t="n">
        <f aca="false">'18'!F11</f>
        <v>41</v>
      </c>
      <c r="E77" s="616" t="n">
        <f aca="false">'18'!F37</f>
        <v>1.4</v>
      </c>
      <c r="F77" s="616" t="n">
        <f aca="false">'18'!I37</f>
        <v>0.15</v>
      </c>
      <c r="G77" s="616" t="n">
        <f aca="false">'18'!E11</f>
        <v>7</v>
      </c>
      <c r="H77" s="616" t="n">
        <f aca="false">'18'!I11</f>
        <v>0.4</v>
      </c>
      <c r="I77" s="616" t="n">
        <f aca="false">'18'!O11</f>
        <v>3.5</v>
      </c>
      <c r="J77" s="616" t="n">
        <f aca="false">'18'!H37</f>
        <v>0.1</v>
      </c>
      <c r="K77" s="616" t="n">
        <f aca="false">'18'!K37</f>
        <v>0.03</v>
      </c>
    </row>
    <row r="78" customFormat="false" ht="13.8" hidden="false" customHeight="false" outlineLevel="0" collapsed="false">
      <c r="A78" s="614"/>
      <c r="B78" s="618" t="s">
        <v>211</v>
      </c>
      <c r="C78" s="623" t="n">
        <f aca="false">'18'!B15</f>
        <v>183</v>
      </c>
      <c r="D78" s="623" t="n">
        <f aca="false">'18'!F15</f>
        <v>38</v>
      </c>
      <c r="E78" s="617" t="s">
        <v>209</v>
      </c>
      <c r="F78" s="617" t="s">
        <v>209</v>
      </c>
      <c r="G78" s="623" t="n">
        <f aca="false">'18'!E15</f>
        <v>7</v>
      </c>
      <c r="H78" s="623" t="n">
        <f aca="false">'18'!I15</f>
        <v>0.3</v>
      </c>
      <c r="I78" s="623" t="n">
        <f aca="false">'18'!O15</f>
        <v>3.5</v>
      </c>
      <c r="J78" s="617" t="s">
        <v>209</v>
      </c>
      <c r="K78" s="617" t="s">
        <v>209</v>
      </c>
    </row>
    <row r="79" customFormat="false" ht="13.8" hidden="false" customHeight="false" outlineLevel="0" collapsed="false">
      <c r="A79" s="620"/>
    </row>
    <row r="80" customFormat="false" ht="13.8" hidden="false" customHeight="false" outlineLevel="0" collapsed="false">
      <c r="A80" s="614" t="n">
        <f aca="false">A76+1</f>
        <v>19</v>
      </c>
      <c r="B80" s="615" t="s">
        <v>208</v>
      </c>
      <c r="C80" s="622" t="n">
        <f aca="false">'19'!B7</f>
        <v>189</v>
      </c>
      <c r="D80" s="622" t="n">
        <f aca="false">'19'!F7</f>
        <v>39</v>
      </c>
      <c r="E80" s="617" t="s">
        <v>209</v>
      </c>
      <c r="F80" s="617" t="s">
        <v>209</v>
      </c>
      <c r="G80" s="622" t="n">
        <f aca="false">'19'!E7</f>
        <v>6</v>
      </c>
      <c r="H80" s="622" t="n">
        <f aca="false">'19'!I7</f>
        <v>0.3</v>
      </c>
      <c r="I80" s="622" t="n">
        <f aca="false">'19'!O7</f>
        <v>3.5</v>
      </c>
      <c r="J80" s="617" t="s">
        <v>209</v>
      </c>
      <c r="K80" s="617" t="s">
        <v>209</v>
      </c>
    </row>
    <row r="81" customFormat="false" ht="13.8" hidden="false" customHeight="false" outlineLevel="0" collapsed="false">
      <c r="A81" s="614"/>
      <c r="B81" s="615" t="s">
        <v>210</v>
      </c>
      <c r="C81" s="616" t="n">
        <f aca="false">'19'!B11</f>
        <v>193</v>
      </c>
      <c r="D81" s="616" t="n">
        <f aca="false">'19'!F11</f>
        <v>40</v>
      </c>
      <c r="E81" s="616" t="n">
        <f aca="false">'19'!F37</f>
        <v>1.6</v>
      </c>
      <c r="F81" s="616" t="n">
        <f aca="false">'19'!I37</f>
        <v>0.15</v>
      </c>
      <c r="G81" s="616" t="n">
        <f aca="false">'19'!E11</f>
        <v>6</v>
      </c>
      <c r="H81" s="616" t="n">
        <f aca="false">'19'!I11</f>
        <v>0.2</v>
      </c>
      <c r="I81" s="616" t="n">
        <f aca="false">'19'!O11</f>
        <v>3.5</v>
      </c>
      <c r="J81" s="616" t="n">
        <f aca="false">'19'!H37</f>
        <v>0</v>
      </c>
      <c r="K81" s="616" t="n">
        <f aca="false">'19'!K37</f>
        <v>0.03</v>
      </c>
    </row>
    <row r="82" customFormat="false" ht="13.8" hidden="false" customHeight="false" outlineLevel="0" collapsed="false">
      <c r="A82" s="614"/>
      <c r="B82" s="618" t="s">
        <v>211</v>
      </c>
      <c r="C82" s="623" t="n">
        <f aca="false">'19'!B15</f>
        <v>171</v>
      </c>
      <c r="D82" s="623" t="n">
        <f aca="false">'19'!F15</f>
        <v>37</v>
      </c>
      <c r="E82" s="617" t="s">
        <v>209</v>
      </c>
      <c r="F82" s="617" t="s">
        <v>209</v>
      </c>
      <c r="G82" s="623" t="n">
        <f aca="false">'19'!E15</f>
        <v>6</v>
      </c>
      <c r="H82" s="623" t="n">
        <f aca="false">'19'!I15</f>
        <v>0.2</v>
      </c>
      <c r="I82" s="623" t="n">
        <f aca="false">'19'!O15</f>
        <v>3</v>
      </c>
      <c r="J82" s="617" t="s">
        <v>209</v>
      </c>
      <c r="K82" s="617" t="s">
        <v>209</v>
      </c>
    </row>
    <row r="83" customFormat="false" ht="13.8" hidden="false" customHeight="false" outlineLevel="0" collapsed="false">
      <c r="A83" s="620"/>
    </row>
    <row r="84" customFormat="false" ht="13.8" hidden="false" customHeight="false" outlineLevel="0" collapsed="false">
      <c r="A84" s="614" t="n">
        <f aca="false">A80+1</f>
        <v>20</v>
      </c>
      <c r="B84" s="615" t="s">
        <v>208</v>
      </c>
      <c r="C84" s="622" t="n">
        <f aca="false">'20'!B7</f>
        <v>195</v>
      </c>
      <c r="D84" s="622" t="n">
        <f aca="false">'20'!F7</f>
        <v>44</v>
      </c>
      <c r="E84" s="617" t="s">
        <v>209</v>
      </c>
      <c r="F84" s="617" t="s">
        <v>209</v>
      </c>
      <c r="G84" s="622" t="n">
        <f aca="false">'20'!E7</f>
        <v>5</v>
      </c>
      <c r="H84" s="622" t="n">
        <f aca="false">'20'!I7</f>
        <v>0.4</v>
      </c>
      <c r="I84" s="622" t="n">
        <f aca="false">'20'!O7</f>
        <v>3</v>
      </c>
      <c r="J84" s="617" t="s">
        <v>209</v>
      </c>
      <c r="K84" s="617" t="s">
        <v>209</v>
      </c>
    </row>
    <row r="85" customFormat="false" ht="13.8" hidden="false" customHeight="false" outlineLevel="0" collapsed="false">
      <c r="A85" s="614"/>
      <c r="B85" s="615" t="s">
        <v>210</v>
      </c>
      <c r="C85" s="616" t="n">
        <f aca="false">'20'!B11</f>
        <v>208</v>
      </c>
      <c r="D85" s="616" t="n">
        <f aca="false">'20'!F11</f>
        <v>50</v>
      </c>
      <c r="E85" s="616" t="n">
        <f aca="false">'20'!F37</f>
        <v>1.6</v>
      </c>
      <c r="F85" s="616" t="n">
        <f aca="false">'20'!I37</f>
        <v>0.2</v>
      </c>
      <c r="G85" s="616" t="n">
        <f aca="false">'20'!E11</f>
        <v>7</v>
      </c>
      <c r="H85" s="616" t="n">
        <f aca="false">'20'!I11</f>
        <v>0.3</v>
      </c>
      <c r="I85" s="616" t="n">
        <f aca="false">'20'!O11</f>
        <v>0</v>
      </c>
      <c r="J85" s="616" t="n">
        <f aca="false">'20'!H37</f>
        <v>0.1</v>
      </c>
      <c r="K85" s="616" t="n">
        <f aca="false">'20'!K37</f>
        <v>0.03</v>
      </c>
    </row>
    <row r="86" customFormat="false" ht="13.8" hidden="false" customHeight="false" outlineLevel="0" collapsed="false">
      <c r="A86" s="614"/>
      <c r="B86" s="618" t="s">
        <v>211</v>
      </c>
      <c r="C86" s="623" t="n">
        <f aca="false">'20'!B15</f>
        <v>252</v>
      </c>
      <c r="D86" s="623" t="n">
        <f aca="false">'20'!F15</f>
        <v>69</v>
      </c>
      <c r="E86" s="617" t="s">
        <v>209</v>
      </c>
      <c r="F86" s="617" t="s">
        <v>209</v>
      </c>
      <c r="G86" s="623" t="n">
        <f aca="false">'20'!E15</f>
        <v>9</v>
      </c>
      <c r="H86" s="623" t="n">
        <f aca="false">'20'!I15</f>
        <v>0.4</v>
      </c>
      <c r="I86" s="623" t="n">
        <f aca="false">'20'!O15</f>
        <v>0</v>
      </c>
      <c r="J86" s="617" t="s">
        <v>209</v>
      </c>
      <c r="K86" s="617" t="s">
        <v>209</v>
      </c>
    </row>
    <row r="87" customFormat="false" ht="13.8" hidden="false" customHeight="false" outlineLevel="0" collapsed="false">
      <c r="A87" s="620"/>
    </row>
    <row r="88" customFormat="false" ht="13.8" hidden="false" customHeight="false" outlineLevel="0" collapsed="false">
      <c r="A88" s="614" t="n">
        <f aca="false">A84+1</f>
        <v>21</v>
      </c>
      <c r="B88" s="615" t="s">
        <v>208</v>
      </c>
      <c r="C88" s="622" t="n">
        <f aca="false">'21'!B7</f>
        <v>236</v>
      </c>
      <c r="D88" s="622" t="n">
        <f aca="false">'21'!F7</f>
        <v>62</v>
      </c>
      <c r="E88" s="617" t="s">
        <v>209</v>
      </c>
      <c r="F88" s="617" t="s">
        <v>209</v>
      </c>
      <c r="G88" s="622" t="n">
        <f aca="false">'21'!E7</f>
        <v>7</v>
      </c>
      <c r="H88" s="622" t="n">
        <f aca="false">'21'!I7</f>
        <v>0.5</v>
      </c>
      <c r="I88" s="622" t="n">
        <f aca="false">'21'!O7</f>
        <v>3</v>
      </c>
      <c r="J88" s="617" t="s">
        <v>209</v>
      </c>
      <c r="K88" s="617" t="s">
        <v>209</v>
      </c>
    </row>
    <row r="89" customFormat="false" ht="13.8" hidden="false" customHeight="false" outlineLevel="0" collapsed="false">
      <c r="A89" s="614"/>
      <c r="B89" s="615" t="s">
        <v>210</v>
      </c>
      <c r="C89" s="616" t="n">
        <f aca="false">'21'!B11</f>
        <v>207</v>
      </c>
      <c r="D89" s="616" t="n">
        <f aca="false">'21'!F11</f>
        <v>49</v>
      </c>
      <c r="E89" s="616" t="n">
        <f aca="false">'21'!F37</f>
        <v>1.6</v>
      </c>
      <c r="F89" s="616" t="n">
        <f aca="false">'21'!I37</f>
        <v>0.2</v>
      </c>
      <c r="G89" s="616" t="n">
        <f aca="false">'21'!E11</f>
        <v>4</v>
      </c>
      <c r="H89" s="616" t="n">
        <f aca="false">'21'!I11</f>
        <v>0.4</v>
      </c>
      <c r="I89" s="616" t="n">
        <f aca="false">'21'!O11</f>
        <v>3</v>
      </c>
      <c r="J89" s="616" t="n">
        <f aca="false">'21'!H37</f>
        <v>0.1</v>
      </c>
      <c r="K89" s="616" t="n">
        <f aca="false">'21'!K37</f>
        <v>0.03</v>
      </c>
    </row>
    <row r="90" customFormat="false" ht="13.8" hidden="false" customHeight="false" outlineLevel="0" collapsed="false">
      <c r="A90" s="614"/>
      <c r="B90" s="618" t="s">
        <v>211</v>
      </c>
      <c r="C90" s="623" t="n">
        <f aca="false">'21'!B15</f>
        <v>214</v>
      </c>
      <c r="D90" s="623" t="n">
        <f aca="false">'21'!F15</f>
        <v>55</v>
      </c>
      <c r="E90" s="617" t="s">
        <v>209</v>
      </c>
      <c r="F90" s="617" t="s">
        <v>209</v>
      </c>
      <c r="G90" s="623" t="n">
        <f aca="false">'21'!E15</f>
        <v>5</v>
      </c>
      <c r="H90" s="623" t="n">
        <f aca="false">'21'!I15</f>
        <v>0.4</v>
      </c>
      <c r="I90" s="623" t="n">
        <f aca="false">'21'!O15</f>
        <v>3</v>
      </c>
      <c r="J90" s="617" t="s">
        <v>209</v>
      </c>
      <c r="K90" s="617" t="s">
        <v>209</v>
      </c>
    </row>
    <row r="91" customFormat="false" ht="13.8" hidden="false" customHeight="false" outlineLevel="0" collapsed="false">
      <c r="A91" s="620"/>
    </row>
    <row r="92" customFormat="false" ht="13.8" hidden="false" customHeight="false" outlineLevel="0" collapsed="false">
      <c r="A92" s="614" t="n">
        <f aca="false">A88+1</f>
        <v>22</v>
      </c>
      <c r="B92" s="615" t="s">
        <v>208</v>
      </c>
      <c r="C92" s="622" t="n">
        <f aca="false">'22'!B7</f>
        <v>220</v>
      </c>
      <c r="D92" s="622" t="n">
        <f aca="false">'22'!F7</f>
        <v>59</v>
      </c>
      <c r="E92" s="617" t="s">
        <v>209</v>
      </c>
      <c r="F92" s="617" t="s">
        <v>209</v>
      </c>
      <c r="G92" s="622" t="n">
        <f aca="false">'22'!E7</f>
        <v>6</v>
      </c>
      <c r="H92" s="622" t="n">
        <f aca="false">'22'!I7</f>
        <v>0.4</v>
      </c>
      <c r="I92" s="622" t="n">
        <f aca="false">'22'!O7</f>
        <v>3.5</v>
      </c>
      <c r="J92" s="617" t="s">
        <v>209</v>
      </c>
      <c r="K92" s="617" t="s">
        <v>209</v>
      </c>
    </row>
    <row r="93" customFormat="false" ht="13.8" hidden="false" customHeight="false" outlineLevel="0" collapsed="false">
      <c r="A93" s="614"/>
      <c r="B93" s="615" t="s">
        <v>210</v>
      </c>
      <c r="C93" s="616" t="n">
        <f aca="false">'22'!B11</f>
        <v>200</v>
      </c>
      <c r="D93" s="616" t="n">
        <f aca="false">'22'!F11</f>
        <v>50</v>
      </c>
      <c r="E93" s="616" t="n">
        <f aca="false">'22'!F37</f>
        <v>1.4</v>
      </c>
      <c r="F93" s="616" t="n">
        <f aca="false">'22'!I37</f>
        <v>0.2</v>
      </c>
      <c r="G93" s="616" t="n">
        <f aca="false">'22'!E11</f>
        <v>6</v>
      </c>
      <c r="H93" s="616" t="n">
        <f aca="false">'22'!I11</f>
        <v>0.4</v>
      </c>
      <c r="I93" s="616" t="n">
        <f aca="false">'22'!O11</f>
        <v>2.6</v>
      </c>
      <c r="J93" s="616" t="n">
        <f aca="false">'22'!H37</f>
        <v>0.1</v>
      </c>
      <c r="K93" s="616" t="n">
        <f aca="false">'22'!K37</f>
        <v>0.06</v>
      </c>
    </row>
    <row r="94" customFormat="false" ht="13.8" hidden="false" customHeight="false" outlineLevel="0" collapsed="false">
      <c r="A94" s="614"/>
      <c r="B94" s="618" t="s">
        <v>211</v>
      </c>
      <c r="C94" s="623" t="n">
        <f aca="false">'22'!B15</f>
        <v>200</v>
      </c>
      <c r="D94" s="623" t="n">
        <f aca="false">'22'!F15</f>
        <v>51</v>
      </c>
      <c r="E94" s="617" t="s">
        <v>209</v>
      </c>
      <c r="F94" s="617" t="s">
        <v>209</v>
      </c>
      <c r="G94" s="623" t="n">
        <f aca="false">'22'!E15</f>
        <v>8</v>
      </c>
      <c r="H94" s="623" t="n">
        <f aca="false">'22'!I15</f>
        <v>0.5</v>
      </c>
      <c r="I94" s="623" t="n">
        <f aca="false">'22'!O15</f>
        <v>2.8</v>
      </c>
      <c r="J94" s="617" t="s">
        <v>209</v>
      </c>
      <c r="K94" s="617" t="s">
        <v>209</v>
      </c>
    </row>
    <row r="95" customFormat="false" ht="13.8" hidden="false" customHeight="false" outlineLevel="0" collapsed="false">
      <c r="A95" s="620"/>
    </row>
    <row r="96" customFormat="false" ht="13.8" hidden="false" customHeight="false" outlineLevel="0" collapsed="false">
      <c r="A96" s="614" t="n">
        <f aca="false">A92+1</f>
        <v>23</v>
      </c>
      <c r="B96" s="615" t="s">
        <v>208</v>
      </c>
      <c r="C96" s="622" t="n">
        <f aca="false">'23'!B7</f>
        <v>200</v>
      </c>
      <c r="D96" s="622" t="n">
        <f aca="false">'23'!F7</f>
        <v>51</v>
      </c>
      <c r="E96" s="617" t="s">
        <v>209</v>
      </c>
      <c r="F96" s="617" t="s">
        <v>209</v>
      </c>
      <c r="G96" s="622" t="n">
        <f aca="false">'23'!E7</f>
        <v>9</v>
      </c>
      <c r="H96" s="622" t="n">
        <f aca="false">'23'!I7</f>
        <v>0.4</v>
      </c>
      <c r="I96" s="622" t="n">
        <f aca="false">'23'!O7</f>
        <v>3</v>
      </c>
      <c r="J96" s="617" t="s">
        <v>209</v>
      </c>
      <c r="K96" s="617" t="s">
        <v>209</v>
      </c>
    </row>
    <row r="97" customFormat="false" ht="13.8" hidden="false" customHeight="false" outlineLevel="0" collapsed="false">
      <c r="A97" s="614"/>
      <c r="B97" s="615" t="s">
        <v>210</v>
      </c>
      <c r="C97" s="616" t="n">
        <f aca="false">'23'!B11</f>
        <v>192</v>
      </c>
      <c r="D97" s="616" t="n">
        <f aca="false">'23'!F11</f>
        <v>46</v>
      </c>
      <c r="E97" s="616" t="n">
        <f aca="false">'23'!F37</f>
        <v>1.4</v>
      </c>
      <c r="F97" s="616" t="n">
        <f aca="false">'23'!I37</f>
        <v>0.06</v>
      </c>
      <c r="G97" s="616" t="n">
        <f aca="false">'23'!E11</f>
        <v>12</v>
      </c>
      <c r="H97" s="616" t="n">
        <f aca="false">'23'!I11</f>
        <v>0.4</v>
      </c>
      <c r="I97" s="616" t="n">
        <f aca="false">'23'!O11</f>
        <v>3</v>
      </c>
      <c r="J97" s="616" t="n">
        <f aca="false">'23'!H37</f>
        <v>0</v>
      </c>
      <c r="K97" s="616" t="n">
        <f aca="false">'23'!K37</f>
        <v>0</v>
      </c>
    </row>
    <row r="98" customFormat="false" ht="13.8" hidden="false" customHeight="false" outlineLevel="0" collapsed="false">
      <c r="A98" s="614"/>
      <c r="B98" s="618" t="s">
        <v>211</v>
      </c>
      <c r="C98" s="623" t="n">
        <f aca="false">'23'!B15</f>
        <v>176</v>
      </c>
      <c r="D98" s="623" t="n">
        <f aca="false">'23'!F15</f>
        <v>43</v>
      </c>
      <c r="E98" s="617" t="s">
        <v>209</v>
      </c>
      <c r="F98" s="617" t="s">
        <v>209</v>
      </c>
      <c r="G98" s="623" t="n">
        <f aca="false">'23'!E15</f>
        <v>9</v>
      </c>
      <c r="H98" s="623" t="n">
        <f aca="false">'23'!I15</f>
        <v>0.3</v>
      </c>
      <c r="I98" s="623" t="n">
        <f aca="false">'23'!O15</f>
        <v>3</v>
      </c>
      <c r="J98" s="617" t="s">
        <v>209</v>
      </c>
      <c r="K98" s="617" t="s">
        <v>209</v>
      </c>
    </row>
    <row r="99" customFormat="false" ht="13.8" hidden="false" customHeight="false" outlineLevel="0" collapsed="false">
      <c r="A99" s="620"/>
    </row>
    <row r="100" customFormat="false" ht="13.8" hidden="false" customHeight="false" outlineLevel="0" collapsed="false">
      <c r="A100" s="614" t="n">
        <f aca="false">A96+1</f>
        <v>24</v>
      </c>
      <c r="B100" s="615" t="s">
        <v>208</v>
      </c>
      <c r="C100" s="622" t="n">
        <f aca="false">'24'!B7</f>
        <v>194</v>
      </c>
      <c r="D100" s="622" t="n">
        <f aca="false">'24'!F7</f>
        <v>47</v>
      </c>
      <c r="E100" s="617" t="s">
        <v>209</v>
      </c>
      <c r="F100" s="617" t="s">
        <v>209</v>
      </c>
      <c r="G100" s="622" t="n">
        <f aca="false">'24'!E7</f>
        <v>10</v>
      </c>
      <c r="H100" s="622" t="n">
        <f aca="false">'24'!I7</f>
        <v>0.4</v>
      </c>
      <c r="I100" s="622" t="n">
        <f aca="false">'24'!O7</f>
        <v>3.5</v>
      </c>
      <c r="J100" s="617" t="s">
        <v>209</v>
      </c>
      <c r="K100" s="617" t="s">
        <v>209</v>
      </c>
    </row>
    <row r="101" customFormat="false" ht="13.8" hidden="false" customHeight="false" outlineLevel="0" collapsed="false">
      <c r="A101" s="614"/>
      <c r="B101" s="615" t="s">
        <v>210</v>
      </c>
      <c r="C101" s="616" t="n">
        <f aca="false">'24'!B11</f>
        <v>189</v>
      </c>
      <c r="D101" s="616" t="n">
        <f aca="false">'24'!F11</f>
        <v>44</v>
      </c>
      <c r="E101" s="616" t="n">
        <f aca="false">'24'!F37</f>
        <v>0</v>
      </c>
      <c r="F101" s="616" t="n">
        <f aca="false">'24'!I37</f>
        <v>0</v>
      </c>
      <c r="G101" s="616" t="n">
        <f aca="false">'24'!E11</f>
        <v>11</v>
      </c>
      <c r="H101" s="616" t="n">
        <f aca="false">'24'!I11</f>
        <v>0.5</v>
      </c>
      <c r="I101" s="616" t="n">
        <f aca="false">'24'!O11</f>
        <v>3.2</v>
      </c>
      <c r="J101" s="616" t="n">
        <f aca="false">'24'!H37</f>
        <v>0</v>
      </c>
      <c r="K101" s="616" t="n">
        <f aca="false">'24'!K37</f>
        <v>0</v>
      </c>
    </row>
    <row r="102" customFormat="false" ht="13.8" hidden="false" customHeight="false" outlineLevel="0" collapsed="false">
      <c r="A102" s="614"/>
      <c r="B102" s="618" t="s">
        <v>211</v>
      </c>
      <c r="C102" s="623" t="n">
        <f aca="false">'24'!B15</f>
        <v>186</v>
      </c>
      <c r="D102" s="623" t="n">
        <f aca="false">'24'!F15</f>
        <v>44</v>
      </c>
      <c r="E102" s="617" t="s">
        <v>209</v>
      </c>
      <c r="F102" s="617" t="s">
        <v>209</v>
      </c>
      <c r="G102" s="623" t="n">
        <f aca="false">'24'!E15</f>
        <v>11</v>
      </c>
      <c r="H102" s="623" t="n">
        <f aca="false">'24'!I15</f>
        <v>0.7</v>
      </c>
      <c r="I102" s="623" t="n">
        <f aca="false">'24'!O15</f>
        <v>2.8</v>
      </c>
      <c r="J102" s="617" t="s">
        <v>209</v>
      </c>
      <c r="K102" s="617" t="s">
        <v>209</v>
      </c>
    </row>
    <row r="103" customFormat="false" ht="13.8" hidden="false" customHeight="false" outlineLevel="0" collapsed="false">
      <c r="A103" s="620"/>
    </row>
    <row r="104" customFormat="false" ht="13.8" hidden="false" customHeight="false" outlineLevel="0" collapsed="false">
      <c r="A104" s="614" t="n">
        <f aca="false">A100+1</f>
        <v>25</v>
      </c>
      <c r="B104" s="615" t="s">
        <v>208</v>
      </c>
      <c r="C104" s="622" t="n">
        <f aca="false">'25'!B7</f>
        <v>195</v>
      </c>
      <c r="D104" s="622" t="n">
        <f aca="false">'25'!F7</f>
        <v>47</v>
      </c>
      <c r="E104" s="617" t="s">
        <v>209</v>
      </c>
      <c r="F104" s="617" t="s">
        <v>209</v>
      </c>
      <c r="G104" s="622" t="n">
        <f aca="false">'25'!E7</f>
        <v>10</v>
      </c>
      <c r="H104" s="622" t="n">
        <f aca="false">'25'!I7</f>
        <v>0.7</v>
      </c>
      <c r="I104" s="622" t="n">
        <f aca="false">'25'!O7</f>
        <v>3.2</v>
      </c>
      <c r="J104" s="617" t="s">
        <v>209</v>
      </c>
      <c r="K104" s="617" t="s">
        <v>209</v>
      </c>
    </row>
    <row r="105" customFormat="false" ht="13.8" hidden="false" customHeight="false" outlineLevel="0" collapsed="false">
      <c r="A105" s="614"/>
      <c r="B105" s="615" t="s">
        <v>210</v>
      </c>
      <c r="C105" s="616" t="n">
        <f aca="false">'25'!B11</f>
        <v>189</v>
      </c>
      <c r="D105" s="616" t="n">
        <f aca="false">'25'!F11</f>
        <v>44</v>
      </c>
      <c r="E105" s="616" t="n">
        <f aca="false">'25'!F37</f>
        <v>1.6</v>
      </c>
      <c r="F105" s="616" t="n">
        <f aca="false">'25'!I37</f>
        <v>0.2</v>
      </c>
      <c r="G105" s="616" t="n">
        <f aca="false">'25'!E11</f>
        <v>10</v>
      </c>
      <c r="H105" s="616" t="n">
        <f aca="false">'25'!I11</f>
        <v>0.8</v>
      </c>
      <c r="I105" s="616" t="n">
        <f aca="false">'25'!O11</f>
        <v>3</v>
      </c>
      <c r="J105" s="616" t="n">
        <f aca="false">'25'!H37</f>
        <v>0.1</v>
      </c>
      <c r="K105" s="616" t="n">
        <f aca="false">'25'!K37</f>
        <v>0.03</v>
      </c>
    </row>
    <row r="106" customFormat="false" ht="13.8" hidden="false" customHeight="false" outlineLevel="0" collapsed="false">
      <c r="A106" s="614"/>
      <c r="B106" s="618" t="s">
        <v>211</v>
      </c>
      <c r="C106" s="623" t="n">
        <f aca="false">'25'!B15</f>
        <v>186</v>
      </c>
      <c r="D106" s="623" t="n">
        <f aca="false">'25'!F15</f>
        <v>44</v>
      </c>
      <c r="E106" s="617" t="s">
        <v>209</v>
      </c>
      <c r="F106" s="617" t="s">
        <v>209</v>
      </c>
      <c r="G106" s="623" t="n">
        <f aca="false">'25'!E15</f>
        <v>5</v>
      </c>
      <c r="H106" s="623" t="n">
        <f aca="false">'25'!I15</f>
        <v>0.7</v>
      </c>
      <c r="I106" s="623" t="n">
        <f aca="false">'25'!O15</f>
        <v>3</v>
      </c>
      <c r="J106" s="617" t="s">
        <v>209</v>
      </c>
      <c r="K106" s="617" t="s">
        <v>209</v>
      </c>
    </row>
    <row r="107" customFormat="false" ht="13.8" hidden="false" customHeight="false" outlineLevel="0" collapsed="false">
      <c r="A107" s="620"/>
    </row>
    <row r="108" customFormat="false" ht="13.8" hidden="false" customHeight="false" outlineLevel="0" collapsed="false">
      <c r="A108" s="614" t="n">
        <f aca="false">A104+1</f>
        <v>26</v>
      </c>
      <c r="B108" s="615" t="s">
        <v>208</v>
      </c>
      <c r="C108" s="622" t="n">
        <f aca="false">'26'!B7</f>
        <v>182</v>
      </c>
      <c r="D108" s="622" t="n">
        <f aca="false">'26'!F7</f>
        <v>46</v>
      </c>
      <c r="E108" s="617" t="s">
        <v>209</v>
      </c>
      <c r="F108" s="617" t="s">
        <v>209</v>
      </c>
      <c r="G108" s="622" t="n">
        <f aca="false">'26'!E7</f>
        <v>5</v>
      </c>
      <c r="H108" s="622" t="n">
        <f aca="false">'26'!I7</f>
        <v>0.6</v>
      </c>
      <c r="I108" s="622" t="n">
        <f aca="false">'26'!O7</f>
        <v>3.5</v>
      </c>
      <c r="J108" s="617" t="s">
        <v>209</v>
      </c>
      <c r="K108" s="617" t="s">
        <v>209</v>
      </c>
    </row>
    <row r="109" customFormat="false" ht="13.8" hidden="false" customHeight="false" outlineLevel="0" collapsed="false">
      <c r="A109" s="614"/>
      <c r="B109" s="615" t="s">
        <v>210</v>
      </c>
      <c r="C109" s="616" t="n">
        <f aca="false">'26'!B11</f>
        <v>178</v>
      </c>
      <c r="D109" s="616" t="n">
        <f aca="false">'26'!F11</f>
        <v>39</v>
      </c>
      <c r="E109" s="616" t="n">
        <f aca="false">'26'!F37</f>
        <v>1.4</v>
      </c>
      <c r="F109" s="616" t="n">
        <f aca="false">'26'!I37</f>
        <v>0.23</v>
      </c>
      <c r="G109" s="616" t="n">
        <f aca="false">'26'!E11</f>
        <v>9</v>
      </c>
      <c r="H109" s="616" t="n">
        <f aca="false">'26'!I11</f>
        <v>0.5</v>
      </c>
      <c r="I109" s="616" t="n">
        <f aca="false">'26'!O11</f>
        <v>2.8</v>
      </c>
      <c r="J109" s="616" t="n">
        <f aca="false">'26'!H37</f>
        <v>0.1</v>
      </c>
      <c r="K109" s="616" t="n">
        <f aca="false">'26'!K37</f>
        <v>0.05</v>
      </c>
    </row>
    <row r="110" customFormat="false" ht="13.8" hidden="false" customHeight="false" outlineLevel="0" collapsed="false">
      <c r="A110" s="614"/>
      <c r="B110" s="618" t="s">
        <v>211</v>
      </c>
      <c r="C110" s="623" t="n">
        <f aca="false">'26'!B15</f>
        <v>173</v>
      </c>
      <c r="D110" s="623" t="n">
        <f aca="false">'26'!F15</f>
        <v>38</v>
      </c>
      <c r="E110" s="617" t="s">
        <v>209</v>
      </c>
      <c r="F110" s="617" t="s">
        <v>209</v>
      </c>
      <c r="G110" s="623" t="n">
        <f aca="false">'26'!E15</f>
        <v>9</v>
      </c>
      <c r="H110" s="623" t="n">
        <f aca="false">'26'!I15</f>
        <v>0.4</v>
      </c>
      <c r="I110" s="623" t="n">
        <f aca="false">'26'!O15</f>
        <v>3</v>
      </c>
      <c r="J110" s="617" t="s">
        <v>209</v>
      </c>
      <c r="K110" s="617" t="s">
        <v>209</v>
      </c>
    </row>
    <row r="111" customFormat="false" ht="13.8" hidden="false" customHeight="false" outlineLevel="0" collapsed="false">
      <c r="A111" s="620"/>
    </row>
    <row r="112" customFormat="false" ht="13.8" hidden="false" customHeight="false" outlineLevel="0" collapsed="false">
      <c r="A112" s="614" t="n">
        <f aca="false">A108+1</f>
        <v>27</v>
      </c>
      <c r="B112" s="615" t="s">
        <v>208</v>
      </c>
      <c r="C112" s="622" t="n">
        <f aca="false">'27'!B7</f>
        <v>179</v>
      </c>
      <c r="D112" s="622" t="n">
        <f aca="false">'27'!F7</f>
        <v>40</v>
      </c>
      <c r="E112" s="617" t="s">
        <v>209</v>
      </c>
      <c r="F112" s="617" t="s">
        <v>209</v>
      </c>
      <c r="G112" s="622" t="n">
        <f aca="false">'27'!E7</f>
        <v>9</v>
      </c>
      <c r="H112" s="622" t="n">
        <f aca="false">'27'!I7</f>
        <v>0.4</v>
      </c>
      <c r="I112" s="622" t="n">
        <f aca="false">'27'!O7</f>
        <v>3.3</v>
      </c>
      <c r="J112" s="617" t="s">
        <v>209</v>
      </c>
      <c r="K112" s="617" t="s">
        <v>209</v>
      </c>
    </row>
    <row r="113" customFormat="false" ht="13.8" hidden="false" customHeight="false" outlineLevel="0" collapsed="false">
      <c r="A113" s="614"/>
      <c r="B113" s="615" t="s">
        <v>210</v>
      </c>
      <c r="C113" s="616" t="n">
        <f aca="false">'27'!B11</f>
        <v>177</v>
      </c>
      <c r="D113" s="616" t="n">
        <f aca="false">'27'!F11</f>
        <v>40</v>
      </c>
      <c r="E113" s="616" t="n">
        <f aca="false">'27'!F37</f>
        <v>1.6</v>
      </c>
      <c r="F113" s="616" t="n">
        <f aca="false">'27'!I37</f>
        <v>0.15</v>
      </c>
      <c r="G113" s="616" t="n">
        <f aca="false">'27'!E11</f>
        <v>8</v>
      </c>
      <c r="H113" s="616" t="n">
        <f aca="false">'27'!I11</f>
        <v>0.5</v>
      </c>
      <c r="I113" s="616" t="n">
        <f aca="false">'27'!O11</f>
        <v>3</v>
      </c>
      <c r="J113" s="616" t="n">
        <f aca="false">'27'!H37</f>
        <v>0.2</v>
      </c>
      <c r="K113" s="616" t="n">
        <f aca="false">'27'!K37</f>
        <v>0</v>
      </c>
    </row>
    <row r="114" customFormat="false" ht="13.8" hidden="false" customHeight="false" outlineLevel="0" collapsed="false">
      <c r="A114" s="614"/>
      <c r="B114" s="618" t="s">
        <v>211</v>
      </c>
      <c r="C114" s="623" t="n">
        <f aca="false">'27'!B15</f>
        <v>170</v>
      </c>
      <c r="D114" s="623" t="n">
        <f aca="false">'27'!F15</f>
        <v>38</v>
      </c>
      <c r="E114" s="617" t="s">
        <v>209</v>
      </c>
      <c r="F114" s="617" t="s">
        <v>209</v>
      </c>
      <c r="G114" s="623" t="n">
        <f aca="false">'27'!E15</f>
        <v>11</v>
      </c>
      <c r="H114" s="623" t="n">
        <f aca="false">'27'!I15</f>
        <v>0.6</v>
      </c>
      <c r="I114" s="623" t="n">
        <f aca="false">'27'!O15</f>
        <v>2.5</v>
      </c>
      <c r="J114" s="617" t="s">
        <v>209</v>
      </c>
      <c r="K114" s="617" t="s">
        <v>209</v>
      </c>
    </row>
    <row r="115" customFormat="false" ht="13.8" hidden="false" customHeight="false" outlineLevel="0" collapsed="false">
      <c r="A115" s="620"/>
    </row>
    <row r="116" customFormat="false" ht="13.8" hidden="false" customHeight="false" outlineLevel="0" collapsed="false">
      <c r="A116" s="614" t="n">
        <f aca="false">A112+1</f>
        <v>28</v>
      </c>
      <c r="B116" s="615" t="s">
        <v>208</v>
      </c>
      <c r="C116" s="622" t="n">
        <f aca="false">'28'!B7</f>
        <v>176</v>
      </c>
      <c r="D116" s="622" t="n">
        <f aca="false">'28'!F7</f>
        <v>40</v>
      </c>
      <c r="E116" s="617" t="s">
        <v>209</v>
      </c>
      <c r="F116" s="617" t="s">
        <v>209</v>
      </c>
      <c r="G116" s="622" t="n">
        <f aca="false">'28'!E7</f>
        <v>8</v>
      </c>
      <c r="H116" s="622" t="n">
        <f aca="false">'28'!I7</f>
        <v>0.6</v>
      </c>
      <c r="I116" s="622" t="n">
        <f aca="false">'28'!O7</f>
        <v>3</v>
      </c>
      <c r="J116" s="617" t="s">
        <v>209</v>
      </c>
      <c r="K116" s="617" t="s">
        <v>209</v>
      </c>
    </row>
    <row r="117" customFormat="false" ht="13.8" hidden="false" customHeight="false" outlineLevel="0" collapsed="false">
      <c r="A117" s="614"/>
      <c r="B117" s="615" t="s">
        <v>210</v>
      </c>
      <c r="C117" s="616" t="n">
        <f aca="false">'28'!B11</f>
        <v>178</v>
      </c>
      <c r="D117" s="616" t="n">
        <f aca="false">'28'!F11</f>
        <v>38</v>
      </c>
      <c r="E117" s="616" t="n">
        <f aca="false">'28'!F37</f>
        <v>1.6</v>
      </c>
      <c r="F117" s="616" t="n">
        <f aca="false">'28'!I37</f>
        <v>0.3</v>
      </c>
      <c r="G117" s="616" t="n">
        <f aca="false">'28'!E11</f>
        <v>9</v>
      </c>
      <c r="H117" s="616" t="n">
        <f aca="false">'28'!I11</f>
        <v>0.4</v>
      </c>
      <c r="I117" s="616" t="n">
        <f aca="false">'28'!O11</f>
        <v>3</v>
      </c>
      <c r="J117" s="616" t="n">
        <f aca="false">'28'!H37</f>
        <v>0</v>
      </c>
      <c r="K117" s="616" t="n">
        <f aca="false">'28'!K37</f>
        <v>0.03</v>
      </c>
    </row>
    <row r="118" customFormat="false" ht="13.8" hidden="false" customHeight="false" outlineLevel="0" collapsed="false">
      <c r="A118" s="614"/>
      <c r="B118" s="618" t="s">
        <v>211</v>
      </c>
      <c r="C118" s="623" t="n">
        <f aca="false">'28'!B15</f>
        <v>178</v>
      </c>
      <c r="D118" s="623" t="n">
        <f aca="false">'28'!F15</f>
        <v>39</v>
      </c>
      <c r="E118" s="617" t="s">
        <v>209</v>
      </c>
      <c r="F118" s="617" t="s">
        <v>209</v>
      </c>
      <c r="G118" s="623" t="n">
        <f aca="false">'28'!E15</f>
        <v>10</v>
      </c>
      <c r="H118" s="623" t="n">
        <f aca="false">'28'!I15</f>
        <v>0.5</v>
      </c>
      <c r="I118" s="623" t="n">
        <f aca="false">'28'!O15</f>
        <v>3</v>
      </c>
      <c r="J118" s="617" t="s">
        <v>209</v>
      </c>
      <c r="K118" s="617" t="s">
        <v>209</v>
      </c>
    </row>
    <row r="119" customFormat="false" ht="13.8" hidden="false" customHeight="false" outlineLevel="0" collapsed="false">
      <c r="A119" s="620"/>
    </row>
    <row r="120" customFormat="false" ht="13.8" hidden="false" customHeight="false" outlineLevel="0" collapsed="false">
      <c r="A120" s="614" t="n">
        <f aca="false">A116+1</f>
        <v>29</v>
      </c>
      <c r="B120" s="615" t="s">
        <v>208</v>
      </c>
      <c r="C120" s="622" t="n">
        <f aca="false">'29'!B7</f>
        <v>185</v>
      </c>
      <c r="D120" s="622" t="n">
        <f aca="false">'29'!F7</f>
        <v>42</v>
      </c>
      <c r="E120" s="617" t="s">
        <v>209</v>
      </c>
      <c r="F120" s="617" t="s">
        <v>209</v>
      </c>
      <c r="G120" s="622" t="n">
        <f aca="false">'29'!E7</f>
        <v>10</v>
      </c>
      <c r="H120" s="622" t="n">
        <f aca="false">'29'!I7</f>
        <v>0.5</v>
      </c>
      <c r="I120" s="622" t="n">
        <f aca="false">'29'!O7</f>
        <v>3</v>
      </c>
      <c r="J120" s="617" t="s">
        <v>209</v>
      </c>
      <c r="K120" s="617" t="s">
        <v>209</v>
      </c>
    </row>
    <row r="121" customFormat="false" ht="13.8" hidden="false" customHeight="false" outlineLevel="0" collapsed="false">
      <c r="A121" s="614"/>
      <c r="B121" s="615" t="s">
        <v>210</v>
      </c>
      <c r="C121" s="616" t="n">
        <f aca="false">'29'!B11</f>
        <v>174</v>
      </c>
      <c r="D121" s="616" t="n">
        <f aca="false">'29'!F11</f>
        <v>37</v>
      </c>
      <c r="E121" s="616" t="n">
        <f aca="false">'29'!F37</f>
        <v>1.6</v>
      </c>
      <c r="F121" s="616" t="n">
        <f aca="false">'29'!I37</f>
        <v>0.2</v>
      </c>
      <c r="G121" s="616" t="n">
        <f aca="false">'29'!E11</f>
        <v>9</v>
      </c>
      <c r="H121" s="616" t="n">
        <f aca="false">'29'!I11</f>
        <v>0.4</v>
      </c>
      <c r="I121" s="616" t="n">
        <f aca="false">'29'!O11</f>
        <v>3.2</v>
      </c>
      <c r="J121" s="616" t="n">
        <f aca="false">'29'!H37</f>
        <v>0.1</v>
      </c>
      <c r="K121" s="616" t="n">
        <f aca="false">'29'!K37</f>
        <v>0.03</v>
      </c>
    </row>
    <row r="122" customFormat="false" ht="13.8" hidden="false" customHeight="false" outlineLevel="0" collapsed="false">
      <c r="A122" s="614"/>
      <c r="B122" s="618" t="s">
        <v>211</v>
      </c>
      <c r="C122" s="623" t="n">
        <f aca="false">'29'!B15</f>
        <v>176</v>
      </c>
      <c r="D122" s="623" t="n">
        <f aca="false">'29'!F15</f>
        <v>38</v>
      </c>
      <c r="E122" s="617" t="s">
        <v>209</v>
      </c>
      <c r="F122" s="617" t="s">
        <v>209</v>
      </c>
      <c r="G122" s="623" t="n">
        <f aca="false">'29'!E15</f>
        <v>10</v>
      </c>
      <c r="H122" s="623" t="n">
        <f aca="false">'29'!I15</f>
        <v>0.5</v>
      </c>
      <c r="I122" s="623" t="n">
        <f aca="false">'29'!O15</f>
        <v>3</v>
      </c>
      <c r="J122" s="617" t="s">
        <v>209</v>
      </c>
      <c r="K122" s="617" t="s">
        <v>209</v>
      </c>
    </row>
    <row r="123" customFormat="false" ht="13.8" hidden="false" customHeight="false" outlineLevel="0" collapsed="false">
      <c r="A123" s="620"/>
    </row>
    <row r="124" customFormat="false" ht="13.8" hidden="false" customHeight="false" outlineLevel="0" collapsed="false">
      <c r="A124" s="614" t="n">
        <f aca="false">A120+1</f>
        <v>30</v>
      </c>
      <c r="B124" s="615" t="s">
        <v>208</v>
      </c>
      <c r="C124" s="622" t="n">
        <f aca="false">'30'!B7</f>
        <v>184</v>
      </c>
      <c r="D124" s="622" t="n">
        <f aca="false">'30'!F7</f>
        <v>40</v>
      </c>
      <c r="E124" s="617" t="s">
        <v>209</v>
      </c>
      <c r="F124" s="617" t="s">
        <v>209</v>
      </c>
      <c r="G124" s="622" t="n">
        <f aca="false">'30'!E7</f>
        <v>9</v>
      </c>
      <c r="H124" s="622" t="n">
        <f aca="false">'30'!I7</f>
        <v>0.5</v>
      </c>
      <c r="I124" s="622" t="n">
        <f aca="false">'30'!O7</f>
        <v>3.2</v>
      </c>
      <c r="J124" s="617" t="s">
        <v>209</v>
      </c>
      <c r="K124" s="617" t="s">
        <v>209</v>
      </c>
    </row>
    <row r="125" customFormat="false" ht="13.8" hidden="false" customHeight="false" outlineLevel="0" collapsed="false">
      <c r="A125" s="614"/>
      <c r="B125" s="615" t="s">
        <v>210</v>
      </c>
      <c r="C125" s="616" t="n">
        <f aca="false">'30'!B11</f>
        <v>165</v>
      </c>
      <c r="D125" s="616" t="n">
        <f aca="false">'30'!F11</f>
        <v>34</v>
      </c>
      <c r="E125" s="616" t="n">
        <f aca="false">'30'!F37</f>
        <v>1.3</v>
      </c>
      <c r="F125" s="616" t="n">
        <f aca="false">'30'!I37</f>
        <v>0.25</v>
      </c>
      <c r="G125" s="616" t="n">
        <f aca="false">'30'!E11</f>
        <v>9</v>
      </c>
      <c r="H125" s="616" t="n">
        <f aca="false">'30'!I11</f>
        <v>0.5</v>
      </c>
      <c r="I125" s="616" t="n">
        <f aca="false">'30'!O11</f>
        <v>3</v>
      </c>
      <c r="J125" s="616" t="n">
        <f aca="false">'30'!H37</f>
        <v>0.1</v>
      </c>
      <c r="K125" s="616" t="n">
        <f aca="false">'30'!K37</f>
        <v>0.06</v>
      </c>
    </row>
    <row r="126" customFormat="false" ht="13.8" hidden="false" customHeight="false" outlineLevel="0" collapsed="false">
      <c r="A126" s="614"/>
      <c r="B126" s="618" t="s">
        <v>211</v>
      </c>
      <c r="C126" s="623" t="n">
        <f aca="false">'30'!B15</f>
        <v>182</v>
      </c>
      <c r="D126" s="623" t="n">
        <f aca="false">'30'!F15</f>
        <v>39</v>
      </c>
      <c r="E126" s="617" t="s">
        <v>209</v>
      </c>
      <c r="F126" s="617" t="s">
        <v>209</v>
      </c>
      <c r="G126" s="623" t="n">
        <f aca="false">'30'!E15</f>
        <v>11</v>
      </c>
      <c r="H126" s="623" t="n">
        <f aca="false">'30'!I15</f>
        <v>0.5</v>
      </c>
      <c r="I126" s="623" t="n">
        <f aca="false">'30'!O15</f>
        <v>3</v>
      </c>
      <c r="J126" s="617" t="s">
        <v>209</v>
      </c>
      <c r="K126" s="617" t="s">
        <v>209</v>
      </c>
    </row>
    <row r="127" customFormat="false" ht="13.8" hidden="false" customHeight="false" outlineLevel="0" collapsed="false">
      <c r="A127" s="620"/>
    </row>
    <row r="128" customFormat="false" ht="13.8" hidden="false" customHeight="false" outlineLevel="0" collapsed="false">
      <c r="A128" s="614" t="n">
        <f aca="false">A124+1</f>
        <v>31</v>
      </c>
      <c r="B128" s="615" t="s">
        <v>208</v>
      </c>
      <c r="C128" s="622" t="n">
        <f aca="false">'31'!B7</f>
        <v>174</v>
      </c>
      <c r="D128" s="622" t="n">
        <f aca="false">'31'!F7</f>
        <v>38</v>
      </c>
      <c r="E128" s="617" t="s">
        <v>209</v>
      </c>
      <c r="F128" s="617" t="s">
        <v>209</v>
      </c>
      <c r="G128" s="622" t="n">
        <f aca="false">'31'!E7</f>
        <v>9</v>
      </c>
      <c r="H128" s="622" t="n">
        <f aca="false">'31'!I7</f>
        <v>0.4</v>
      </c>
      <c r="I128" s="622" t="n">
        <f aca="false">'31'!O7</f>
        <v>3.3</v>
      </c>
      <c r="J128" s="617" t="s">
        <v>209</v>
      </c>
      <c r="K128" s="617" t="s">
        <v>209</v>
      </c>
    </row>
    <row r="129" customFormat="false" ht="13.8" hidden="false" customHeight="false" outlineLevel="0" collapsed="false">
      <c r="A129" s="614"/>
      <c r="B129" s="615" t="s">
        <v>210</v>
      </c>
      <c r="C129" s="616" t="n">
        <f aca="false">'31'!B11</f>
        <v>161</v>
      </c>
      <c r="D129" s="616" t="n">
        <f aca="false">'31'!F11</f>
        <v>35</v>
      </c>
      <c r="E129" s="616" t="n">
        <f aca="false">'31'!F37</f>
        <v>1.4</v>
      </c>
      <c r="F129" s="616" t="n">
        <f aca="false">'31'!I37</f>
        <v>0.2</v>
      </c>
      <c r="G129" s="616" t="n">
        <f aca="false">'31'!E11</f>
        <v>10</v>
      </c>
      <c r="H129" s="616" t="n">
        <f aca="false">'31'!I11</f>
        <v>0.7</v>
      </c>
      <c r="I129" s="616" t="n">
        <f aca="false">'31'!O11</f>
        <v>3</v>
      </c>
      <c r="J129" s="616" t="n">
        <f aca="false">'31'!H37</f>
        <v>0.2</v>
      </c>
      <c r="K129" s="616" t="n">
        <f aca="false">'31'!K37</f>
        <v>0.06</v>
      </c>
    </row>
    <row r="130" customFormat="false" ht="13.8" hidden="false" customHeight="false" outlineLevel="0" collapsed="false">
      <c r="A130" s="614"/>
      <c r="B130" s="618" t="s">
        <v>211</v>
      </c>
      <c r="C130" s="623" t="n">
        <f aca="false">'31'!B15</f>
        <v>167</v>
      </c>
      <c r="D130" s="623" t="n">
        <f aca="false">'31'!F15</f>
        <v>40</v>
      </c>
      <c r="E130" s="617" t="s">
        <v>209</v>
      </c>
      <c r="F130" s="617" t="s">
        <v>209</v>
      </c>
      <c r="G130" s="623" t="n">
        <f aca="false">'31'!E15</f>
        <v>17</v>
      </c>
      <c r="H130" s="623" t="n">
        <f aca="false">'31'!I15</f>
        <v>0.7</v>
      </c>
      <c r="I130" s="623" t="n">
        <f aca="false">'31'!O15</f>
        <v>2.5</v>
      </c>
      <c r="J130" s="617" t="s">
        <v>209</v>
      </c>
      <c r="K130" s="617" t="s">
        <v>209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24" width="8.86"/>
    <col collapsed="false" customWidth="true" hidden="false" outlineLevel="0" max="14" min="2" style="624" width="6.15"/>
    <col collapsed="false" customWidth="false" hidden="false" outlineLevel="0" max="15" min="15" style="624" width="6.28"/>
    <col collapsed="false" customWidth="true" hidden="false" outlineLevel="0" max="19" min="16" style="624" width="6.15"/>
    <col collapsed="false" customWidth="true" hidden="false" outlineLevel="0" max="20" min="20" style="624" width="34.86"/>
    <col collapsed="false" customWidth="false" hidden="false" outlineLevel="0" max="1023" min="21" style="624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25" t="s">
        <v>212</v>
      </c>
      <c r="B1" s="626" t="s">
        <v>82</v>
      </c>
      <c r="C1" s="626"/>
      <c r="D1" s="626"/>
      <c r="E1" s="626"/>
      <c r="F1" s="626"/>
      <c r="G1" s="626"/>
      <c r="H1" s="626"/>
      <c r="I1" s="626"/>
      <c r="J1" s="627" t="s">
        <v>213</v>
      </c>
      <c r="K1" s="627"/>
      <c r="L1" s="627"/>
      <c r="M1" s="627"/>
      <c r="N1" s="627"/>
      <c r="O1" s="627"/>
      <c r="P1" s="627"/>
      <c r="Q1" s="627"/>
      <c r="R1" s="627"/>
      <c r="S1" s="627"/>
      <c r="T1" s="628" t="n">
        <f aca="false">ESCALA!A3</f>
        <v>43922</v>
      </c>
    </row>
    <row r="2" customFormat="false" ht="13.8" hidden="false" customHeight="false" outlineLevel="0" collapsed="false">
      <c r="A2" s="625"/>
      <c r="B2" s="626" t="s">
        <v>214</v>
      </c>
      <c r="C2" s="626"/>
      <c r="D2" s="626"/>
      <c r="E2" s="626"/>
      <c r="F2" s="625" t="s">
        <v>215</v>
      </c>
      <c r="G2" s="625"/>
      <c r="H2" s="625"/>
      <c r="I2" s="625"/>
      <c r="J2" s="627" t="s">
        <v>214</v>
      </c>
      <c r="K2" s="627"/>
      <c r="L2" s="627"/>
      <c r="M2" s="627"/>
      <c r="N2" s="627"/>
      <c r="O2" s="625" t="s">
        <v>215</v>
      </c>
      <c r="P2" s="625"/>
      <c r="Q2" s="625"/>
      <c r="R2" s="625"/>
      <c r="S2" s="625"/>
      <c r="T2" s="628"/>
    </row>
    <row r="3" customFormat="false" ht="13.9" hidden="false" customHeight="true" outlineLevel="0" collapsed="false">
      <c r="A3" s="625"/>
      <c r="B3" s="626" t="s">
        <v>216</v>
      </c>
      <c r="C3" s="626"/>
      <c r="D3" s="626" t="s">
        <v>217</v>
      </c>
      <c r="E3" s="626"/>
      <c r="F3" s="625" t="s">
        <v>216</v>
      </c>
      <c r="G3" s="625"/>
      <c r="H3" s="625" t="s">
        <v>217</v>
      </c>
      <c r="I3" s="625"/>
      <c r="J3" s="629" t="s">
        <v>218</v>
      </c>
      <c r="K3" s="627" t="s">
        <v>216</v>
      </c>
      <c r="L3" s="627"/>
      <c r="M3" s="627" t="s">
        <v>217</v>
      </c>
      <c r="N3" s="627"/>
      <c r="O3" s="630" t="s">
        <v>218</v>
      </c>
      <c r="P3" s="625" t="s">
        <v>216</v>
      </c>
      <c r="Q3" s="625"/>
      <c r="R3" s="625" t="s">
        <v>217</v>
      </c>
      <c r="S3" s="625"/>
      <c r="T3" s="628"/>
    </row>
    <row r="4" customFormat="false" ht="35.05" hidden="false" customHeight="false" outlineLevel="0" collapsed="false">
      <c r="A4" s="625"/>
      <c r="B4" s="626" t="s">
        <v>7</v>
      </c>
      <c r="C4" s="631" t="s">
        <v>219</v>
      </c>
      <c r="D4" s="631" t="s">
        <v>7</v>
      </c>
      <c r="E4" s="631" t="s">
        <v>219</v>
      </c>
      <c r="F4" s="625" t="s">
        <v>7</v>
      </c>
      <c r="G4" s="630" t="s">
        <v>219</v>
      </c>
      <c r="H4" s="625" t="s">
        <v>7</v>
      </c>
      <c r="I4" s="630" t="s">
        <v>219</v>
      </c>
      <c r="J4" s="629"/>
      <c r="K4" s="629" t="s">
        <v>7</v>
      </c>
      <c r="L4" s="629" t="s">
        <v>219</v>
      </c>
      <c r="M4" s="629" t="s">
        <v>7</v>
      </c>
      <c r="N4" s="629" t="s">
        <v>219</v>
      </c>
      <c r="O4" s="630"/>
      <c r="P4" s="625" t="s">
        <v>7</v>
      </c>
      <c r="Q4" s="630" t="s">
        <v>219</v>
      </c>
      <c r="R4" s="625" t="s">
        <v>7</v>
      </c>
      <c r="S4" s="630" t="s">
        <v>219</v>
      </c>
      <c r="T4" s="625" t="s">
        <v>220</v>
      </c>
    </row>
    <row r="5" customFormat="false" ht="13.8" hidden="false" customHeight="false" outlineLevel="0" collapsed="false">
      <c r="A5" s="632" t="n">
        <v>1</v>
      </c>
      <c r="B5" s="633"/>
      <c r="C5" s="634"/>
      <c r="D5" s="633"/>
      <c r="E5" s="634"/>
      <c r="F5" s="635"/>
      <c r="G5" s="636"/>
      <c r="H5" s="635"/>
      <c r="I5" s="636"/>
      <c r="J5" s="637"/>
      <c r="K5" s="638"/>
      <c r="L5" s="639"/>
      <c r="M5" s="638"/>
      <c r="N5" s="639"/>
      <c r="O5" s="636"/>
      <c r="P5" s="635"/>
      <c r="Q5" s="636"/>
      <c r="R5" s="635"/>
      <c r="S5" s="636"/>
      <c r="T5" s="600"/>
    </row>
    <row r="6" customFormat="false" ht="13.8" hidden="false" customHeight="false" outlineLevel="0" collapsed="false">
      <c r="A6" s="632" t="n">
        <v>2</v>
      </c>
      <c r="B6" s="633"/>
      <c r="C6" s="634"/>
      <c r="D6" s="633"/>
      <c r="E6" s="634"/>
      <c r="F6" s="635"/>
      <c r="G6" s="636"/>
      <c r="H6" s="635"/>
      <c r="I6" s="636"/>
      <c r="J6" s="637"/>
      <c r="K6" s="638"/>
      <c r="L6" s="639"/>
      <c r="M6" s="638"/>
      <c r="N6" s="639"/>
      <c r="O6" s="636"/>
      <c r="P6" s="635"/>
      <c r="Q6" s="636"/>
      <c r="R6" s="635"/>
      <c r="S6" s="636"/>
      <c r="T6" s="600"/>
    </row>
    <row r="7" customFormat="false" ht="13.8" hidden="false" customHeight="false" outlineLevel="0" collapsed="false">
      <c r="A7" s="632" t="n">
        <v>3</v>
      </c>
      <c r="B7" s="633"/>
      <c r="C7" s="634"/>
      <c r="D7" s="633"/>
      <c r="E7" s="634"/>
      <c r="F7" s="635"/>
      <c r="G7" s="636"/>
      <c r="H7" s="635"/>
      <c r="I7" s="636"/>
      <c r="J7" s="637"/>
      <c r="K7" s="638"/>
      <c r="L7" s="639"/>
      <c r="M7" s="638"/>
      <c r="N7" s="639"/>
      <c r="O7" s="636"/>
      <c r="P7" s="635"/>
      <c r="Q7" s="636"/>
      <c r="R7" s="635"/>
      <c r="S7" s="636"/>
      <c r="T7" s="600"/>
    </row>
    <row r="8" customFormat="false" ht="13.8" hidden="false" customHeight="false" outlineLevel="0" collapsed="false">
      <c r="A8" s="632" t="n">
        <v>4</v>
      </c>
      <c r="B8" s="633"/>
      <c r="C8" s="634"/>
      <c r="D8" s="633"/>
      <c r="E8" s="634"/>
      <c r="F8" s="635"/>
      <c r="G8" s="636"/>
      <c r="H8" s="635"/>
      <c r="I8" s="636"/>
      <c r="J8" s="637"/>
      <c r="K8" s="638"/>
      <c r="L8" s="639"/>
      <c r="M8" s="638"/>
      <c r="N8" s="639"/>
      <c r="O8" s="636"/>
      <c r="P8" s="635"/>
      <c r="Q8" s="636"/>
      <c r="R8" s="635"/>
      <c r="S8" s="636"/>
      <c r="T8" s="600"/>
    </row>
    <row r="9" customFormat="false" ht="13.8" hidden="false" customHeight="false" outlineLevel="0" collapsed="false">
      <c r="A9" s="632" t="n">
        <v>5</v>
      </c>
      <c r="B9" s="633"/>
      <c r="C9" s="634"/>
      <c r="D9" s="633"/>
      <c r="E9" s="634"/>
      <c r="F9" s="635"/>
      <c r="G9" s="636"/>
      <c r="H9" s="635"/>
      <c r="I9" s="636"/>
      <c r="J9" s="637"/>
      <c r="K9" s="638"/>
      <c r="L9" s="639"/>
      <c r="M9" s="638"/>
      <c r="N9" s="639"/>
      <c r="O9" s="636"/>
      <c r="P9" s="635"/>
      <c r="Q9" s="636"/>
      <c r="R9" s="635"/>
      <c r="S9" s="636"/>
      <c r="T9" s="600"/>
    </row>
    <row r="10" customFormat="false" ht="13.8" hidden="false" customHeight="false" outlineLevel="0" collapsed="false">
      <c r="A10" s="632" t="n">
        <v>6</v>
      </c>
      <c r="B10" s="633"/>
      <c r="C10" s="634"/>
      <c r="D10" s="633"/>
      <c r="E10" s="634"/>
      <c r="F10" s="635"/>
      <c r="G10" s="636"/>
      <c r="H10" s="635"/>
      <c r="I10" s="636"/>
      <c r="J10" s="637"/>
      <c r="K10" s="638"/>
      <c r="L10" s="639"/>
      <c r="M10" s="638"/>
      <c r="N10" s="639"/>
      <c r="O10" s="636"/>
      <c r="P10" s="635"/>
      <c r="Q10" s="636"/>
      <c r="R10" s="635"/>
      <c r="S10" s="636"/>
      <c r="T10" s="600"/>
    </row>
    <row r="11" customFormat="false" ht="13.8" hidden="false" customHeight="false" outlineLevel="0" collapsed="false">
      <c r="A11" s="632" t="n">
        <v>7</v>
      </c>
      <c r="B11" s="633"/>
      <c r="C11" s="634"/>
      <c r="D11" s="633"/>
      <c r="E11" s="634"/>
      <c r="F11" s="635"/>
      <c r="G11" s="636"/>
      <c r="H11" s="635"/>
      <c r="I11" s="636"/>
      <c r="J11" s="637"/>
      <c r="K11" s="638"/>
      <c r="L11" s="639"/>
      <c r="M11" s="638"/>
      <c r="N11" s="639"/>
      <c r="O11" s="636"/>
      <c r="P11" s="635"/>
      <c r="Q11" s="636"/>
      <c r="R11" s="635"/>
      <c r="S11" s="636"/>
      <c r="T11" s="600"/>
    </row>
    <row r="12" customFormat="false" ht="13.8" hidden="false" customHeight="false" outlineLevel="0" collapsed="false">
      <c r="A12" s="632" t="n">
        <v>8</v>
      </c>
      <c r="B12" s="633"/>
      <c r="C12" s="634"/>
      <c r="D12" s="633"/>
      <c r="E12" s="634"/>
      <c r="F12" s="635"/>
      <c r="G12" s="636"/>
      <c r="H12" s="635"/>
      <c r="I12" s="636"/>
      <c r="J12" s="637"/>
      <c r="K12" s="638"/>
      <c r="L12" s="639"/>
      <c r="M12" s="638"/>
      <c r="N12" s="639"/>
      <c r="O12" s="636"/>
      <c r="P12" s="635"/>
      <c r="Q12" s="636"/>
      <c r="R12" s="635"/>
      <c r="S12" s="636"/>
      <c r="T12" s="600"/>
    </row>
    <row r="13" customFormat="false" ht="13.8" hidden="false" customHeight="false" outlineLevel="0" collapsed="false">
      <c r="A13" s="632" t="n">
        <v>9</v>
      </c>
      <c r="B13" s="633"/>
      <c r="C13" s="634"/>
      <c r="D13" s="633"/>
      <c r="E13" s="634"/>
      <c r="F13" s="635"/>
      <c r="G13" s="636"/>
      <c r="H13" s="635"/>
      <c r="I13" s="636"/>
      <c r="J13" s="637"/>
      <c r="K13" s="638"/>
      <c r="L13" s="639"/>
      <c r="M13" s="638"/>
      <c r="N13" s="639"/>
      <c r="O13" s="636"/>
      <c r="P13" s="635"/>
      <c r="Q13" s="636"/>
      <c r="R13" s="635"/>
      <c r="S13" s="636"/>
      <c r="T13" s="600"/>
    </row>
    <row r="14" customFormat="false" ht="13.8" hidden="false" customHeight="false" outlineLevel="0" collapsed="false">
      <c r="A14" s="632" t="n">
        <v>10</v>
      </c>
      <c r="B14" s="633"/>
      <c r="C14" s="634"/>
      <c r="D14" s="633"/>
      <c r="E14" s="634"/>
      <c r="F14" s="635"/>
      <c r="G14" s="636"/>
      <c r="H14" s="635"/>
      <c r="I14" s="636"/>
      <c r="J14" s="637"/>
      <c r="K14" s="638"/>
      <c r="L14" s="639"/>
      <c r="M14" s="638"/>
      <c r="N14" s="639"/>
      <c r="O14" s="636"/>
      <c r="P14" s="635"/>
      <c r="Q14" s="636"/>
      <c r="R14" s="635"/>
      <c r="S14" s="636"/>
      <c r="T14" s="600"/>
    </row>
    <row r="15" customFormat="false" ht="13.8" hidden="false" customHeight="false" outlineLevel="0" collapsed="false">
      <c r="A15" s="632" t="n">
        <v>11</v>
      </c>
      <c r="B15" s="633"/>
      <c r="C15" s="634"/>
      <c r="D15" s="633"/>
      <c r="E15" s="634"/>
      <c r="F15" s="635"/>
      <c r="G15" s="636"/>
      <c r="H15" s="635"/>
      <c r="I15" s="636"/>
      <c r="J15" s="637"/>
      <c r="K15" s="638"/>
      <c r="L15" s="639"/>
      <c r="M15" s="638"/>
      <c r="N15" s="639"/>
      <c r="O15" s="636"/>
      <c r="P15" s="635"/>
      <c r="Q15" s="636"/>
      <c r="R15" s="635"/>
      <c r="S15" s="636"/>
      <c r="T15" s="600"/>
    </row>
    <row r="16" customFormat="false" ht="13.8" hidden="false" customHeight="false" outlineLevel="0" collapsed="false">
      <c r="A16" s="632" t="n">
        <v>12</v>
      </c>
      <c r="B16" s="633"/>
      <c r="C16" s="634"/>
      <c r="D16" s="633"/>
      <c r="E16" s="634"/>
      <c r="F16" s="635"/>
      <c r="G16" s="636"/>
      <c r="H16" s="635"/>
      <c r="I16" s="636"/>
      <c r="J16" s="637"/>
      <c r="K16" s="638"/>
      <c r="L16" s="639"/>
      <c r="M16" s="638"/>
      <c r="N16" s="639"/>
      <c r="O16" s="636"/>
      <c r="P16" s="635"/>
      <c r="Q16" s="636"/>
      <c r="R16" s="635"/>
      <c r="S16" s="636"/>
      <c r="T16" s="600"/>
    </row>
    <row r="17" customFormat="false" ht="13.8" hidden="false" customHeight="false" outlineLevel="0" collapsed="false">
      <c r="A17" s="632" t="n">
        <v>13</v>
      </c>
      <c r="B17" s="633"/>
      <c r="C17" s="634"/>
      <c r="D17" s="633"/>
      <c r="E17" s="634"/>
      <c r="F17" s="635"/>
      <c r="G17" s="636"/>
      <c r="H17" s="635"/>
      <c r="I17" s="636"/>
      <c r="J17" s="637"/>
      <c r="K17" s="638"/>
      <c r="L17" s="639"/>
      <c r="M17" s="638"/>
      <c r="N17" s="639"/>
      <c r="O17" s="636"/>
      <c r="P17" s="635"/>
      <c r="Q17" s="636"/>
      <c r="R17" s="635"/>
      <c r="S17" s="636"/>
      <c r="T17" s="600"/>
    </row>
    <row r="18" customFormat="false" ht="13.8" hidden="false" customHeight="false" outlineLevel="0" collapsed="false">
      <c r="A18" s="632" t="n">
        <v>14</v>
      </c>
      <c r="B18" s="633"/>
      <c r="C18" s="634"/>
      <c r="D18" s="633"/>
      <c r="E18" s="634"/>
      <c r="F18" s="635"/>
      <c r="G18" s="636"/>
      <c r="H18" s="635"/>
      <c r="I18" s="636"/>
      <c r="J18" s="637"/>
      <c r="K18" s="638"/>
      <c r="L18" s="639"/>
      <c r="M18" s="638"/>
      <c r="N18" s="639"/>
      <c r="O18" s="636"/>
      <c r="P18" s="635"/>
      <c r="Q18" s="636"/>
      <c r="R18" s="635"/>
      <c r="S18" s="636"/>
      <c r="T18" s="600"/>
    </row>
    <row r="19" customFormat="false" ht="13.8" hidden="false" customHeight="false" outlineLevel="0" collapsed="false">
      <c r="A19" s="632" t="n">
        <v>15</v>
      </c>
      <c r="B19" s="633"/>
      <c r="C19" s="634"/>
      <c r="D19" s="633"/>
      <c r="E19" s="634"/>
      <c r="F19" s="635"/>
      <c r="G19" s="636"/>
      <c r="H19" s="635"/>
      <c r="I19" s="636"/>
      <c r="J19" s="637"/>
      <c r="K19" s="638"/>
      <c r="L19" s="639"/>
      <c r="M19" s="638"/>
      <c r="N19" s="639"/>
      <c r="O19" s="636"/>
      <c r="P19" s="635"/>
      <c r="Q19" s="636"/>
      <c r="R19" s="635"/>
      <c r="S19" s="636"/>
      <c r="T19" s="600"/>
    </row>
    <row r="20" customFormat="false" ht="13.8" hidden="false" customHeight="false" outlineLevel="0" collapsed="false">
      <c r="A20" s="632" t="n">
        <v>16</v>
      </c>
      <c r="B20" s="633"/>
      <c r="C20" s="634"/>
      <c r="D20" s="633"/>
      <c r="E20" s="634"/>
      <c r="F20" s="635"/>
      <c r="G20" s="636"/>
      <c r="H20" s="635"/>
      <c r="I20" s="636"/>
      <c r="J20" s="637"/>
      <c r="K20" s="638"/>
      <c r="L20" s="639"/>
      <c r="M20" s="638"/>
      <c r="N20" s="639"/>
      <c r="O20" s="636"/>
      <c r="P20" s="635"/>
      <c r="Q20" s="636"/>
      <c r="R20" s="635"/>
      <c r="S20" s="636"/>
      <c r="T20" s="600"/>
    </row>
    <row r="21" customFormat="false" ht="13.8" hidden="false" customHeight="false" outlineLevel="0" collapsed="false">
      <c r="A21" s="632" t="n">
        <v>17</v>
      </c>
      <c r="B21" s="633"/>
      <c r="C21" s="634"/>
      <c r="D21" s="633"/>
      <c r="E21" s="634"/>
      <c r="F21" s="635"/>
      <c r="G21" s="636"/>
      <c r="H21" s="635"/>
      <c r="I21" s="636"/>
      <c r="J21" s="637"/>
      <c r="K21" s="638"/>
      <c r="L21" s="639"/>
      <c r="M21" s="638"/>
      <c r="N21" s="639"/>
      <c r="O21" s="636"/>
      <c r="P21" s="635"/>
      <c r="Q21" s="636"/>
      <c r="R21" s="635"/>
      <c r="S21" s="636"/>
      <c r="T21" s="600"/>
    </row>
    <row r="22" customFormat="false" ht="13.8" hidden="false" customHeight="false" outlineLevel="0" collapsed="false">
      <c r="A22" s="632" t="n">
        <v>18</v>
      </c>
      <c r="B22" s="633"/>
      <c r="C22" s="634"/>
      <c r="D22" s="633"/>
      <c r="E22" s="634"/>
      <c r="F22" s="635"/>
      <c r="G22" s="636"/>
      <c r="H22" s="635"/>
      <c r="I22" s="636"/>
      <c r="J22" s="637"/>
      <c r="K22" s="638"/>
      <c r="L22" s="639"/>
      <c r="M22" s="638"/>
      <c r="N22" s="639"/>
      <c r="O22" s="636"/>
      <c r="P22" s="635"/>
      <c r="Q22" s="636"/>
      <c r="R22" s="635"/>
      <c r="S22" s="636"/>
      <c r="T22" s="600"/>
    </row>
    <row r="23" customFormat="false" ht="13.8" hidden="false" customHeight="false" outlineLevel="0" collapsed="false">
      <c r="A23" s="632" t="n">
        <v>19</v>
      </c>
      <c r="B23" s="633"/>
      <c r="C23" s="634"/>
      <c r="D23" s="633"/>
      <c r="E23" s="634"/>
      <c r="F23" s="635"/>
      <c r="G23" s="636"/>
      <c r="H23" s="635"/>
      <c r="I23" s="636"/>
      <c r="J23" s="637"/>
      <c r="K23" s="638"/>
      <c r="L23" s="639"/>
      <c r="M23" s="638"/>
      <c r="N23" s="639"/>
      <c r="O23" s="636"/>
      <c r="P23" s="635"/>
      <c r="Q23" s="636"/>
      <c r="R23" s="635"/>
      <c r="S23" s="636"/>
      <c r="T23" s="600"/>
    </row>
    <row r="24" customFormat="false" ht="13.8" hidden="false" customHeight="false" outlineLevel="0" collapsed="false">
      <c r="A24" s="632" t="n">
        <v>20</v>
      </c>
      <c r="B24" s="633"/>
      <c r="C24" s="634"/>
      <c r="D24" s="633"/>
      <c r="E24" s="634"/>
      <c r="F24" s="635"/>
      <c r="G24" s="636"/>
      <c r="H24" s="635"/>
      <c r="I24" s="636"/>
      <c r="J24" s="637"/>
      <c r="K24" s="638"/>
      <c r="L24" s="639"/>
      <c r="M24" s="638"/>
      <c r="N24" s="639"/>
      <c r="O24" s="636"/>
      <c r="P24" s="635"/>
      <c r="Q24" s="636"/>
      <c r="R24" s="635"/>
      <c r="S24" s="636"/>
      <c r="T24" s="600"/>
    </row>
    <row r="25" customFormat="false" ht="13.8" hidden="false" customHeight="false" outlineLevel="0" collapsed="false">
      <c r="A25" s="632" t="n">
        <v>21</v>
      </c>
      <c r="B25" s="633"/>
      <c r="C25" s="634"/>
      <c r="D25" s="633"/>
      <c r="E25" s="634"/>
      <c r="F25" s="635"/>
      <c r="G25" s="636"/>
      <c r="H25" s="635"/>
      <c r="I25" s="636"/>
      <c r="J25" s="637"/>
      <c r="K25" s="638"/>
      <c r="L25" s="639"/>
      <c r="M25" s="638"/>
      <c r="N25" s="639"/>
      <c r="O25" s="636"/>
      <c r="P25" s="635"/>
      <c r="Q25" s="636"/>
      <c r="R25" s="635"/>
      <c r="S25" s="636"/>
      <c r="T25" s="600"/>
    </row>
    <row r="26" customFormat="false" ht="13.8" hidden="false" customHeight="false" outlineLevel="0" collapsed="false">
      <c r="A26" s="632" t="n">
        <v>22</v>
      </c>
      <c r="B26" s="633"/>
      <c r="C26" s="634"/>
      <c r="D26" s="633"/>
      <c r="E26" s="634"/>
      <c r="F26" s="635"/>
      <c r="G26" s="636"/>
      <c r="H26" s="635"/>
      <c r="I26" s="636"/>
      <c r="J26" s="637"/>
      <c r="K26" s="638"/>
      <c r="L26" s="639"/>
      <c r="M26" s="638"/>
      <c r="N26" s="639"/>
      <c r="O26" s="636"/>
      <c r="P26" s="635"/>
      <c r="Q26" s="636"/>
      <c r="R26" s="635"/>
      <c r="S26" s="636"/>
      <c r="T26" s="600"/>
    </row>
    <row r="27" customFormat="false" ht="13.8" hidden="false" customHeight="false" outlineLevel="0" collapsed="false">
      <c r="A27" s="632" t="n">
        <v>23</v>
      </c>
      <c r="B27" s="633"/>
      <c r="C27" s="634"/>
      <c r="D27" s="633"/>
      <c r="E27" s="634"/>
      <c r="F27" s="635"/>
      <c r="G27" s="636"/>
      <c r="H27" s="635"/>
      <c r="I27" s="636"/>
      <c r="J27" s="637"/>
      <c r="K27" s="638"/>
      <c r="L27" s="639"/>
      <c r="M27" s="638"/>
      <c r="N27" s="639"/>
      <c r="O27" s="636"/>
      <c r="P27" s="635"/>
      <c r="Q27" s="636"/>
      <c r="R27" s="635"/>
      <c r="S27" s="636"/>
      <c r="T27" s="600"/>
    </row>
    <row r="28" customFormat="false" ht="13.8" hidden="false" customHeight="false" outlineLevel="0" collapsed="false">
      <c r="A28" s="632" t="n">
        <v>24</v>
      </c>
      <c r="B28" s="633"/>
      <c r="C28" s="634"/>
      <c r="D28" s="633"/>
      <c r="E28" s="634"/>
      <c r="F28" s="635"/>
      <c r="G28" s="636"/>
      <c r="H28" s="635"/>
      <c r="I28" s="636"/>
      <c r="J28" s="637"/>
      <c r="K28" s="638"/>
      <c r="L28" s="639"/>
      <c r="M28" s="638"/>
      <c r="N28" s="639"/>
      <c r="O28" s="636"/>
      <c r="P28" s="635"/>
      <c r="Q28" s="636"/>
      <c r="R28" s="635"/>
      <c r="S28" s="636"/>
      <c r="T28" s="600"/>
    </row>
    <row r="29" customFormat="false" ht="13.8" hidden="false" customHeight="false" outlineLevel="0" collapsed="false">
      <c r="A29" s="632" t="n">
        <v>25</v>
      </c>
      <c r="B29" s="633"/>
      <c r="C29" s="634"/>
      <c r="D29" s="633"/>
      <c r="E29" s="634"/>
      <c r="F29" s="635"/>
      <c r="G29" s="636"/>
      <c r="H29" s="635"/>
      <c r="I29" s="636"/>
      <c r="J29" s="637"/>
      <c r="K29" s="638"/>
      <c r="L29" s="639"/>
      <c r="M29" s="638"/>
      <c r="N29" s="639"/>
      <c r="O29" s="636"/>
      <c r="P29" s="635"/>
      <c r="Q29" s="636"/>
      <c r="R29" s="635"/>
      <c r="S29" s="636"/>
      <c r="T29" s="600"/>
    </row>
    <row r="30" customFormat="false" ht="13.8" hidden="false" customHeight="false" outlineLevel="0" collapsed="false">
      <c r="A30" s="632" t="n">
        <v>26</v>
      </c>
      <c r="B30" s="633"/>
      <c r="C30" s="634"/>
      <c r="D30" s="633"/>
      <c r="E30" s="634"/>
      <c r="F30" s="635"/>
      <c r="G30" s="636"/>
      <c r="H30" s="635"/>
      <c r="I30" s="636"/>
      <c r="J30" s="637"/>
      <c r="K30" s="638"/>
      <c r="L30" s="639"/>
      <c r="M30" s="638"/>
      <c r="N30" s="639"/>
      <c r="O30" s="636"/>
      <c r="P30" s="635"/>
      <c r="Q30" s="636"/>
      <c r="R30" s="635"/>
      <c r="S30" s="636"/>
      <c r="T30" s="600"/>
    </row>
    <row r="31" customFormat="false" ht="13.8" hidden="false" customHeight="false" outlineLevel="0" collapsed="false">
      <c r="A31" s="632" t="n">
        <v>27</v>
      </c>
      <c r="B31" s="633"/>
      <c r="C31" s="634"/>
      <c r="D31" s="633"/>
      <c r="E31" s="634"/>
      <c r="F31" s="635"/>
      <c r="G31" s="636"/>
      <c r="H31" s="635"/>
      <c r="I31" s="636"/>
      <c r="J31" s="637"/>
      <c r="K31" s="638"/>
      <c r="L31" s="639"/>
      <c r="M31" s="638"/>
      <c r="N31" s="639"/>
      <c r="O31" s="636"/>
      <c r="P31" s="635"/>
      <c r="Q31" s="636"/>
      <c r="R31" s="635"/>
      <c r="S31" s="636"/>
      <c r="T31" s="600"/>
    </row>
    <row r="32" customFormat="false" ht="13.8" hidden="false" customHeight="false" outlineLevel="0" collapsed="false">
      <c r="A32" s="632" t="n">
        <v>28</v>
      </c>
      <c r="B32" s="633"/>
      <c r="C32" s="634"/>
      <c r="D32" s="633"/>
      <c r="E32" s="634"/>
      <c r="F32" s="635"/>
      <c r="G32" s="636"/>
      <c r="H32" s="635"/>
      <c r="I32" s="636"/>
      <c r="J32" s="640"/>
      <c r="K32" s="638"/>
      <c r="L32" s="639"/>
      <c r="M32" s="638"/>
      <c r="N32" s="639"/>
      <c r="O32" s="636"/>
      <c r="P32" s="635"/>
      <c r="Q32" s="636"/>
      <c r="R32" s="635"/>
      <c r="S32" s="636"/>
      <c r="T32" s="600"/>
    </row>
    <row r="33" customFormat="false" ht="13.8" hidden="false" customHeight="false" outlineLevel="0" collapsed="false">
      <c r="A33" s="632" t="n">
        <v>29</v>
      </c>
      <c r="B33" s="633"/>
      <c r="C33" s="634"/>
      <c r="D33" s="633"/>
      <c r="E33" s="634"/>
      <c r="F33" s="635"/>
      <c r="G33" s="636"/>
      <c r="H33" s="635"/>
      <c r="I33" s="636"/>
      <c r="J33" s="640"/>
      <c r="K33" s="638"/>
      <c r="L33" s="639"/>
      <c r="M33" s="638"/>
      <c r="N33" s="639"/>
      <c r="O33" s="636"/>
      <c r="P33" s="635"/>
      <c r="Q33" s="636"/>
      <c r="R33" s="635"/>
      <c r="S33" s="636"/>
      <c r="T33" s="600"/>
    </row>
    <row r="34" customFormat="false" ht="13.8" hidden="false" customHeight="false" outlineLevel="0" collapsed="false">
      <c r="A34" s="632" t="n">
        <v>30</v>
      </c>
      <c r="B34" s="633"/>
      <c r="C34" s="634"/>
      <c r="D34" s="633"/>
      <c r="E34" s="634"/>
      <c r="F34" s="635"/>
      <c r="G34" s="636"/>
      <c r="H34" s="635"/>
      <c r="I34" s="636"/>
      <c r="J34" s="640"/>
      <c r="K34" s="638"/>
      <c r="L34" s="639"/>
      <c r="M34" s="638"/>
      <c r="N34" s="639"/>
      <c r="O34" s="636"/>
      <c r="P34" s="635"/>
      <c r="Q34" s="636"/>
      <c r="R34" s="635"/>
      <c r="S34" s="636"/>
      <c r="T34" s="600"/>
    </row>
    <row r="35" customFormat="false" ht="13.8" hidden="false" customHeight="false" outlineLevel="0" collapsed="false">
      <c r="A35" s="632" t="n">
        <v>31</v>
      </c>
      <c r="B35" s="633"/>
      <c r="C35" s="634"/>
      <c r="D35" s="633"/>
      <c r="E35" s="634"/>
      <c r="F35" s="635"/>
      <c r="G35" s="636"/>
      <c r="H35" s="635"/>
      <c r="I35" s="636"/>
      <c r="J35" s="640"/>
      <c r="K35" s="638"/>
      <c r="L35" s="639"/>
      <c r="M35" s="638"/>
      <c r="N35" s="639"/>
      <c r="O35" s="636"/>
      <c r="P35" s="635"/>
      <c r="Q35" s="636"/>
      <c r="R35" s="635"/>
      <c r="S35" s="636"/>
      <c r="T35" s="600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8476562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41"/>
      <c r="B1" s="642"/>
      <c r="C1" s="642"/>
      <c r="D1" s="642"/>
      <c r="E1" s="642"/>
      <c r="F1" s="643"/>
      <c r="G1" s="644" t="s">
        <v>221</v>
      </c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5" t="s">
        <v>222</v>
      </c>
      <c r="X1" s="645"/>
      <c r="Y1" s="645"/>
      <c r="Z1" s="645"/>
      <c r="AA1" s="645"/>
      <c r="AB1" s="645"/>
      <c r="AC1" s="645"/>
      <c r="AD1" s="645"/>
      <c r="AE1" s="645"/>
    </row>
    <row r="2" customFormat="false" ht="18" hidden="false" customHeight="true" outlineLevel="0" collapsed="false">
      <c r="A2" s="646"/>
      <c r="B2" s="647"/>
      <c r="C2" s="647"/>
      <c r="D2" s="647"/>
      <c r="E2" s="647"/>
      <c r="F2" s="648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 t="n">
        <f aca="false">'1'!$U$25</f>
        <v>43922</v>
      </c>
      <c r="X2" s="645" t="n">
        <f aca="false">'1'!$B$20</f>
        <v>258</v>
      </c>
      <c r="Y2" s="645" t="n">
        <f aca="false">'1'!$B$20</f>
        <v>258</v>
      </c>
      <c r="Z2" s="645"/>
      <c r="AA2" s="645"/>
      <c r="AB2" s="645"/>
      <c r="AC2" s="645" t="n">
        <f aca="false">'1'!$B$20</f>
        <v>258</v>
      </c>
      <c r="AD2" s="645" t="n">
        <f aca="false">'1'!$B$20</f>
        <v>258</v>
      </c>
      <c r="AE2" s="645" t="n">
        <f aca="false">'1'!$B$20</f>
        <v>258</v>
      </c>
    </row>
    <row r="3" customFormat="false" ht="2.25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49"/>
      <c r="AB3" s="649"/>
      <c r="AC3" s="649"/>
      <c r="AD3" s="649"/>
      <c r="AE3" s="649"/>
    </row>
    <row r="4" s="654" customFormat="true" ht="27.75" hidden="false" customHeight="true" outlineLevel="0" collapsed="false">
      <c r="A4" s="650" t="s">
        <v>223</v>
      </c>
      <c r="B4" s="651" t="s">
        <v>224</v>
      </c>
      <c r="C4" s="651"/>
      <c r="D4" s="651"/>
      <c r="E4" s="651"/>
      <c r="F4" s="651"/>
      <c r="G4" s="651"/>
      <c r="H4" s="651"/>
      <c r="I4" s="651"/>
      <c r="J4" s="651"/>
      <c r="K4" s="652" t="s">
        <v>225</v>
      </c>
      <c r="L4" s="652"/>
      <c r="M4" s="652"/>
      <c r="N4" s="652"/>
      <c r="O4" s="652"/>
      <c r="P4" s="652"/>
      <c r="Q4" s="652"/>
      <c r="R4" s="652"/>
      <c r="S4" s="652"/>
      <c r="T4" s="652"/>
      <c r="U4" s="652"/>
      <c r="V4" s="652"/>
      <c r="W4" s="653" t="s">
        <v>226</v>
      </c>
      <c r="X4" s="653"/>
      <c r="Y4" s="653"/>
      <c r="Z4" s="653"/>
      <c r="AA4" s="653"/>
      <c r="AB4" s="653"/>
      <c r="AC4" s="653"/>
      <c r="AD4" s="653"/>
      <c r="AE4" s="653"/>
    </row>
    <row r="5" customFormat="false" ht="30" hidden="false" customHeight="true" outlineLevel="0" collapsed="false">
      <c r="A5" s="650"/>
      <c r="B5" s="655" t="s">
        <v>227</v>
      </c>
      <c r="C5" s="655"/>
      <c r="D5" s="655"/>
      <c r="E5" s="656" t="s">
        <v>228</v>
      </c>
      <c r="F5" s="656"/>
      <c r="G5" s="656"/>
      <c r="H5" s="657" t="s">
        <v>229</v>
      </c>
      <c r="I5" s="657"/>
      <c r="J5" s="657"/>
      <c r="K5" s="658" t="s">
        <v>227</v>
      </c>
      <c r="L5" s="658"/>
      <c r="M5" s="658"/>
      <c r="N5" s="656" t="s">
        <v>228</v>
      </c>
      <c r="O5" s="656"/>
      <c r="P5" s="656"/>
      <c r="Q5" s="656" t="s">
        <v>229</v>
      </c>
      <c r="R5" s="656"/>
      <c r="S5" s="656"/>
      <c r="T5" s="659" t="s">
        <v>230</v>
      </c>
      <c r="U5" s="659"/>
      <c r="V5" s="659"/>
      <c r="W5" s="655" t="s">
        <v>227</v>
      </c>
      <c r="X5" s="655"/>
      <c r="Y5" s="655"/>
      <c r="Z5" s="656" t="s">
        <v>228</v>
      </c>
      <c r="AA5" s="656"/>
      <c r="AB5" s="656"/>
      <c r="AC5" s="659" t="s">
        <v>229</v>
      </c>
      <c r="AD5" s="659"/>
      <c r="AE5" s="659"/>
    </row>
    <row r="6" customFormat="false" ht="17.25" hidden="false" customHeight="true" outlineLevel="0" collapsed="false">
      <c r="A6" s="650"/>
      <c r="B6" s="660" t="s">
        <v>231</v>
      </c>
      <c r="C6" s="661" t="s">
        <v>232</v>
      </c>
      <c r="D6" s="661" t="s">
        <v>233</v>
      </c>
      <c r="E6" s="661" t="s">
        <v>231</v>
      </c>
      <c r="F6" s="661" t="s">
        <v>232</v>
      </c>
      <c r="G6" s="661" t="s">
        <v>233</v>
      </c>
      <c r="H6" s="661" t="s">
        <v>231</v>
      </c>
      <c r="I6" s="661" t="s">
        <v>232</v>
      </c>
      <c r="J6" s="662" t="s">
        <v>233</v>
      </c>
      <c r="K6" s="663" t="s">
        <v>231</v>
      </c>
      <c r="L6" s="661" t="s">
        <v>232</v>
      </c>
      <c r="M6" s="661" t="s">
        <v>233</v>
      </c>
      <c r="N6" s="664" t="s">
        <v>231</v>
      </c>
      <c r="O6" s="664" t="s">
        <v>232</v>
      </c>
      <c r="P6" s="664" t="s">
        <v>233</v>
      </c>
      <c r="Q6" s="664" t="s">
        <v>231</v>
      </c>
      <c r="R6" s="664" t="s">
        <v>232</v>
      </c>
      <c r="S6" s="664" t="s">
        <v>233</v>
      </c>
      <c r="T6" s="661" t="s">
        <v>231</v>
      </c>
      <c r="U6" s="661" t="s">
        <v>232</v>
      </c>
      <c r="V6" s="665" t="s">
        <v>233</v>
      </c>
      <c r="W6" s="660" t="s">
        <v>231</v>
      </c>
      <c r="X6" s="661" t="s">
        <v>232</v>
      </c>
      <c r="Y6" s="661" t="s">
        <v>233</v>
      </c>
      <c r="Z6" s="664" t="s">
        <v>231</v>
      </c>
      <c r="AA6" s="664" t="s">
        <v>232</v>
      </c>
      <c r="AB6" s="664" t="s">
        <v>233</v>
      </c>
      <c r="AC6" s="661" t="s">
        <v>231</v>
      </c>
      <c r="AD6" s="661" t="s">
        <v>232</v>
      </c>
      <c r="AE6" s="665" t="s">
        <v>233</v>
      </c>
    </row>
    <row r="7" customFormat="false" ht="18.75" hidden="false" customHeight="true" outlineLevel="0" collapsed="false">
      <c r="A7" s="666" t="n">
        <v>1</v>
      </c>
      <c r="B7" s="667" t="n">
        <f aca="false">'1'!$B$20</f>
        <v>258</v>
      </c>
      <c r="C7" s="668" t="n">
        <f aca="false">'1'!$B$21</f>
        <v>219</v>
      </c>
      <c r="D7" s="668" t="n">
        <f aca="false">'1'!$B$19</f>
        <v>229.416666666667</v>
      </c>
      <c r="E7" s="669" t="n">
        <f aca="false">AVERAGE('1'!$C$20,'1'!$D$20)</f>
        <v>15.5</v>
      </c>
      <c r="F7" s="669" t="n">
        <f aca="false">AVERAGE('1'!$C$21,'1'!$D$21)</f>
        <v>10.5</v>
      </c>
      <c r="G7" s="669" t="n">
        <f aca="false">AVERAGE('1'!$C$19,'1'!$D$19)</f>
        <v>12.375</v>
      </c>
      <c r="H7" s="670" t="n">
        <f aca="false">'1'!$E$20</f>
        <v>9</v>
      </c>
      <c r="I7" s="670" t="n">
        <f aca="false">'1'!$E$21</f>
        <v>7</v>
      </c>
      <c r="J7" s="671" t="n">
        <f aca="false">'1'!$E$19</f>
        <v>7.33333333333333</v>
      </c>
      <c r="K7" s="672" t="n">
        <f aca="false">'1'!$F$20</f>
        <v>67</v>
      </c>
      <c r="L7" s="670" t="n">
        <f aca="false">'1'!$F$21</f>
        <v>56</v>
      </c>
      <c r="M7" s="670" t="n">
        <f aca="false">'1'!$F$19</f>
        <v>59.4166666666667</v>
      </c>
      <c r="N7" s="669" t="n">
        <f aca="false">AVERAGE('1'!$G$20,'1'!$H$20)</f>
        <v>1.9</v>
      </c>
      <c r="O7" s="669" t="n">
        <f aca="false">AVERAGE('1'!$G$21,'1'!$H$21)</f>
        <v>1.5</v>
      </c>
      <c r="P7" s="669" t="n">
        <f aca="false">AVERAGE('1'!$G$19,'1'!$H$19)</f>
        <v>1.69166666666667</v>
      </c>
      <c r="Q7" s="673" t="n">
        <f aca="false">'1'!$I$20</f>
        <v>0.9</v>
      </c>
      <c r="R7" s="673" t="n">
        <f aca="false">'1'!$I$21</f>
        <v>0.7</v>
      </c>
      <c r="S7" s="673" t="n">
        <f aca="false">'1'!$I$19</f>
        <v>0.775</v>
      </c>
      <c r="T7" s="673" t="n">
        <f aca="false">'1'!$J$20</f>
        <v>0.7</v>
      </c>
      <c r="U7" s="673" t="n">
        <f aca="false">'1'!$J$21</f>
        <v>0.6</v>
      </c>
      <c r="V7" s="674" t="n">
        <f aca="false">'1'!$J$19</f>
        <v>0.683333333333333</v>
      </c>
      <c r="W7" s="675" t="n">
        <f aca="false">'1'!$K$20</f>
        <v>6.9</v>
      </c>
      <c r="X7" s="673" t="n">
        <f aca="false">'1'!$K$21</f>
        <v>6.7</v>
      </c>
      <c r="Y7" s="673" t="n">
        <f aca="false">'1'!$K$19</f>
        <v>6.83333333333333</v>
      </c>
      <c r="Z7" s="673" t="n">
        <f aca="false">AVERAGE('1'!$L$20,'1'!$M$20)</f>
        <v>6.3</v>
      </c>
      <c r="AA7" s="673" t="n">
        <f aca="false">AVERAGE('1'!$L$21,'1'!$M$21)</f>
        <v>6.15</v>
      </c>
      <c r="AB7" s="673" t="n">
        <f aca="false">AVERAGE('1'!$L$19,'1'!$M$19)</f>
        <v>6.25</v>
      </c>
      <c r="AC7" s="673" t="n">
        <f aca="false">'1'!$N$20</f>
        <v>6</v>
      </c>
      <c r="AD7" s="673" t="n">
        <f aca="false">'1'!$N$21</f>
        <v>6</v>
      </c>
      <c r="AE7" s="674" t="n">
        <f aca="false">'1'!$N$19</f>
        <v>6</v>
      </c>
    </row>
    <row r="8" customFormat="false" ht="18.75" hidden="false" customHeight="true" outlineLevel="0" collapsed="false">
      <c r="A8" s="676" t="n">
        <v>2</v>
      </c>
      <c r="B8" s="677" t="n">
        <f aca="false">'2'!$B$20</f>
        <v>256</v>
      </c>
      <c r="C8" s="678" t="n">
        <f aca="false">'2'!$B$21</f>
        <v>232</v>
      </c>
      <c r="D8" s="678" t="n">
        <f aca="false">'2'!$B$19</f>
        <v>241.75</v>
      </c>
      <c r="E8" s="669" t="n">
        <f aca="false">AVERAGE('2'!$C$20,'2'!$D$20)</f>
        <v>18.5</v>
      </c>
      <c r="F8" s="669" t="n">
        <f aca="false">AVERAGE('2'!$C$21,'2'!$D$21)</f>
        <v>16</v>
      </c>
      <c r="G8" s="669" t="n">
        <f aca="false">AVERAGE('2'!$C$19,'2'!$D$19)</f>
        <v>17.0833333333333</v>
      </c>
      <c r="H8" s="669" t="n">
        <f aca="false">'2'!$E$20</f>
        <v>9</v>
      </c>
      <c r="I8" s="669" t="n">
        <f aca="false">'2'!$E$21</f>
        <v>7</v>
      </c>
      <c r="J8" s="679" t="n">
        <f aca="false">'2'!$E$19</f>
        <v>8</v>
      </c>
      <c r="K8" s="680" t="n">
        <f aca="false">'2'!$F$20</f>
        <v>67</v>
      </c>
      <c r="L8" s="669" t="n">
        <f aca="false">'2'!$F$21</f>
        <v>59</v>
      </c>
      <c r="M8" s="669" t="n">
        <f aca="false">'2'!$F$19</f>
        <v>62.5</v>
      </c>
      <c r="N8" s="669" t="n">
        <f aca="false">AVERAGE('2'!$G$20,'2'!$H$20)</f>
        <v>2.8</v>
      </c>
      <c r="O8" s="669" t="n">
        <f aca="false">AVERAGE('2'!$G$21,'2'!$H$21)</f>
        <v>1.85</v>
      </c>
      <c r="P8" s="669" t="n">
        <f aca="false">AVERAGE('2'!$G$19,'2'!$H$19)</f>
        <v>2.225</v>
      </c>
      <c r="Q8" s="681" t="n">
        <f aca="false">'2'!$I$20</f>
        <v>1</v>
      </c>
      <c r="R8" s="681" t="n">
        <f aca="false">'2'!$I$21</f>
        <v>0.69</v>
      </c>
      <c r="S8" s="681" t="n">
        <f aca="false">'2'!$I$19</f>
        <v>0.8575</v>
      </c>
      <c r="T8" s="681" t="n">
        <f aca="false">'2'!$J$20</f>
        <v>1.4</v>
      </c>
      <c r="U8" s="681" t="n">
        <f aca="false">'2'!$J$21</f>
        <v>0.7</v>
      </c>
      <c r="V8" s="682" t="n">
        <f aca="false">'2'!$J$19</f>
        <v>0.916666666666667</v>
      </c>
      <c r="W8" s="683" t="n">
        <f aca="false">'2'!$K$20</f>
        <v>7</v>
      </c>
      <c r="X8" s="681" t="n">
        <f aca="false">'2'!$K$21</f>
        <v>6.9</v>
      </c>
      <c r="Y8" s="681" t="n">
        <f aca="false">'2'!$K$19</f>
        <v>6.96666666666667</v>
      </c>
      <c r="Z8" s="673" t="n">
        <f aca="false">AVERAGE('2'!$L$20,'2'!$M$20)</f>
        <v>6.3</v>
      </c>
      <c r="AA8" s="673" t="n">
        <f aca="false">AVERAGE('2'!$L$21,'2'!$M$21)</f>
        <v>6.25</v>
      </c>
      <c r="AB8" s="673" t="n">
        <f aca="false">AVERAGE('2'!$L$19,'2'!$M$19)</f>
        <v>6.26666666666667</v>
      </c>
      <c r="AC8" s="681" t="n">
        <f aca="false">'2'!$N$20</f>
        <v>6</v>
      </c>
      <c r="AD8" s="681" t="n">
        <f aca="false">'2'!$N$21</f>
        <v>6</v>
      </c>
      <c r="AE8" s="682" t="n">
        <f aca="false">'2'!$N$19</f>
        <v>6</v>
      </c>
    </row>
    <row r="9" customFormat="false" ht="18.75" hidden="false" customHeight="true" outlineLevel="0" collapsed="false">
      <c r="A9" s="676" t="n">
        <v>3</v>
      </c>
      <c r="B9" s="677" t="n">
        <f aca="false">'3'!$B$20</f>
        <v>257</v>
      </c>
      <c r="C9" s="678" t="n">
        <f aca="false">'3'!$B$21</f>
        <v>216</v>
      </c>
      <c r="D9" s="678" t="n">
        <f aca="false">'3'!$B$19</f>
        <v>235.666666666667</v>
      </c>
      <c r="E9" s="669" t="n">
        <f aca="false">AVERAGE('3'!$C$20,'3'!$D$20)</f>
        <v>20</v>
      </c>
      <c r="F9" s="669" t="n">
        <f aca="false">AVERAGE('3'!$C$21,'3'!$D$21)</f>
        <v>16.5</v>
      </c>
      <c r="G9" s="669" t="n">
        <f aca="false">AVERAGE('3'!$C$19,'3'!$D$19)</f>
        <v>18.0833333333333</v>
      </c>
      <c r="H9" s="669" t="n">
        <f aca="false">'3'!$E$20</f>
        <v>11</v>
      </c>
      <c r="I9" s="669" t="n">
        <f aca="false">'3'!$E$21</f>
        <v>9</v>
      </c>
      <c r="J9" s="679" t="n">
        <f aca="false">'3'!$E$19</f>
        <v>9.66666666666667</v>
      </c>
      <c r="K9" s="680" t="n">
        <f aca="false">'3'!$F$20</f>
        <v>65</v>
      </c>
      <c r="L9" s="669" t="n">
        <f aca="false">'3'!$F$21</f>
        <v>53</v>
      </c>
      <c r="M9" s="669" t="n">
        <f aca="false">'3'!$F$19</f>
        <v>59.5833333333333</v>
      </c>
      <c r="N9" s="669" t="n">
        <f aca="false">AVERAGE('3'!$G$20,'3'!$H$20)</f>
        <v>2.75</v>
      </c>
      <c r="O9" s="669" t="n">
        <f aca="false">AVERAGE('3'!$G$21,'3'!$H$21)</f>
        <v>1.75</v>
      </c>
      <c r="P9" s="669" t="n">
        <f aca="false">AVERAGE('3'!$G$19,'3'!$H$19)</f>
        <v>2.36666666666667</v>
      </c>
      <c r="Q9" s="681" t="n">
        <f aca="false">'3'!$I$20</f>
        <v>1.4</v>
      </c>
      <c r="R9" s="681" t="n">
        <f aca="false">'3'!$I$21</f>
        <v>1</v>
      </c>
      <c r="S9" s="681" t="n">
        <f aca="false">'3'!$I$19</f>
        <v>1.18333333333333</v>
      </c>
      <c r="T9" s="681" t="n">
        <f aca="false">'3'!$J$20</f>
        <v>1.6</v>
      </c>
      <c r="U9" s="681" t="n">
        <f aca="false">'3'!$J$21</f>
        <v>1.3</v>
      </c>
      <c r="V9" s="682" t="n">
        <f aca="false">'3'!$J$19</f>
        <v>1.44166666666667</v>
      </c>
      <c r="W9" s="683" t="n">
        <f aca="false">'3'!$K$20</f>
        <v>7.3</v>
      </c>
      <c r="X9" s="681" t="n">
        <f aca="false">'3'!$K$21</f>
        <v>6.7</v>
      </c>
      <c r="Y9" s="681" t="n">
        <f aca="false">'3'!$K$19</f>
        <v>6.91666666666667</v>
      </c>
      <c r="Z9" s="673" t="n">
        <f aca="false">AVERAGE('3'!$L$20,'3'!$M$20)</f>
        <v>6.35</v>
      </c>
      <c r="AA9" s="673" t="n">
        <f aca="false">AVERAGE('3'!$L$21,'3'!$M$21)</f>
        <v>6.25</v>
      </c>
      <c r="AB9" s="673" t="n">
        <f aca="false">AVERAGE('3'!$L$19,'3'!$M$19)</f>
        <v>6.2875</v>
      </c>
      <c r="AC9" s="681" t="n">
        <f aca="false">'3'!$N$20</f>
        <v>6.3</v>
      </c>
      <c r="AD9" s="681" t="n">
        <f aca="false">'3'!$N$21</f>
        <v>6</v>
      </c>
      <c r="AE9" s="682" t="n">
        <f aca="false">'3'!$N$19</f>
        <v>6.15</v>
      </c>
    </row>
    <row r="10" customFormat="false" ht="18.75" hidden="false" customHeight="true" outlineLevel="0" collapsed="false">
      <c r="A10" s="676" t="n">
        <v>4</v>
      </c>
      <c r="B10" s="677" t="n">
        <f aca="false">'4'!$B$20</f>
        <v>249</v>
      </c>
      <c r="C10" s="678" t="n">
        <f aca="false">'4'!$B$21</f>
        <v>210</v>
      </c>
      <c r="D10" s="678" t="n">
        <f aca="false">'4'!$B$19</f>
        <v>235.666666666667</v>
      </c>
      <c r="E10" s="669" t="n">
        <f aca="false">AVERAGE('4'!$C$20,'4'!$D$20)</f>
        <v>18</v>
      </c>
      <c r="F10" s="669" t="n">
        <f aca="false">AVERAGE('4'!$C$21,'4'!$D$21)</f>
        <v>15</v>
      </c>
      <c r="G10" s="669" t="n">
        <f aca="false">AVERAGE('4'!$C$19,'4'!$D$19)</f>
        <v>18.0833333333333</v>
      </c>
      <c r="H10" s="669" t="n">
        <f aca="false">'4'!$E$20</f>
        <v>10</v>
      </c>
      <c r="I10" s="669" t="n">
        <f aca="false">'4'!$E$21</f>
        <v>8</v>
      </c>
      <c r="J10" s="679" t="n">
        <f aca="false">'4'!$E$19</f>
        <v>9.66666666666667</v>
      </c>
      <c r="K10" s="680" t="n">
        <f aca="false">'4'!$F$20</f>
        <v>66</v>
      </c>
      <c r="L10" s="669" t="n">
        <f aca="false">'4'!$F$21</f>
        <v>52</v>
      </c>
      <c r="M10" s="669" t="n">
        <f aca="false">'4'!$F$19</f>
        <v>59.5833333333333</v>
      </c>
      <c r="N10" s="669" t="n">
        <f aca="false">AVERAGE('4'!$G$20,'4'!$H$20)</f>
        <v>2.5</v>
      </c>
      <c r="O10" s="669" t="n">
        <f aca="false">AVERAGE('4'!$G$21,'4'!$H$21)</f>
        <v>1.7</v>
      </c>
      <c r="P10" s="669" t="n">
        <f aca="false">AVERAGE('4'!$G$19,'4'!$H$19)</f>
        <v>2.36666666666667</v>
      </c>
      <c r="Q10" s="681" t="n">
        <f aca="false">'4'!$I$20</f>
        <v>0</v>
      </c>
      <c r="R10" s="681" t="n">
        <f aca="false">'4'!$I$21</f>
        <v>0.8</v>
      </c>
      <c r="S10" s="681" t="n">
        <f aca="false">'4'!$I$19</f>
        <v>1.18333333333333</v>
      </c>
      <c r="T10" s="681" t="n">
        <f aca="false">'4'!$J$20</f>
        <v>1.4</v>
      </c>
      <c r="U10" s="681" t="n">
        <f aca="false">'4'!$J$21</f>
        <v>1</v>
      </c>
      <c r="V10" s="682" t="n">
        <f aca="false">'4'!$J$19</f>
        <v>1.44166666666667</v>
      </c>
      <c r="W10" s="683" t="n">
        <f aca="false">'4'!$K$20</f>
        <v>6.8</v>
      </c>
      <c r="X10" s="681" t="n">
        <f aca="false">'4'!$K$21</f>
        <v>6.7</v>
      </c>
      <c r="Y10" s="681" t="n">
        <f aca="false">'4'!$K$19</f>
        <v>6.91666666666667</v>
      </c>
      <c r="Z10" s="673" t="n">
        <f aca="false">AVERAGE('4'!$L$20,'4'!$M$20)</f>
        <v>6.2</v>
      </c>
      <c r="AA10" s="673" t="n">
        <f aca="false">AVERAGE('4'!$L$21,'4'!$M$21)</f>
        <v>6.2</v>
      </c>
      <c r="AB10" s="673" t="n">
        <f aca="false">AVERAGE('4'!$L$19,'4'!$M$19)</f>
        <v>6.2875</v>
      </c>
      <c r="AC10" s="681" t="n">
        <f aca="false">'4'!$N$20</f>
        <v>0</v>
      </c>
      <c r="AD10" s="681" t="n">
        <f aca="false">'4'!$N$21</f>
        <v>6</v>
      </c>
      <c r="AE10" s="682" t="n">
        <f aca="false">'4'!$N$19</f>
        <v>6.15</v>
      </c>
    </row>
    <row r="11" customFormat="false" ht="18.75" hidden="false" customHeight="true" outlineLevel="0" collapsed="false">
      <c r="A11" s="676" t="n">
        <v>5</v>
      </c>
      <c r="B11" s="677" t="n">
        <f aca="false">'5'!$B$20</f>
        <v>246</v>
      </c>
      <c r="C11" s="678" t="n">
        <f aca="false">'5'!$B$21</f>
        <v>220</v>
      </c>
      <c r="D11" s="678" t="n">
        <f aca="false">'5'!$B$19</f>
        <v>235.083333333333</v>
      </c>
      <c r="E11" s="669" t="n">
        <f aca="false">AVERAGE('5'!$C$20,'5'!$D$20)</f>
        <v>20.5</v>
      </c>
      <c r="F11" s="669" t="n">
        <f aca="false">AVERAGE('5'!$C$21,'5'!$D$21)</f>
        <v>13</v>
      </c>
      <c r="G11" s="669" t="n">
        <f aca="false">AVERAGE('5'!$C$19,'5'!$D$19)</f>
        <v>16.2916666666667</v>
      </c>
      <c r="H11" s="669" t="n">
        <f aca="false">'5'!$E$20</f>
        <v>0</v>
      </c>
      <c r="I11" s="669" t="n">
        <f aca="false">'5'!$E$21</f>
        <v>0</v>
      </c>
      <c r="J11" s="679" t="str">
        <f aca="false">'5'!$E$19</f>
        <v/>
      </c>
      <c r="K11" s="680" t="n">
        <f aca="false">'5'!$F$20</f>
        <v>66</v>
      </c>
      <c r="L11" s="669" t="n">
        <f aca="false">'5'!$F$21</f>
        <v>57</v>
      </c>
      <c r="M11" s="669" t="n">
        <f aca="false">'5'!$F$19</f>
        <v>60.8333333333333</v>
      </c>
      <c r="N11" s="669" t="n">
        <f aca="false">AVERAGE('5'!$G$20,'5'!$H$20)</f>
        <v>2.5</v>
      </c>
      <c r="O11" s="669" t="n">
        <f aca="false">AVERAGE('5'!$G$21,'5'!$H$21)</f>
        <v>1.6</v>
      </c>
      <c r="P11" s="669" t="n">
        <f aca="false">AVERAGE('5'!$G$19,'5'!$H$19)</f>
        <v>2.075</v>
      </c>
      <c r="Q11" s="681" t="n">
        <f aca="false">'5'!$I$20</f>
        <v>0</v>
      </c>
      <c r="R11" s="681" t="n">
        <f aca="false">'5'!$I$21</f>
        <v>0</v>
      </c>
      <c r="S11" s="681" t="str">
        <f aca="false">'5'!$I$19</f>
        <v/>
      </c>
      <c r="T11" s="681" t="n">
        <f aca="false">'5'!$J$20</f>
        <v>1.4</v>
      </c>
      <c r="U11" s="681" t="n">
        <f aca="false">'5'!$J$21</f>
        <v>0.9</v>
      </c>
      <c r="V11" s="682" t="n">
        <f aca="false">'5'!$J$19</f>
        <v>1.19166666666667</v>
      </c>
      <c r="W11" s="683" t="n">
        <f aca="false">'5'!$K$20</f>
        <v>6.8</v>
      </c>
      <c r="X11" s="681" t="n">
        <f aca="false">'5'!$K$21</f>
        <v>6.7</v>
      </c>
      <c r="Y11" s="681" t="n">
        <f aca="false">'5'!$K$19</f>
        <v>6.76666666666667</v>
      </c>
      <c r="Z11" s="673" t="n">
        <f aca="false">AVERAGE('5'!$L$20,'5'!$M$20)</f>
        <v>6.2</v>
      </c>
      <c r="AA11" s="673" t="n">
        <f aca="false">AVERAGE('5'!$L$21,'5'!$M$21)</f>
        <v>6.2</v>
      </c>
      <c r="AB11" s="673" t="n">
        <f aca="false">AVERAGE('5'!$L$19,'5'!$M$19)</f>
        <v>6.2</v>
      </c>
      <c r="AC11" s="681" t="n">
        <f aca="false">'5'!$N$20</f>
        <v>0</v>
      </c>
      <c r="AD11" s="681" t="n">
        <f aca="false">'5'!$N$21</f>
        <v>0</v>
      </c>
      <c r="AE11" s="682" t="str">
        <f aca="false">'5'!$N$19</f>
        <v/>
      </c>
    </row>
    <row r="12" customFormat="false" ht="18.75" hidden="false" customHeight="true" outlineLevel="0" collapsed="false">
      <c r="A12" s="676" t="n">
        <v>6</v>
      </c>
      <c r="B12" s="677" t="n">
        <f aca="false">'6'!$B$20</f>
        <v>249</v>
      </c>
      <c r="C12" s="678" t="n">
        <f aca="false">'6'!$B$21</f>
        <v>217</v>
      </c>
      <c r="D12" s="678" t="n">
        <f aca="false">'6'!$B$19</f>
        <v>233.416666666667</v>
      </c>
      <c r="E12" s="669" t="n">
        <f aca="false">AVERAGE('6'!$C$20,'6'!$D$20)</f>
        <v>16.5</v>
      </c>
      <c r="F12" s="669" t="n">
        <f aca="false">AVERAGE('6'!$C$21,'6'!$D$21)</f>
        <v>13</v>
      </c>
      <c r="G12" s="669" t="n">
        <f aca="false">AVERAGE('6'!$C$19,'6'!$D$19)</f>
        <v>14.5833333333333</v>
      </c>
      <c r="H12" s="669" t="n">
        <f aca="false">'6'!$E$20</f>
        <v>0</v>
      </c>
      <c r="I12" s="669" t="n">
        <f aca="false">'6'!$E$21</f>
        <v>0</v>
      </c>
      <c r="J12" s="679" t="str">
        <f aca="false">'6'!$E$19</f>
        <v/>
      </c>
      <c r="K12" s="680" t="n">
        <f aca="false">'6'!$F$20</f>
        <v>65</v>
      </c>
      <c r="L12" s="669" t="n">
        <f aca="false">'6'!$F$21</f>
        <v>53</v>
      </c>
      <c r="M12" s="669" t="n">
        <f aca="false">'6'!$F$19</f>
        <v>58.25</v>
      </c>
      <c r="N12" s="669" t="n">
        <f aca="false">AVERAGE('6'!$G$20,'6'!$H$20)</f>
        <v>2</v>
      </c>
      <c r="O12" s="669" t="n">
        <f aca="false">AVERAGE('6'!$G$21,'6'!$H$21)</f>
        <v>1.35</v>
      </c>
      <c r="P12" s="669" t="n">
        <f aca="false">AVERAGE('6'!$G$19,'6'!$H$19)</f>
        <v>1.58333333333333</v>
      </c>
      <c r="Q12" s="681" t="n">
        <f aca="false">'6'!$I$20</f>
        <v>0</v>
      </c>
      <c r="R12" s="681" t="n">
        <f aca="false">'6'!$I$21</f>
        <v>0</v>
      </c>
      <c r="S12" s="681" t="str">
        <f aca="false">'6'!$I$19</f>
        <v/>
      </c>
      <c r="T12" s="681" t="n">
        <f aca="false">'6'!$J$20</f>
        <v>1.2</v>
      </c>
      <c r="U12" s="681" t="n">
        <f aca="false">'6'!$J$21</f>
        <v>0.8</v>
      </c>
      <c r="V12" s="682" t="n">
        <f aca="false">'6'!$J$19</f>
        <v>1.01666666666667</v>
      </c>
      <c r="W12" s="683" t="n">
        <f aca="false">'6'!$K$20</f>
        <v>6.9</v>
      </c>
      <c r="X12" s="681" t="n">
        <f aca="false">'6'!$K$21</f>
        <v>6.8</v>
      </c>
      <c r="Y12" s="681" t="n">
        <f aca="false">'6'!$K$19</f>
        <v>6.86666666666667</v>
      </c>
      <c r="Z12" s="673" t="n">
        <f aca="false">AVERAGE('6'!$L$20,'6'!$M$20)</f>
        <v>6.4</v>
      </c>
      <c r="AA12" s="673" t="n">
        <f aca="false">AVERAGE('6'!$L$21,'6'!$M$21)</f>
        <v>6.2</v>
      </c>
      <c r="AB12" s="673" t="n">
        <f aca="false">AVERAGE('6'!$L$19,'6'!$M$19)</f>
        <v>6.31666666666667</v>
      </c>
      <c r="AC12" s="681" t="n">
        <f aca="false">'6'!$N$20</f>
        <v>0</v>
      </c>
      <c r="AD12" s="681" t="n">
        <f aca="false">'6'!$N$21</f>
        <v>0</v>
      </c>
      <c r="AE12" s="682" t="str">
        <f aca="false">'6'!$N$19</f>
        <v/>
      </c>
    </row>
    <row r="13" customFormat="false" ht="18.75" hidden="false" customHeight="true" outlineLevel="0" collapsed="false">
      <c r="A13" s="676" t="n">
        <v>7</v>
      </c>
      <c r="B13" s="677" t="n">
        <f aca="false">'7'!$B$20</f>
        <v>241</v>
      </c>
      <c r="C13" s="678" t="n">
        <f aca="false">'7'!$B$21</f>
        <v>201</v>
      </c>
      <c r="D13" s="678" t="n">
        <f aca="false">'7'!$B$19</f>
        <v>218.666666666667</v>
      </c>
      <c r="E13" s="669" t="n">
        <f aca="false">AVERAGE('7'!$C$20,'7'!$D$20)</f>
        <v>20.5</v>
      </c>
      <c r="F13" s="669" t="n">
        <f aca="false">AVERAGE('7'!$C$21,'7'!$D$21)</f>
        <v>14</v>
      </c>
      <c r="G13" s="669" t="n">
        <f aca="false">AVERAGE('7'!$C$19,'7'!$D$19)</f>
        <v>17.4583333333333</v>
      </c>
      <c r="H13" s="669" t="n">
        <f aca="false">'7'!$E$20</f>
        <v>0</v>
      </c>
      <c r="I13" s="669" t="n">
        <f aca="false">'7'!$E$21</f>
        <v>0</v>
      </c>
      <c r="J13" s="679" t="str">
        <f aca="false">'7'!$E$19</f>
        <v/>
      </c>
      <c r="K13" s="680" t="n">
        <f aca="false">'6'!$F$20</f>
        <v>65</v>
      </c>
      <c r="L13" s="669" t="n">
        <f aca="false">'6'!$F$21</f>
        <v>53</v>
      </c>
      <c r="M13" s="669" t="n">
        <f aca="false">'7'!$F$19</f>
        <v>53.3333333333333</v>
      </c>
      <c r="N13" s="669" t="n">
        <f aca="false">AVERAGE('7'!$G$20,'7'!$H$20)</f>
        <v>2.2</v>
      </c>
      <c r="O13" s="669" t="n">
        <f aca="false">AVERAGE('7'!$G$21,'7'!$H$21)</f>
        <v>1.25</v>
      </c>
      <c r="P13" s="669" t="n">
        <f aca="false">AVERAGE('7'!$G$19,'7'!$H$19)</f>
        <v>1.77916666666667</v>
      </c>
      <c r="Q13" s="681" t="n">
        <f aca="false">'7'!$I$20</f>
        <v>0</v>
      </c>
      <c r="R13" s="681" t="n">
        <f aca="false">'7'!$I$21</f>
        <v>0</v>
      </c>
      <c r="S13" s="681" t="str">
        <f aca="false">'7'!$I$19</f>
        <v/>
      </c>
      <c r="T13" s="681" t="n">
        <f aca="false">'7'!$J$20</f>
        <v>1</v>
      </c>
      <c r="U13" s="681" t="n">
        <f aca="false">'7'!$J$21</f>
        <v>0.8</v>
      </c>
      <c r="V13" s="682" t="n">
        <f aca="false">'7'!$J$19</f>
        <v>0.891666666666667</v>
      </c>
      <c r="W13" s="683" t="n">
        <f aca="false">'7'!$K$20</f>
        <v>6.9</v>
      </c>
      <c r="X13" s="681" t="n">
        <f aca="false">'7'!$K$21</f>
        <v>6.9</v>
      </c>
      <c r="Y13" s="681" t="n">
        <f aca="false">'7'!$K$19</f>
        <v>6.9</v>
      </c>
      <c r="Z13" s="673" t="n">
        <f aca="false">AVERAGE('7'!$L$20,'7'!$M$20)</f>
        <v>6.5</v>
      </c>
      <c r="AA13" s="673" t="n">
        <f aca="false">AVERAGE('7'!$L$21,'7'!$M$21)</f>
        <v>6.4</v>
      </c>
      <c r="AB13" s="673" t="n">
        <f aca="false">AVERAGE('7'!$L$19,'7'!$M$19)</f>
        <v>6.425</v>
      </c>
      <c r="AC13" s="681" t="n">
        <f aca="false">'7'!$N$20</f>
        <v>0</v>
      </c>
      <c r="AD13" s="681" t="n">
        <f aca="false">'7'!$N$21</f>
        <v>0</v>
      </c>
      <c r="AE13" s="682" t="str">
        <f aca="false">'7'!$N$19</f>
        <v/>
      </c>
    </row>
    <row r="14" customFormat="false" ht="18.75" hidden="false" customHeight="true" outlineLevel="0" collapsed="false">
      <c r="A14" s="676" t="n">
        <v>8</v>
      </c>
      <c r="B14" s="677" t="n">
        <f aca="false">'8'!$B$20</f>
        <v>252</v>
      </c>
      <c r="C14" s="678" t="n">
        <f aca="false">'8'!$B$21</f>
        <v>207</v>
      </c>
      <c r="D14" s="678" t="n">
        <f aca="false">'8'!$B$19</f>
        <v>227.333333333333</v>
      </c>
      <c r="E14" s="669" t="n">
        <f aca="false">AVERAGE('8'!$C$20,'8'!$D$20)</f>
        <v>21.5</v>
      </c>
      <c r="F14" s="669" t="n">
        <f aca="false">AVERAGE('8'!$C$21,'8'!$D$21)</f>
        <v>10</v>
      </c>
      <c r="G14" s="669" t="n">
        <f aca="false">AVERAGE('8'!$C$19,'8'!$D$19)</f>
        <v>18.7916666666667</v>
      </c>
      <c r="H14" s="669" t="n">
        <f aca="false">'8'!$E$20</f>
        <v>0</v>
      </c>
      <c r="I14" s="669" t="n">
        <f aca="false">'8'!$E$21</f>
        <v>0</v>
      </c>
      <c r="J14" s="679" t="str">
        <f aca="false">'8'!$E$19</f>
        <v/>
      </c>
      <c r="K14" s="680" t="n">
        <f aca="false">'8'!$F$20</f>
        <v>59</v>
      </c>
      <c r="L14" s="669" t="n">
        <f aca="false">'8'!$F$21</f>
        <v>47</v>
      </c>
      <c r="M14" s="669" t="n">
        <f aca="false">'8'!$F$19</f>
        <v>54.0833333333333</v>
      </c>
      <c r="N14" s="669" t="n">
        <f aca="false">AVERAGE('8'!$G$20,'8'!$H$20)</f>
        <v>1.95</v>
      </c>
      <c r="O14" s="669" t="n">
        <f aca="false">AVERAGE('8'!$G$21,'8'!$H$21)</f>
        <v>1.55</v>
      </c>
      <c r="P14" s="669" t="n">
        <f aca="false">AVERAGE('8'!$G$19,'8'!$H$19)</f>
        <v>1.72916666666667</v>
      </c>
      <c r="Q14" s="681" t="n">
        <f aca="false">'8'!$I$20</f>
        <v>0</v>
      </c>
      <c r="R14" s="681" t="n">
        <f aca="false">'8'!$I$21</f>
        <v>0</v>
      </c>
      <c r="S14" s="681" t="str">
        <f aca="false">'8'!$I$19</f>
        <v/>
      </c>
      <c r="T14" s="681" t="n">
        <f aca="false">'8'!$J$20</f>
        <v>1.1</v>
      </c>
      <c r="U14" s="681" t="n">
        <f aca="false">'8'!$J$21</f>
        <v>0.8</v>
      </c>
      <c r="V14" s="682" t="n">
        <f aca="false">'8'!$J$19</f>
        <v>0.966666666666667</v>
      </c>
      <c r="W14" s="683" t="n">
        <f aca="false">'8'!$K$20</f>
        <v>7.1</v>
      </c>
      <c r="X14" s="681" t="n">
        <f aca="false">'8'!$K$21</f>
        <v>6.9</v>
      </c>
      <c r="Y14" s="681" t="n">
        <f aca="false">'8'!$K$19</f>
        <v>6.91666666666667</v>
      </c>
      <c r="Z14" s="673" t="n">
        <f aca="false">AVERAGE('8'!$L$20,'8'!$M$20)</f>
        <v>6.5</v>
      </c>
      <c r="AA14" s="673" t="n">
        <f aca="false">AVERAGE('8'!$L$21,'8'!$M$21)</f>
        <v>6.3</v>
      </c>
      <c r="AB14" s="673" t="n">
        <f aca="false">AVERAGE('8'!$L$19,'8'!$M$19)</f>
        <v>6.35416666666667</v>
      </c>
      <c r="AC14" s="681" t="n">
        <f aca="false">'8'!$N$20</f>
        <v>0</v>
      </c>
      <c r="AD14" s="681" t="n">
        <f aca="false">'8'!$N$21</f>
        <v>0</v>
      </c>
      <c r="AE14" s="682" t="str">
        <f aca="false">'8'!$N$19</f>
        <v/>
      </c>
    </row>
    <row r="15" customFormat="false" ht="18.75" hidden="false" customHeight="true" outlineLevel="0" collapsed="false">
      <c r="A15" s="676" t="n">
        <v>9</v>
      </c>
      <c r="B15" s="677" t="n">
        <f aca="false">'9'!$B$20</f>
        <v>254</v>
      </c>
      <c r="C15" s="678" t="n">
        <f aca="false">'9'!$B$21</f>
        <v>220</v>
      </c>
      <c r="D15" s="678" t="n">
        <f aca="false">'9'!$B$19</f>
        <v>234.25</v>
      </c>
      <c r="E15" s="669" t="n">
        <f aca="false">AVERAGE('9'!$C$20,'9'!$D$20)</f>
        <v>21.5</v>
      </c>
      <c r="F15" s="669" t="n">
        <f aca="false">AVERAGE('9'!$C$21,'9'!$D$21)</f>
        <v>19</v>
      </c>
      <c r="G15" s="669" t="n">
        <f aca="false">AVERAGE('9'!$C$19,'9'!$D$19)</f>
        <v>20.5416666666667</v>
      </c>
      <c r="H15" s="669" t="n">
        <f aca="false">'9'!$E$20</f>
        <v>10</v>
      </c>
      <c r="I15" s="669" t="n">
        <f aca="false">'9'!$E$21</f>
        <v>10</v>
      </c>
      <c r="J15" s="679" t="str">
        <f aca="false">'9'!$E$19</f>
        <v/>
      </c>
      <c r="K15" s="680" t="n">
        <f aca="false">'9'!$F$20</f>
        <v>59</v>
      </c>
      <c r="L15" s="669" t="n">
        <f aca="false">'9'!$F$21</f>
        <v>53</v>
      </c>
      <c r="M15" s="669" t="n">
        <f aca="false">'9'!$F$19</f>
        <v>55.9166666666667</v>
      </c>
      <c r="N15" s="669" t="n">
        <f aca="false">AVERAGE('9'!$G$20,'9'!$H$20)</f>
        <v>2.3</v>
      </c>
      <c r="O15" s="669" t="n">
        <f aca="false">AVERAGE('9'!$G$21,'9'!$H$21)</f>
        <v>1.6</v>
      </c>
      <c r="P15" s="669" t="n">
        <f aca="false">AVERAGE('9'!$G$19,'9'!$H$19)</f>
        <v>2.00833333333333</v>
      </c>
      <c r="Q15" s="681" t="n">
        <f aca="false">'9'!$I$20</f>
        <v>0.6</v>
      </c>
      <c r="R15" s="681" t="n">
        <f aca="false">'9'!$I$21</f>
        <v>0.5</v>
      </c>
      <c r="S15" s="681" t="str">
        <f aca="false">'9'!$I$19</f>
        <v/>
      </c>
      <c r="T15" s="681" t="n">
        <f aca="false">'9'!$J$20</f>
        <v>1.4</v>
      </c>
      <c r="U15" s="681" t="n">
        <f aca="false">'9'!$J$21</f>
        <v>0.7</v>
      </c>
      <c r="V15" s="682" t="n">
        <f aca="false">'9'!$J$19</f>
        <v>0.941666666666667</v>
      </c>
      <c r="W15" s="683" t="n">
        <f aca="false">'9'!$K$20</f>
        <v>6.9</v>
      </c>
      <c r="X15" s="681" t="n">
        <f aca="false">'9'!$K$21</f>
        <v>6.9</v>
      </c>
      <c r="Y15" s="681" t="n">
        <f aca="false">'9'!$K$19</f>
        <v>6.9</v>
      </c>
      <c r="Z15" s="673" t="n">
        <f aca="false">AVERAGE('9'!$L$20,'9'!$M$20)</f>
        <v>6.3</v>
      </c>
      <c r="AA15" s="673" t="n">
        <f aca="false">AVERAGE('9'!$L$21,'9'!$M$21)</f>
        <v>6.3</v>
      </c>
      <c r="AB15" s="673" t="n">
        <f aca="false">AVERAGE('9'!$L$19,'9'!$M$19)</f>
        <v>6.3</v>
      </c>
      <c r="AC15" s="681" t="n">
        <f aca="false">'9'!$N$20</f>
        <v>6</v>
      </c>
      <c r="AD15" s="681" t="n">
        <f aca="false">'9'!$N$21</f>
        <v>6</v>
      </c>
      <c r="AE15" s="682" t="str">
        <f aca="false">'9'!$N$19</f>
        <v/>
      </c>
    </row>
    <row r="16" customFormat="false" ht="18.75" hidden="false" customHeight="true" outlineLevel="0" collapsed="false">
      <c r="A16" s="676" t="n">
        <v>10</v>
      </c>
      <c r="B16" s="677" t="n">
        <f aca="false">'10'!$B$20</f>
        <v>240</v>
      </c>
      <c r="C16" s="678" t="n">
        <f aca="false">'10'!$B$21</f>
        <v>203</v>
      </c>
      <c r="D16" s="678" t="n">
        <f aca="false">'10'!$B$19</f>
        <v>218.666666666667</v>
      </c>
      <c r="E16" s="669" t="n">
        <f aca="false">AVERAGE('10'!$C$20,'10'!$D$20)</f>
        <v>20</v>
      </c>
      <c r="F16" s="669" t="n">
        <f aca="false">AVERAGE('10'!$C$21,'10'!$D$21)</f>
        <v>16.5</v>
      </c>
      <c r="G16" s="669" t="n">
        <f aca="false">AVERAGE('10'!$C$19,'10'!$D$19)</f>
        <v>18.5416666666667</v>
      </c>
      <c r="H16" s="669" t="n">
        <f aca="false">'10'!$E$20</f>
        <v>9</v>
      </c>
      <c r="I16" s="669" t="n">
        <f aca="false">'10'!$E$21</f>
        <v>7</v>
      </c>
      <c r="J16" s="679" t="n">
        <f aca="false">'10'!$E$19</f>
        <v>7.91666666666667</v>
      </c>
      <c r="K16" s="680" t="n">
        <f aca="false">'10'!$F$20</f>
        <v>57</v>
      </c>
      <c r="L16" s="669" t="n">
        <f aca="false">'10'!$F$21</f>
        <v>46</v>
      </c>
      <c r="M16" s="669" t="n">
        <f aca="false">'10'!$F$19</f>
        <v>51.1666666666667</v>
      </c>
      <c r="N16" s="669" t="n">
        <f aca="false">AVERAGE('10'!$G$20,'10'!$H$20)</f>
        <v>1.55</v>
      </c>
      <c r="O16" s="669" t="n">
        <f aca="false">AVERAGE('10'!$G$21,'10'!$H$21)</f>
        <v>1.25</v>
      </c>
      <c r="P16" s="669" t="n">
        <f aca="false">AVERAGE('10'!$G$19,'10'!$H$19)</f>
        <v>1.38333333333333</v>
      </c>
      <c r="Q16" s="681" t="n">
        <f aca="false">'10'!$I$20</f>
        <v>0.8</v>
      </c>
      <c r="R16" s="681" t="n">
        <f aca="false">'10'!$I$21</f>
        <v>0.6</v>
      </c>
      <c r="S16" s="681" t="n">
        <f aca="false">'10'!$I$19</f>
        <v>0.725</v>
      </c>
      <c r="T16" s="681" t="n">
        <f aca="false">'10'!$J$20</f>
        <v>1</v>
      </c>
      <c r="U16" s="681" t="n">
        <f aca="false">'10'!$J$21</f>
        <v>0.7</v>
      </c>
      <c r="V16" s="682" t="n">
        <f aca="false">'10'!$J$19</f>
        <v>0.858333333333333</v>
      </c>
      <c r="W16" s="683" t="n">
        <f aca="false">'10'!$K$20</f>
        <v>6.9</v>
      </c>
      <c r="X16" s="681" t="n">
        <f aca="false">'10'!$K$21</f>
        <v>6.9</v>
      </c>
      <c r="Y16" s="681" t="n">
        <f aca="false">'10'!$K$19</f>
        <v>6.9</v>
      </c>
      <c r="Z16" s="673" t="n">
        <f aca="false">AVERAGE('10'!$L$20,'10'!$M$20)</f>
        <v>6.25</v>
      </c>
      <c r="AA16" s="673" t="n">
        <f aca="false">AVERAGE('10'!$L$21,'10'!$M$21)</f>
        <v>6.2</v>
      </c>
      <c r="AB16" s="673" t="n">
        <f aca="false">AVERAGE('10'!$L$19,'10'!$M$19)</f>
        <v>6.23333333333333</v>
      </c>
      <c r="AC16" s="681" t="n">
        <f aca="false">'10'!$N$20</f>
        <v>5.9</v>
      </c>
      <c r="AD16" s="681" t="n">
        <f aca="false">'10'!$N$21</f>
        <v>5.9</v>
      </c>
      <c r="AE16" s="682" t="n">
        <f aca="false">'10'!$N$19</f>
        <v>5.9</v>
      </c>
    </row>
    <row r="17" customFormat="false" ht="18.75" hidden="false" customHeight="true" outlineLevel="0" collapsed="false">
      <c r="A17" s="676" t="n">
        <v>11</v>
      </c>
      <c r="B17" s="677" t="n">
        <f aca="false">'11'!$B$20</f>
        <v>225</v>
      </c>
      <c r="C17" s="678" t="n">
        <f aca="false">'11'!$B$21</f>
        <v>178</v>
      </c>
      <c r="D17" s="678" t="n">
        <f aca="false">'11'!$B$19</f>
        <v>210.166666666667</v>
      </c>
      <c r="E17" s="669" t="n">
        <f aca="false">AVERAGE('11'!$C$20,'11'!$D$20)</f>
        <v>19</v>
      </c>
      <c r="F17" s="669" t="n">
        <f aca="false">AVERAGE('11'!$C$21,'11'!$D$21)</f>
        <v>12.5</v>
      </c>
      <c r="G17" s="669" t="n">
        <f aca="false">AVERAGE('11'!$C$19,'11'!$D$19)</f>
        <v>16.5416666666667</v>
      </c>
      <c r="H17" s="669" t="n">
        <f aca="false">'11'!$E$20</f>
        <v>12</v>
      </c>
      <c r="I17" s="669" t="n">
        <f aca="false">'11'!$E$21</f>
        <v>4</v>
      </c>
      <c r="J17" s="679" t="n">
        <f aca="false">'11'!$E$19</f>
        <v>7.58333333333333</v>
      </c>
      <c r="K17" s="680" t="n">
        <f aca="false">'11'!$F$20</f>
        <v>55</v>
      </c>
      <c r="L17" s="669" t="n">
        <f aca="false">'11'!$F$21</f>
        <v>45</v>
      </c>
      <c r="M17" s="669" t="n">
        <f aca="false">'11'!$F$19</f>
        <v>49.25</v>
      </c>
      <c r="N17" s="669" t="n">
        <f aca="false">AVERAGE('11'!$G$20,'11'!$H$20)</f>
        <v>1.75</v>
      </c>
      <c r="O17" s="669" t="n">
        <f aca="false">AVERAGE('11'!$G$21,'11'!$H$21)</f>
        <v>1.1</v>
      </c>
      <c r="P17" s="669" t="n">
        <f aca="false">AVERAGE('11'!$G$19,'11'!$H$19)</f>
        <v>1.43333333333333</v>
      </c>
      <c r="Q17" s="681" t="n">
        <f aca="false">'11'!$I$20</f>
        <v>0.8</v>
      </c>
      <c r="R17" s="681" t="n">
        <f aca="false">'11'!$I$21</f>
        <v>0.6</v>
      </c>
      <c r="S17" s="681" t="n">
        <f aca="false">'11'!$I$19</f>
        <v>0.725</v>
      </c>
      <c r="T17" s="681" t="n">
        <f aca="false">'11'!$J$20</f>
        <v>1</v>
      </c>
      <c r="U17" s="681" t="n">
        <f aca="false">'11'!$J$21</f>
        <v>0.5</v>
      </c>
      <c r="V17" s="682" t="n">
        <f aca="false">'11'!$J$19</f>
        <v>0.866666666666667</v>
      </c>
      <c r="W17" s="683" t="n">
        <f aca="false">'11'!$K$20</f>
        <v>6.9</v>
      </c>
      <c r="X17" s="681" t="n">
        <f aca="false">'11'!$K$21</f>
        <v>6.5</v>
      </c>
      <c r="Y17" s="681" t="n">
        <f aca="false">'11'!$K$19</f>
        <v>6.73333333333333</v>
      </c>
      <c r="Z17" s="673" t="n">
        <f aca="false">AVERAGE('11'!$L$20,'11'!$M$20)</f>
        <v>6.25</v>
      </c>
      <c r="AA17" s="673" t="n">
        <f aca="false">AVERAGE('11'!$L$21,'11'!$M$21)</f>
        <v>6.05</v>
      </c>
      <c r="AB17" s="673" t="n">
        <f aca="false">AVERAGE('11'!$L$19,'11'!$M$19)</f>
        <v>6.16666666666667</v>
      </c>
      <c r="AC17" s="681" t="n">
        <f aca="false">'11'!$N$20</f>
        <v>5.9</v>
      </c>
      <c r="AD17" s="681" t="n">
        <f aca="false">'11'!$N$21</f>
        <v>5.8</v>
      </c>
      <c r="AE17" s="682" t="n">
        <f aca="false">'11'!$N$19</f>
        <v>5.85833333333333</v>
      </c>
    </row>
    <row r="18" customFormat="false" ht="18.75" hidden="false" customHeight="true" outlineLevel="0" collapsed="false">
      <c r="A18" s="676" t="n">
        <v>12</v>
      </c>
      <c r="B18" s="677" t="n">
        <f aca="false">'12'!$B$20</f>
        <v>226</v>
      </c>
      <c r="C18" s="678" t="n">
        <f aca="false">'12'!$B$21</f>
        <v>218</v>
      </c>
      <c r="D18" s="678" t="n">
        <f aca="false">'12'!$B$19</f>
        <v>221.416666666667</v>
      </c>
      <c r="E18" s="669" t="n">
        <f aca="false">AVERAGE('12'!$C$20,'12'!$D$20)</f>
        <v>19</v>
      </c>
      <c r="F18" s="669" t="n">
        <f aca="false">AVERAGE('12'!$C$21,'12'!$D$21)</f>
        <v>13</v>
      </c>
      <c r="G18" s="669" t="n">
        <f aca="false">AVERAGE('12'!$C$19,'12'!$D$19)</f>
        <v>16.7916666666667</v>
      </c>
      <c r="H18" s="669" t="n">
        <f aca="false">'12'!$E$20</f>
        <v>9</v>
      </c>
      <c r="I18" s="669" t="n">
        <f aca="false">'12'!$E$21</f>
        <v>6</v>
      </c>
      <c r="J18" s="679" t="n">
        <f aca="false">'12'!$E$19</f>
        <v>7.33333333333333</v>
      </c>
      <c r="K18" s="680" t="n">
        <f aca="false">'12'!$F$20</f>
        <v>52</v>
      </c>
      <c r="L18" s="669" t="n">
        <f aca="false">'12'!$F$21</f>
        <v>47</v>
      </c>
      <c r="M18" s="669" t="n">
        <f aca="false">'12'!$F$19</f>
        <v>50.4166666666667</v>
      </c>
      <c r="N18" s="669" t="n">
        <f aca="false">AVERAGE('12'!$G$20,'12'!$H$20)</f>
        <v>1.45</v>
      </c>
      <c r="O18" s="669" t="n">
        <f aca="false">AVERAGE('12'!$G$21,'12'!$H$21)</f>
        <v>1.2</v>
      </c>
      <c r="P18" s="669" t="n">
        <f aca="false">AVERAGE('12'!$G$19,'12'!$H$19)</f>
        <v>1.32916666666667</v>
      </c>
      <c r="Q18" s="681" t="n">
        <f aca="false">'12'!$I$20</f>
        <v>0.6</v>
      </c>
      <c r="R18" s="681" t="n">
        <f aca="false">'12'!$I$21</f>
        <v>0.4</v>
      </c>
      <c r="S18" s="681" t="n">
        <f aca="false">'12'!$I$19</f>
        <v>0.541666666666667</v>
      </c>
      <c r="T18" s="681" t="n">
        <f aca="false">'12'!$J$20</f>
        <v>1</v>
      </c>
      <c r="U18" s="681" t="n">
        <f aca="false">'12'!$J$21</f>
        <v>0.5</v>
      </c>
      <c r="V18" s="684" t="n">
        <f aca="false">'12'!$J$19</f>
        <v>0.75</v>
      </c>
      <c r="W18" s="685" t="n">
        <f aca="false">'12'!$K$20</f>
        <v>6.8</v>
      </c>
      <c r="X18" s="681" t="n">
        <f aca="false">'12'!$K$21</f>
        <v>6.7</v>
      </c>
      <c r="Y18" s="681" t="n">
        <f aca="false">'12'!$K$19</f>
        <v>6.79166666666667</v>
      </c>
      <c r="Z18" s="673" t="n">
        <f aca="false">AVERAGE('12'!$L$20,'12'!$M$20)</f>
        <v>6.15</v>
      </c>
      <c r="AA18" s="673" t="n">
        <f aca="false">AVERAGE('12'!$L$21,'12'!$M$21)</f>
        <v>6.05</v>
      </c>
      <c r="AB18" s="673" t="n">
        <f aca="false">AVERAGE('12'!$L$19,'12'!$M$19)</f>
        <v>6.10416666666667</v>
      </c>
      <c r="AC18" s="681" t="n">
        <f aca="false">'12'!$N$20</f>
        <v>5.8</v>
      </c>
      <c r="AD18" s="681" t="n">
        <f aca="false">'12'!$N$21</f>
        <v>5.8</v>
      </c>
      <c r="AE18" s="682" t="n">
        <f aca="false">'12'!$N$19</f>
        <v>5.8</v>
      </c>
    </row>
    <row r="19" customFormat="false" ht="18.75" hidden="false" customHeight="true" outlineLevel="0" collapsed="false">
      <c r="A19" s="676" t="n">
        <v>13</v>
      </c>
      <c r="B19" s="677" t="n">
        <f aca="false">'13'!$B$20</f>
        <v>222</v>
      </c>
      <c r="C19" s="678" t="n">
        <f aca="false">'13'!$B$21</f>
        <v>198</v>
      </c>
      <c r="D19" s="678" t="n">
        <f aca="false">'13'!$B$19</f>
        <v>207.666666666667</v>
      </c>
      <c r="E19" s="669" t="n">
        <f aca="false">AVERAGE('13'!$C$20,'13'!$D$20)</f>
        <v>16.5</v>
      </c>
      <c r="F19" s="669" t="n">
        <f aca="false">AVERAGE('13'!$C$21,'13'!$D$21)</f>
        <v>12.5</v>
      </c>
      <c r="G19" s="669" t="n">
        <f aca="false">AVERAGE('13'!$C$19,'13'!$D$19)</f>
        <v>14.1666666666667</v>
      </c>
      <c r="H19" s="669" t="n">
        <f aca="false">'13'!$E$20</f>
        <v>6</v>
      </c>
      <c r="I19" s="669" t="n">
        <f aca="false">'13'!$E$21</f>
        <v>5</v>
      </c>
      <c r="J19" s="679" t="n">
        <f aca="false">'13'!$E$19</f>
        <v>5.16666666666667</v>
      </c>
      <c r="K19" s="680" t="n">
        <f aca="false">'13'!$F$20</f>
        <v>50</v>
      </c>
      <c r="L19" s="669" t="n">
        <f aca="false">'13'!$F$21</f>
        <v>39</v>
      </c>
      <c r="M19" s="669" t="n">
        <f aca="false">'13'!$F$19</f>
        <v>44.0833333333333</v>
      </c>
      <c r="N19" s="669" t="n">
        <f aca="false">AVERAGE('13'!$G$20,'13'!$H$20)</f>
        <v>1.35</v>
      </c>
      <c r="O19" s="669" t="n">
        <f aca="false">AVERAGE('13'!$G$21,'13'!$H$21)</f>
        <v>1.1</v>
      </c>
      <c r="P19" s="669" t="n">
        <f aca="false">AVERAGE('13'!$G$19,'13'!$H$19)</f>
        <v>1.20541666666667</v>
      </c>
      <c r="Q19" s="681" t="n">
        <f aca="false">'13'!$I$20</f>
        <v>0.5</v>
      </c>
      <c r="R19" s="681" t="n">
        <f aca="false">'13'!$I$21</f>
        <v>0.4</v>
      </c>
      <c r="S19" s="681" t="n">
        <f aca="false">'13'!$I$18</f>
        <v>0.5</v>
      </c>
      <c r="T19" s="681" t="n">
        <f aca="false">'13'!$J$20</f>
        <v>0.6</v>
      </c>
      <c r="U19" s="681" t="n">
        <f aca="false">'13'!$J$21</f>
        <v>0.5</v>
      </c>
      <c r="V19" s="682" t="n">
        <f aca="false">'13'!$J$18</f>
        <v>0.6</v>
      </c>
      <c r="W19" s="683" t="n">
        <f aca="false">'13'!$K$20</f>
        <v>6.8</v>
      </c>
      <c r="X19" s="681" t="n">
        <f aca="false">'13'!$K$21</f>
        <v>6.8</v>
      </c>
      <c r="Y19" s="681" t="n">
        <f aca="false">'13'!$K$19</f>
        <v>6.8</v>
      </c>
      <c r="Z19" s="673" t="n">
        <f aca="false">AVERAGE('13'!$L$20,'13'!$M$20)</f>
        <v>6.1</v>
      </c>
      <c r="AA19" s="673" t="n">
        <f aca="false">AVERAGE('13'!$L$21,'13'!$M$21)</f>
        <v>6.1</v>
      </c>
      <c r="AB19" s="673" t="n">
        <f aca="false">AVERAGE('13'!$L$19,'13'!$M$19)</f>
        <v>6.1</v>
      </c>
      <c r="AC19" s="681" t="n">
        <f aca="false">'13'!$N$20</f>
        <v>5.8</v>
      </c>
      <c r="AD19" s="681" t="n">
        <f aca="false">'13'!$N$21</f>
        <v>5.8</v>
      </c>
      <c r="AE19" s="682" t="n">
        <f aca="false">'13'!$N$19</f>
        <v>5.8</v>
      </c>
    </row>
    <row r="20" customFormat="false" ht="18.75" hidden="false" customHeight="true" outlineLevel="0" collapsed="false">
      <c r="A20" s="676" t="n">
        <v>14</v>
      </c>
      <c r="B20" s="677" t="n">
        <f aca="false">'14'!$B$20</f>
        <v>211</v>
      </c>
      <c r="C20" s="678" t="n">
        <f aca="false">'14'!$B$21</f>
        <v>195</v>
      </c>
      <c r="D20" s="678" t="n">
        <f aca="false">'14'!$B$19</f>
        <v>205.166666666667</v>
      </c>
      <c r="E20" s="669" t="n">
        <f aca="false">AVERAGE('14'!$C$20,'14'!$D$20)</f>
        <v>17</v>
      </c>
      <c r="F20" s="669" t="n">
        <f aca="false">AVERAGE('14'!$C$21,'14'!$D$21)</f>
        <v>12.5</v>
      </c>
      <c r="G20" s="669" t="n">
        <f aca="false">AVERAGE('14'!$C$19,'14'!$D$19)</f>
        <v>15</v>
      </c>
      <c r="H20" s="686" t="n">
        <f aca="false">'14'!$E$20</f>
        <v>5</v>
      </c>
      <c r="I20" s="669" t="n">
        <f aca="false">'14'!$E$21</f>
        <v>4</v>
      </c>
      <c r="J20" s="679" t="n">
        <f aca="false">'14'!$E$19</f>
        <v>4.83333333333333</v>
      </c>
      <c r="K20" s="680" t="n">
        <f aca="false">'14'!$F$20</f>
        <v>47</v>
      </c>
      <c r="L20" s="669" t="n">
        <f aca="false">'14'!$F$21</f>
        <v>41</v>
      </c>
      <c r="M20" s="669" t="n">
        <f aca="false">'14'!$F$19</f>
        <v>44.5</v>
      </c>
      <c r="N20" s="669" t="n">
        <f aca="false">AVERAGE('14'!$G$20,'14'!$H$20)</f>
        <v>1.55</v>
      </c>
      <c r="O20" s="669" t="n">
        <f aca="false">AVERAGE('14'!$G$21,'14'!$H$21)</f>
        <v>1.05</v>
      </c>
      <c r="P20" s="669" t="n">
        <f aca="false">AVERAGE('14'!$G$19,'14'!$H$19)</f>
        <v>1.25833333333333</v>
      </c>
      <c r="Q20" s="681" t="n">
        <f aca="false">'14'!$I$20</f>
        <v>0.6</v>
      </c>
      <c r="R20" s="681" t="n">
        <f aca="false">'14'!$I$21</f>
        <v>0.4</v>
      </c>
      <c r="S20" s="681" t="n">
        <f aca="false">'14'!$I$19</f>
        <v>0.491666666666667</v>
      </c>
      <c r="T20" s="681" t="n">
        <f aca="false">'14'!$J$20</f>
        <v>6.5</v>
      </c>
      <c r="U20" s="681" t="n">
        <f aca="false">'14'!$J$21</f>
        <v>0.5</v>
      </c>
      <c r="V20" s="682" t="n">
        <f aca="false">'14'!$J$19</f>
        <v>1.16666666666667</v>
      </c>
      <c r="W20" s="683" t="n">
        <f aca="false">'14'!$K$20</f>
        <v>6.8</v>
      </c>
      <c r="X20" s="681" t="n">
        <f aca="false">'14'!$K$21</f>
        <v>6.8</v>
      </c>
      <c r="Y20" s="681" t="n">
        <f aca="false">'14'!$K$19</f>
        <v>6.8</v>
      </c>
      <c r="Z20" s="673" t="n">
        <f aca="false">AVERAGE('14'!$L$20,'14'!$M$20)</f>
        <v>6.2</v>
      </c>
      <c r="AA20" s="673" t="n">
        <f aca="false">AVERAGE('14'!$L$21,'14'!$M$21)</f>
        <v>6.1</v>
      </c>
      <c r="AB20" s="673" t="n">
        <f aca="false">AVERAGE('14'!$L$19,'14'!$M$19)</f>
        <v>6.16666666666667</v>
      </c>
      <c r="AC20" s="681" t="n">
        <f aca="false">'14'!$N$20</f>
        <v>5.9</v>
      </c>
      <c r="AD20" s="681" t="n">
        <f aca="false">'14'!$N$21</f>
        <v>5.8</v>
      </c>
      <c r="AE20" s="682" t="n">
        <f aca="false">'14'!$N$19</f>
        <v>5.86666666666667</v>
      </c>
    </row>
    <row r="21" customFormat="false" ht="18.75" hidden="false" customHeight="true" outlineLevel="0" collapsed="false">
      <c r="A21" s="676" t="n">
        <v>15</v>
      </c>
      <c r="B21" s="677" t="n">
        <f aca="false">'15'!$B$20</f>
        <v>215</v>
      </c>
      <c r="C21" s="678" t="n">
        <f aca="false">'15'!$B$21</f>
        <v>196</v>
      </c>
      <c r="D21" s="678" t="n">
        <f aca="false">'15'!$B$19</f>
        <v>207.181818181818</v>
      </c>
      <c r="E21" s="669" t="n">
        <f aca="false">AVERAGE('15'!$C$20,'15'!$D$20)</f>
        <v>22.5</v>
      </c>
      <c r="F21" s="669" t="n">
        <f aca="false">AVERAGE('15'!$C$21,'15'!$D$21)</f>
        <v>12</v>
      </c>
      <c r="G21" s="669" t="n">
        <f aca="false">AVERAGE('15'!$C$19,'15'!$D$19)</f>
        <v>16.7272727272727</v>
      </c>
      <c r="H21" s="669" t="n">
        <f aca="false">'15'!$E$20</f>
        <v>13</v>
      </c>
      <c r="I21" s="669" t="n">
        <f aca="false">'15'!$E$21</f>
        <v>6</v>
      </c>
      <c r="J21" s="679" t="n">
        <f aca="false">'15'!$E$19</f>
        <v>9.18181818181818</v>
      </c>
      <c r="K21" s="680" t="n">
        <f aca="false">'15'!$F$20</f>
        <v>52</v>
      </c>
      <c r="L21" s="669" t="n">
        <f aca="false">'15'!$F$21</f>
        <v>42</v>
      </c>
      <c r="M21" s="669" t="n">
        <f aca="false">'15'!$F$19</f>
        <v>45.6363636363636</v>
      </c>
      <c r="N21" s="669" t="n">
        <f aca="false">AVERAGE('15'!$G$20,'15'!$H$20)</f>
        <v>3.75</v>
      </c>
      <c r="O21" s="669" t="n">
        <f aca="false">AVERAGE('15'!$G$21,'15'!$H$21)</f>
        <v>1.2</v>
      </c>
      <c r="P21" s="669" t="n">
        <f aca="false">AVERAGE('15'!$G$19,'15'!$H$19)</f>
        <v>1.75454545454545</v>
      </c>
      <c r="Q21" s="681" t="n">
        <f aca="false">'15'!$I$20</f>
        <v>2.5</v>
      </c>
      <c r="R21" s="681" t="n">
        <f aca="false">'15'!$I$21</f>
        <v>0.4</v>
      </c>
      <c r="S21" s="681" t="n">
        <f aca="false">'15'!$I$19</f>
        <v>1.06363636363636</v>
      </c>
      <c r="T21" s="681" t="n">
        <f aca="false">'15'!$J$20</f>
        <v>2.3</v>
      </c>
      <c r="U21" s="681" t="n">
        <f aca="false">'15'!$J$21</f>
        <v>0.4</v>
      </c>
      <c r="V21" s="682" t="n">
        <f aca="false">'15'!$J$19</f>
        <v>0.981818181818182</v>
      </c>
      <c r="W21" s="683" t="n">
        <f aca="false">'15'!$K$20</f>
        <v>6.9</v>
      </c>
      <c r="X21" s="681" t="n">
        <f aca="false">'15'!$K$21</f>
        <v>6.8</v>
      </c>
      <c r="Y21" s="681" t="n">
        <f aca="false">'15'!$K$19</f>
        <v>6.86363636363636</v>
      </c>
      <c r="Z21" s="673" t="n">
        <f aca="false">AVERAGE('15'!$L$20,'15'!$M$20)</f>
        <v>6.3</v>
      </c>
      <c r="AA21" s="673" t="n">
        <f aca="false">AVERAGE('15'!$L$21,'15'!$M$21)</f>
        <v>6.15</v>
      </c>
      <c r="AB21" s="673" t="n">
        <f aca="false">AVERAGE('15'!$L$19,'15'!$M$19)</f>
        <v>6.20909090909091</v>
      </c>
      <c r="AC21" s="681" t="n">
        <f aca="false">'15'!$N$20</f>
        <v>5.9</v>
      </c>
      <c r="AD21" s="681" t="n">
        <f aca="false">'15'!$N$21</f>
        <v>5.9</v>
      </c>
      <c r="AE21" s="682" t="n">
        <f aca="false">'15'!$N$19</f>
        <v>5.9</v>
      </c>
    </row>
    <row r="22" customFormat="false" ht="18.75" hidden="false" customHeight="true" outlineLevel="0" collapsed="false">
      <c r="A22" s="676" t="n">
        <v>16</v>
      </c>
      <c r="B22" s="677" t="n">
        <f aca="false">'16'!$B$20</f>
        <v>210</v>
      </c>
      <c r="C22" s="678" t="n">
        <f aca="false">'16'!$B$21</f>
        <v>196</v>
      </c>
      <c r="D22" s="678" t="n">
        <f aca="false">'16'!$B$19</f>
        <v>203.666666666667</v>
      </c>
      <c r="E22" s="669" t="n">
        <f aca="false">AVERAGE('16'!$C$20,'16'!$D$20)</f>
        <v>16</v>
      </c>
      <c r="F22" s="669" t="n">
        <f aca="false">AVERAGE('16'!$C$21,'16'!$D$21)</f>
        <v>12.5</v>
      </c>
      <c r="G22" s="669" t="n">
        <f aca="false">AVERAGE('16'!$C$19,'16'!$D$19)</f>
        <v>14.75</v>
      </c>
      <c r="H22" s="686" t="n">
        <f aca="false">'16'!$E$20</f>
        <v>12</v>
      </c>
      <c r="I22" s="669" t="n">
        <f aca="false">'16'!$E$21</f>
        <v>10</v>
      </c>
      <c r="J22" s="679" t="n">
        <f aca="false">'16'!$E$19</f>
        <v>10.9166666666667</v>
      </c>
      <c r="K22" s="680" t="n">
        <f aca="false">'16'!$F$20</f>
        <v>48</v>
      </c>
      <c r="L22" s="669" t="n">
        <f aca="false">'16'!$F$21</f>
        <v>40</v>
      </c>
      <c r="M22" s="669" t="n">
        <f aca="false">'16'!$D$18</f>
        <v>15</v>
      </c>
      <c r="N22" s="669" t="n">
        <f aca="false">AVERAGE('16'!$G$20,'16'!$H$20)</f>
        <v>1.55</v>
      </c>
      <c r="O22" s="669" t="n">
        <f aca="false">AVERAGE('16'!$G$21,'16'!$H$21)</f>
        <v>1.1</v>
      </c>
      <c r="P22" s="669" t="n">
        <f aca="false">AVERAGE('16'!$G$19,'16'!$H$19)</f>
        <v>1.3</v>
      </c>
      <c r="Q22" s="681" t="n">
        <f aca="false">'16'!$I$20</f>
        <v>1</v>
      </c>
      <c r="R22" s="681" t="n">
        <f aca="false">'16'!$I$21</f>
        <v>0.8</v>
      </c>
      <c r="S22" s="681" t="n">
        <f aca="false">'16'!$I$19</f>
        <v>0.916666666666667</v>
      </c>
      <c r="T22" s="681" t="n">
        <f aca="false">'16'!$J$20</f>
        <v>0.6</v>
      </c>
      <c r="U22" s="681" t="n">
        <f aca="false">'16'!$J$21</f>
        <v>0.4</v>
      </c>
      <c r="V22" s="682" t="n">
        <f aca="false">'16'!$H$19</f>
        <v>1.31666666666667</v>
      </c>
      <c r="W22" s="683" t="n">
        <f aca="false">'16'!$K$20</f>
        <v>6.9</v>
      </c>
      <c r="X22" s="681" t="n">
        <f aca="false">'16'!$K$21</f>
        <v>6.8</v>
      </c>
      <c r="Y22" s="681" t="n">
        <f aca="false">'16'!$K$19</f>
        <v>6.83333333333333</v>
      </c>
      <c r="Z22" s="673" t="n">
        <f aca="false">AVERAGE('16'!$L$20,'16'!$M$20)</f>
        <v>6.2</v>
      </c>
      <c r="AA22" s="673" t="n">
        <f aca="false">AVERAGE('16'!$L$21,'16'!$M$21)</f>
        <v>6</v>
      </c>
      <c r="AB22" s="673" t="n">
        <f aca="false">AVERAGE('16'!$L$19,'16'!$M$19)</f>
        <v>6.04583333333333</v>
      </c>
      <c r="AC22" s="681" t="n">
        <f aca="false">'16'!$N$20</f>
        <v>5.9</v>
      </c>
      <c r="AD22" s="681" t="n">
        <f aca="false">'16'!$N$21</f>
        <v>5.8</v>
      </c>
      <c r="AE22" s="682" t="n">
        <f aca="false">'16'!$L$18</f>
        <v>6</v>
      </c>
    </row>
    <row r="23" customFormat="false" ht="18.75" hidden="false" customHeight="true" outlineLevel="0" collapsed="false">
      <c r="A23" s="676" t="n">
        <v>17</v>
      </c>
      <c r="B23" s="677" t="n">
        <f aca="false">'17'!$B$20</f>
        <v>198</v>
      </c>
      <c r="C23" s="678" t="n">
        <f aca="false">'17'!$B$21</f>
        <v>193</v>
      </c>
      <c r="D23" s="678" t="n">
        <f aca="false">'17'!$B$19</f>
        <v>195.333333333333</v>
      </c>
      <c r="E23" s="669" t="n">
        <f aca="false">AVERAGE('17'!$C$20,'17'!$D$20)</f>
        <v>15.5</v>
      </c>
      <c r="F23" s="669" t="n">
        <f aca="false">AVERAGE('17'!$C$21,'17'!$D$21)</f>
        <v>10</v>
      </c>
      <c r="G23" s="669" t="n">
        <f aca="false">AVERAGE('17'!$C$19,'17'!$D$19)</f>
        <v>12.5</v>
      </c>
      <c r="H23" s="669" t="n">
        <f aca="false">'17'!$E$20</f>
        <v>10</v>
      </c>
      <c r="I23" s="669" t="n">
        <f aca="false">'17'!$E$21</f>
        <v>7</v>
      </c>
      <c r="J23" s="679" t="n">
        <f aca="false">'17'!$E$19</f>
        <v>7.83333333333333</v>
      </c>
      <c r="K23" s="680" t="n">
        <f aca="false">'17'!$F$20</f>
        <v>44</v>
      </c>
      <c r="L23" s="669" t="n">
        <f aca="false">'17'!$F$21</f>
        <v>41</v>
      </c>
      <c r="M23" s="669" t="n">
        <f aca="false">'17'!$F$19</f>
        <v>42.0833333333333</v>
      </c>
      <c r="N23" s="669" t="n">
        <f aca="false">AVERAGE('17'!$G$20,'17'!$H$20)</f>
        <v>1.45</v>
      </c>
      <c r="O23" s="669" t="n">
        <f aca="false">AVERAGE('17'!$G$21,'17'!$H$21)</f>
        <v>1.15</v>
      </c>
      <c r="P23" s="669" t="n">
        <f aca="false">AVERAGE('17'!$G$19,'17'!$H$19)</f>
        <v>1.2719696969697</v>
      </c>
      <c r="Q23" s="681" t="n">
        <f aca="false">'17'!$I$20</f>
        <v>0.9</v>
      </c>
      <c r="R23" s="681" t="n">
        <f aca="false">'17'!$I$21</f>
        <v>0.4</v>
      </c>
      <c r="S23" s="681" t="n">
        <f aca="false">'17'!$I$19</f>
        <v>0.55</v>
      </c>
      <c r="T23" s="681" t="n">
        <f aca="false">'17'!$J$20</f>
        <v>0.5</v>
      </c>
      <c r="U23" s="681" t="n">
        <f aca="false">'17'!$J$21</f>
        <v>0.4</v>
      </c>
      <c r="V23" s="682" t="n">
        <f aca="false">'17'!$J$19</f>
        <v>0.433333333333333</v>
      </c>
      <c r="W23" s="683" t="n">
        <f aca="false">'17'!$K$20</f>
        <v>6.9</v>
      </c>
      <c r="X23" s="681" t="n">
        <f aca="false">'17'!$K$21</f>
        <v>6.8</v>
      </c>
      <c r="Y23" s="681" t="n">
        <f aca="false">'17'!$K$19</f>
        <v>6.88333333333333</v>
      </c>
      <c r="Z23" s="673" t="n">
        <f aca="false">AVERAGE('17'!$L$20,'17'!$M$20)</f>
        <v>6.25</v>
      </c>
      <c r="AA23" s="673" t="n">
        <f aca="false">AVERAGE('17'!$L$21,'17'!$M$21)</f>
        <v>6.05</v>
      </c>
      <c r="AB23" s="673" t="n">
        <f aca="false">AVERAGE('17'!$L$19,'17'!$M$19)</f>
        <v>6.21666666666667</v>
      </c>
      <c r="AC23" s="681" t="n">
        <f aca="false">'17'!$N$20</f>
        <v>5.9</v>
      </c>
      <c r="AD23" s="681" t="n">
        <f aca="false">'17'!$N$21</f>
        <v>5.8</v>
      </c>
      <c r="AE23" s="682" t="n">
        <f aca="false">'17'!$N$19</f>
        <v>5.825</v>
      </c>
    </row>
    <row r="24" customFormat="false" ht="18.75" hidden="false" customHeight="true" outlineLevel="0" collapsed="false">
      <c r="A24" s="676" t="n">
        <v>18</v>
      </c>
      <c r="B24" s="677" t="n">
        <f aca="false">'18'!$B$20</f>
        <v>199</v>
      </c>
      <c r="C24" s="678" t="n">
        <f aca="false">'18'!$B$21</f>
        <v>180</v>
      </c>
      <c r="D24" s="678" t="n">
        <f aca="false">'18'!$B$19</f>
        <v>189.916666666667</v>
      </c>
      <c r="E24" s="669" t="n">
        <f aca="false">AVERAGE('18'!$C$20,'18'!$D$20)</f>
        <v>11.5</v>
      </c>
      <c r="F24" s="669" t="n">
        <f aca="false">AVERAGE('18'!$C$21,'18'!$D$21)</f>
        <v>7.5</v>
      </c>
      <c r="G24" s="669" t="n">
        <f aca="false">AVERAGE('18'!$C$19,'18'!$D$19)</f>
        <v>9.45833333333333</v>
      </c>
      <c r="H24" s="669" t="n">
        <f aca="false">'18'!$E$20</f>
        <v>7</v>
      </c>
      <c r="I24" s="669" t="n">
        <f aca="false">'18'!$E$21</f>
        <v>6</v>
      </c>
      <c r="J24" s="679" t="n">
        <f aca="false">'18'!$E$19</f>
        <v>6.83333333333333</v>
      </c>
      <c r="K24" s="680" t="n">
        <f aca="false">'18'!$F$20</f>
        <v>43</v>
      </c>
      <c r="L24" s="669" t="n">
        <f aca="false">'18'!$F$21</f>
        <v>36</v>
      </c>
      <c r="M24" s="669" t="n">
        <f aca="false">'18'!$F$19</f>
        <v>40.0833333333333</v>
      </c>
      <c r="N24" s="669" t="n">
        <f aca="false">AVERAGE('18'!$G$20,'18'!$H$20)</f>
        <v>1.85</v>
      </c>
      <c r="O24" s="669" t="n">
        <f aca="false">AVERAGE('18'!$G$21,'18'!$H$21)</f>
        <v>0.75</v>
      </c>
      <c r="P24" s="669" t="n">
        <f aca="false">AVERAGE('18'!$G$19,'18'!$H$19)</f>
        <v>1.12916666666667</v>
      </c>
      <c r="Q24" s="681" t="n">
        <f aca="false">'18'!$I$20</f>
        <v>0.4</v>
      </c>
      <c r="R24" s="681" t="n">
        <f aca="false">'18'!$I$21</f>
        <v>0.3</v>
      </c>
      <c r="S24" s="681" t="n">
        <f aca="false">'18'!$I$19</f>
        <v>0.358333333333333</v>
      </c>
      <c r="T24" s="681" t="n">
        <f aca="false">'18'!$J$20</f>
        <v>0.5</v>
      </c>
      <c r="U24" s="681" t="n">
        <f aca="false">'18'!$J$21</f>
        <v>0.4</v>
      </c>
      <c r="V24" s="682" t="n">
        <f aca="false">'18'!$J$19</f>
        <v>0.433333333333333</v>
      </c>
      <c r="W24" s="683" t="n">
        <f aca="false">'18'!$K$20</f>
        <v>6.9</v>
      </c>
      <c r="X24" s="681" t="n">
        <f aca="false">'18'!$K$21</f>
        <v>6.8</v>
      </c>
      <c r="Y24" s="681" t="n">
        <f aca="false">'18'!$K$19</f>
        <v>6.83333333333333</v>
      </c>
      <c r="Z24" s="673" t="n">
        <f aca="false">AVERAGE('18'!$L$20,'18'!$M$20)</f>
        <v>6.25</v>
      </c>
      <c r="AA24" s="673" t="n">
        <f aca="false">AVERAGE('18'!$L$21,'18'!$M$21)</f>
        <v>6.05</v>
      </c>
      <c r="AB24" s="673" t="n">
        <f aca="false">AVERAGE('18'!$L$19,'18'!$M$19)</f>
        <v>6.11666666666667</v>
      </c>
      <c r="AC24" s="681" t="n">
        <f aca="false">'18'!$N$20</f>
        <v>5.8</v>
      </c>
      <c r="AD24" s="681" t="n">
        <f aca="false">'18'!$N$21</f>
        <v>5.8</v>
      </c>
      <c r="AE24" s="682" t="n">
        <f aca="false">'18'!$N$19</f>
        <v>5.8</v>
      </c>
    </row>
    <row r="25" customFormat="false" ht="18.75" hidden="false" customHeight="true" outlineLevel="0" collapsed="false">
      <c r="A25" s="676" t="n">
        <v>19</v>
      </c>
      <c r="B25" s="677" t="n">
        <f aca="false">'19'!$B$20</f>
        <v>197</v>
      </c>
      <c r="C25" s="678" t="n">
        <f aca="false">'19'!$B$21</f>
        <v>171</v>
      </c>
      <c r="D25" s="678" t="n">
        <f aca="false">'19'!$B$19</f>
        <v>185.333333333333</v>
      </c>
      <c r="E25" s="669" t="n">
        <f aca="false">AVERAGE('19'!$C$20,'19'!$D$20)</f>
        <v>12.5</v>
      </c>
      <c r="F25" s="669" t="n">
        <f aca="false">AVERAGE('19'!$C$21,'19'!$D$21)</f>
        <v>9.5</v>
      </c>
      <c r="G25" s="669" t="n">
        <f aca="false">AVERAGE('19'!$C$19,'19'!$D$19)</f>
        <v>11.4166666666667</v>
      </c>
      <c r="H25" s="669" t="n">
        <f aca="false">'19'!$E$20</f>
        <v>8</v>
      </c>
      <c r="I25" s="669" t="n">
        <f aca="false">'19'!$E$21</f>
        <v>5</v>
      </c>
      <c r="J25" s="679" t="n">
        <f aca="false">'19'!$E$19</f>
        <v>6.25</v>
      </c>
      <c r="K25" s="680" t="n">
        <f aca="false">'19'!$F$20</f>
        <v>42</v>
      </c>
      <c r="L25" s="669" t="n">
        <f aca="false">'19'!$F$21</f>
        <v>37</v>
      </c>
      <c r="M25" s="669" t="n">
        <f aca="false">'19'!$F$19</f>
        <v>39</v>
      </c>
      <c r="N25" s="669" t="n">
        <f aca="false">AVERAGE('19'!$G$20,'19'!$H$20)</f>
        <v>1.35</v>
      </c>
      <c r="O25" s="669" t="n">
        <f aca="false">AVERAGE('19'!$G$21,'19'!$H$21)</f>
        <v>0.85</v>
      </c>
      <c r="P25" s="669" t="n">
        <f aca="false">AVERAGE('19'!$G$19,'19'!$H$19)</f>
        <v>1.05416666666667</v>
      </c>
      <c r="Q25" s="681" t="n">
        <f aca="false">'19'!$I$20</f>
        <v>0.4</v>
      </c>
      <c r="R25" s="681" t="n">
        <f aca="false">'19'!$I$21</f>
        <v>0.2</v>
      </c>
      <c r="S25" s="681" t="n">
        <f aca="false">'19'!$I$19</f>
        <v>0.3</v>
      </c>
      <c r="T25" s="681" t="n">
        <f aca="false">'19'!$J$20</f>
        <v>0.6</v>
      </c>
      <c r="U25" s="681" t="n">
        <f aca="false">'19'!$J$21</f>
        <v>0.2</v>
      </c>
      <c r="V25" s="682" t="n">
        <f aca="false">'19'!$J$19</f>
        <v>0.458333333333333</v>
      </c>
      <c r="W25" s="683" t="n">
        <f aca="false">'19'!$K$20</f>
        <v>6.8</v>
      </c>
      <c r="X25" s="681" t="n">
        <f aca="false">'19'!$K$21</f>
        <v>6.7</v>
      </c>
      <c r="Y25" s="681" t="n">
        <f aca="false">'19'!$K$19</f>
        <v>6.79090909090909</v>
      </c>
      <c r="Z25" s="673" t="n">
        <f aca="false">AVERAGE('19'!$L$20,'19'!$M$20)</f>
        <v>6.05</v>
      </c>
      <c r="AA25" s="673" t="n">
        <f aca="false">AVERAGE('19'!$L$21,'19'!$M$21)</f>
        <v>5.9</v>
      </c>
      <c r="AB25" s="673" t="n">
        <f aca="false">AVERAGE('19'!$L$19,'19'!$M$19)</f>
        <v>6.00454545454546</v>
      </c>
      <c r="AC25" s="681" t="n">
        <f aca="false">'19'!$N$20</f>
        <v>5.9</v>
      </c>
      <c r="AD25" s="681" t="n">
        <f aca="false">'19'!$N$21</f>
        <v>5.8</v>
      </c>
      <c r="AE25" s="682" t="n">
        <f aca="false">'19'!$N$19</f>
        <v>5.82727272727273</v>
      </c>
    </row>
    <row r="26" customFormat="false" ht="18.75" hidden="false" customHeight="true" outlineLevel="0" collapsed="false">
      <c r="A26" s="676" t="n">
        <v>20</v>
      </c>
      <c r="B26" s="677" t="n">
        <f aca="false">'20'!$B$20</f>
        <v>252</v>
      </c>
      <c r="C26" s="678" t="n">
        <f aca="false">'20'!$B$21</f>
        <v>195</v>
      </c>
      <c r="D26" s="678" t="n">
        <f aca="false">'20'!$B$19</f>
        <v>225.166666666667</v>
      </c>
      <c r="E26" s="669" t="n">
        <f aca="false">AVERAGE('20'!$C$20,'20'!$D$20)</f>
        <v>16.5</v>
      </c>
      <c r="F26" s="669" t="n">
        <f aca="false">AVERAGE('20'!$C$21,'20'!$D$21)</f>
        <v>11.5</v>
      </c>
      <c r="G26" s="669" t="n">
        <f aca="false">AVERAGE('20'!$C$19,'20'!$D$19)</f>
        <v>14.2083333333333</v>
      </c>
      <c r="H26" s="669" t="n">
        <f aca="false">'20'!$E$20</f>
        <v>9</v>
      </c>
      <c r="I26" s="669" t="n">
        <f aca="false">'20'!$E$21</f>
        <v>5</v>
      </c>
      <c r="J26" s="679" t="n">
        <f aca="false">'20'!$E$19</f>
        <v>7.25</v>
      </c>
      <c r="K26" s="680" t="n">
        <f aca="false">'20'!$F$20</f>
        <v>69</v>
      </c>
      <c r="L26" s="669" t="n">
        <f aca="false">'20'!$F$21</f>
        <v>44</v>
      </c>
      <c r="M26" s="669" t="n">
        <f aca="false">'20'!$F$19</f>
        <v>58.4166666666667</v>
      </c>
      <c r="N26" s="669" t="n">
        <f aca="false">AVERAGE('20'!$G$20,'20'!$H$20)</f>
        <v>1.55</v>
      </c>
      <c r="O26" s="669" t="n">
        <f aca="false">AVERAGE('20'!$G$21,'20'!$H$21)</f>
        <v>1.05</v>
      </c>
      <c r="P26" s="669" t="n">
        <f aca="false">AVERAGE('20'!$G$19,'20'!$H$19)</f>
        <v>1.32083333333333</v>
      </c>
      <c r="Q26" s="681" t="n">
        <f aca="false">'20'!$I$20</f>
        <v>0.6</v>
      </c>
      <c r="R26" s="681" t="n">
        <f aca="false">'20'!$I$21</f>
        <v>0.3</v>
      </c>
      <c r="S26" s="681" t="n">
        <f aca="false">'20'!$I$19</f>
        <v>0.416666666666667</v>
      </c>
      <c r="T26" s="681" t="n">
        <f aca="false">'20'!$J$20</f>
        <v>0.6</v>
      </c>
      <c r="U26" s="681" t="n">
        <f aca="false">'20'!$J$21</f>
        <v>0.5</v>
      </c>
      <c r="V26" s="682" t="n">
        <f aca="false">'20'!$J$19</f>
        <v>0.525</v>
      </c>
      <c r="W26" s="683" t="n">
        <f aca="false">'20'!$K$20</f>
        <v>6.8</v>
      </c>
      <c r="X26" s="681" t="n">
        <f aca="false">'20'!$K$21</f>
        <v>6.6</v>
      </c>
      <c r="Y26" s="681" t="n">
        <f aca="false">'20'!$K$19</f>
        <v>6.78333333333333</v>
      </c>
      <c r="Z26" s="673" t="n">
        <f aca="false">AVERAGE('20'!$L$20,'20'!$M$20)</f>
        <v>6.15</v>
      </c>
      <c r="AA26" s="673" t="n">
        <f aca="false">AVERAGE('20'!$L$21,'20'!$M$21)</f>
        <v>5.95</v>
      </c>
      <c r="AB26" s="673" t="n">
        <f aca="false">AVERAGE('20'!$L$19,'20'!$M$19)</f>
        <v>6.0875</v>
      </c>
      <c r="AC26" s="681" t="n">
        <f aca="false">'20'!$N$20</f>
        <v>5.9</v>
      </c>
      <c r="AD26" s="681" t="n">
        <f aca="false">'20'!$N$21</f>
        <v>5.8</v>
      </c>
      <c r="AE26" s="682" t="n">
        <f aca="false">'20'!$N$19</f>
        <v>5.85454545454546</v>
      </c>
    </row>
    <row r="27" customFormat="false" ht="18.75" hidden="false" customHeight="true" outlineLevel="0" collapsed="false">
      <c r="A27" s="676" t="n">
        <v>21</v>
      </c>
      <c r="B27" s="677" t="n">
        <f aca="false">'21'!$B$20</f>
        <v>236</v>
      </c>
      <c r="C27" s="678" t="n">
        <f aca="false">'21'!$B$21</f>
        <v>203</v>
      </c>
      <c r="D27" s="678" t="n">
        <f aca="false">'21'!$B$19</f>
        <v>217.75</v>
      </c>
      <c r="E27" s="669" t="n">
        <f aca="false">AVERAGE('21'!$C$20,'21'!$D$20)</f>
        <v>13.5</v>
      </c>
      <c r="F27" s="669" t="n">
        <f aca="false">AVERAGE('21'!$C$21,'21'!$D$21)</f>
        <v>11</v>
      </c>
      <c r="G27" s="669" t="n">
        <f aca="false">AVERAGE('21'!$C$19,'21'!$D$19)</f>
        <v>12.5833333333333</v>
      </c>
      <c r="H27" s="669" t="n">
        <f aca="false">'21'!$E$20</f>
        <v>7</v>
      </c>
      <c r="I27" s="669" t="n">
        <f aca="false">'21'!$E$21</f>
        <v>4</v>
      </c>
      <c r="J27" s="679" t="n">
        <f aca="false">'21'!$E$19</f>
        <v>4.91666666666667</v>
      </c>
      <c r="K27" s="680" t="n">
        <f aca="false">'21'!$F$20</f>
        <v>62</v>
      </c>
      <c r="L27" s="669" t="n">
        <f aca="false">'21'!$F$21</f>
        <v>47</v>
      </c>
      <c r="M27" s="669" t="n">
        <f aca="false">'21'!$F$19</f>
        <v>54.8333333333333</v>
      </c>
      <c r="N27" s="669" t="n">
        <f aca="false">AVERAGE('21'!$G$20,'21'!$H$20)</f>
        <v>1.45</v>
      </c>
      <c r="O27" s="669" t="n">
        <f aca="false">AVERAGE('21'!$G$21,'21'!$H$21)</f>
        <v>1.1</v>
      </c>
      <c r="P27" s="669" t="n">
        <f aca="false">AVERAGE('21'!$G$19,'21'!$H$19)</f>
        <v>1.24166666666667</v>
      </c>
      <c r="Q27" s="681" t="n">
        <f aca="false">'21'!$I$20</f>
        <v>0.5</v>
      </c>
      <c r="R27" s="681" t="n">
        <f aca="false">'21'!$I$21</f>
        <v>0.4</v>
      </c>
      <c r="S27" s="681" t="n">
        <f aca="false">'21'!$I$19</f>
        <v>0.416666666666667</v>
      </c>
      <c r="T27" s="681" t="n">
        <f aca="false">'21'!$J$20</f>
        <v>0.5</v>
      </c>
      <c r="U27" s="681" t="n">
        <f aca="false">'21'!$J$21</f>
        <v>0.4</v>
      </c>
      <c r="V27" s="682" t="n">
        <f aca="false">'21'!$J$19</f>
        <v>0.466666666666667</v>
      </c>
      <c r="W27" s="683" t="n">
        <f aca="false">'21'!$K$20</f>
        <v>6.8</v>
      </c>
      <c r="X27" s="681" t="n">
        <f aca="false">'21'!$K$21</f>
        <v>6.7</v>
      </c>
      <c r="Y27" s="681" t="n">
        <f aca="false">'21'!$K$19</f>
        <v>6.76666666666667</v>
      </c>
      <c r="Z27" s="673" t="n">
        <f aca="false">AVERAGE('21'!$L$20,'21'!$M$20)</f>
        <v>6</v>
      </c>
      <c r="AA27" s="673" t="n">
        <f aca="false">AVERAGE('21'!$L$21,'21'!$M$21)</f>
        <v>5.85</v>
      </c>
      <c r="AB27" s="673" t="n">
        <f aca="false">AVERAGE('21'!$L$19,'21'!$M$19)</f>
        <v>5.94166666666667</v>
      </c>
      <c r="AC27" s="681" t="n">
        <f aca="false">'21'!$N$20</f>
        <v>5.7</v>
      </c>
      <c r="AD27" s="681" t="n">
        <f aca="false">'21'!$N$21</f>
        <v>5.7</v>
      </c>
      <c r="AE27" s="682" t="n">
        <f aca="false">'21'!$N$19</f>
        <v>5.7</v>
      </c>
    </row>
    <row r="28" customFormat="false" ht="18.75" hidden="false" customHeight="true" outlineLevel="0" collapsed="false">
      <c r="A28" s="676" t="n">
        <v>22</v>
      </c>
      <c r="B28" s="677" t="n">
        <f aca="false">'22'!$B$20</f>
        <v>220</v>
      </c>
      <c r="C28" s="678" t="n">
        <f aca="false">'22'!$B$21</f>
        <v>190</v>
      </c>
      <c r="D28" s="678" t="n">
        <f aca="false">'22'!$B$19</f>
        <v>203.833333333333</v>
      </c>
      <c r="E28" s="669" t="n">
        <f aca="false">AVERAGE('22'!$C$20,'22'!$D$20)</f>
        <v>15</v>
      </c>
      <c r="F28" s="669" t="n">
        <f aca="false">AVERAGE('22'!$C$21,'22'!$D$21)</f>
        <v>12</v>
      </c>
      <c r="G28" s="669" t="n">
        <f aca="false">AVERAGE('22'!$C$19,'22'!$D$19)</f>
        <v>13.0416666666667</v>
      </c>
      <c r="H28" s="669" t="n">
        <f aca="false">'22'!$E$20</f>
        <v>9</v>
      </c>
      <c r="I28" s="669" t="n">
        <f aca="false">'22'!$E$21</f>
        <v>6</v>
      </c>
      <c r="J28" s="679" t="n">
        <f aca="false">'22'!$E$19</f>
        <v>6.91666666666667</v>
      </c>
      <c r="K28" s="680" t="n">
        <f aca="false">'22'!$F$20</f>
        <v>59</v>
      </c>
      <c r="L28" s="669" t="n">
        <f aca="false">'22'!$F$21</f>
        <v>47</v>
      </c>
      <c r="M28" s="669" t="n">
        <f aca="false">'22'!$F$19</f>
        <v>52.3333333333333</v>
      </c>
      <c r="N28" s="669" t="n">
        <f aca="false">AVERAGE('22'!$G$20,'22'!$H$20)</f>
        <v>1.6</v>
      </c>
      <c r="O28" s="669" t="n">
        <f aca="false">AVERAGE('22'!$G$21,'22'!$H$21)</f>
        <v>1.05</v>
      </c>
      <c r="P28" s="669" t="n">
        <f aca="false">AVERAGE('22'!$G$19,'22'!$H$19)</f>
        <v>1.27916666666667</v>
      </c>
      <c r="Q28" s="681" t="n">
        <f aca="false">'22'!$I$20</f>
        <v>0.5</v>
      </c>
      <c r="R28" s="681" t="n">
        <f aca="false">'22'!$I$21</f>
        <v>0.4</v>
      </c>
      <c r="S28" s="681" t="n">
        <f aca="false">'22'!$I$19</f>
        <v>0.458333333333333</v>
      </c>
      <c r="T28" s="681" t="n">
        <f aca="false">'22'!$J$20</f>
        <v>0.5</v>
      </c>
      <c r="U28" s="681" t="n">
        <f aca="false">'22'!$J$21</f>
        <v>0.4</v>
      </c>
      <c r="V28" s="682" t="n">
        <f aca="false">'22'!$J$19</f>
        <v>0.483333333333333</v>
      </c>
      <c r="W28" s="683" t="n">
        <f aca="false">'22'!$K$20</f>
        <v>6.8</v>
      </c>
      <c r="X28" s="681" t="n">
        <f aca="false">'22'!$K$21</f>
        <v>6.7</v>
      </c>
      <c r="Y28" s="681" t="n">
        <f aca="false">'22'!$K$19</f>
        <v>6.73333333333333</v>
      </c>
      <c r="Z28" s="673" t="n">
        <f aca="false">AVERAGE('22'!$L$20,'22'!$M$20)</f>
        <v>6.05</v>
      </c>
      <c r="AA28" s="673" t="n">
        <f aca="false">AVERAGE('22'!$L$21,'22'!$M$21)</f>
        <v>5.95</v>
      </c>
      <c r="AB28" s="673" t="n">
        <f aca="false">AVERAGE('22'!$L$19,'22'!$M$19)</f>
        <v>6.01666666666667</v>
      </c>
      <c r="AC28" s="681" t="n">
        <f aca="false">'22'!$N$20</f>
        <v>5.8</v>
      </c>
      <c r="AD28" s="681" t="n">
        <f aca="false">'22'!$N$21</f>
        <v>5.7</v>
      </c>
      <c r="AE28" s="682" t="n">
        <f aca="false">'22'!$N$19</f>
        <v>5.76666666666667</v>
      </c>
    </row>
    <row r="29" customFormat="false" ht="18.75" hidden="false" customHeight="true" outlineLevel="0" collapsed="false">
      <c r="A29" s="676" t="n">
        <v>23</v>
      </c>
      <c r="B29" s="677" t="n">
        <f aca="false">'23'!$B$20</f>
        <v>200</v>
      </c>
      <c r="C29" s="678" t="n">
        <f aca="false">'23'!$B$21</f>
        <v>173</v>
      </c>
      <c r="D29" s="678" t="n">
        <f aca="false">'23'!$B$19</f>
        <v>186.75</v>
      </c>
      <c r="E29" s="669" t="n">
        <f aca="false">AVERAGE('23'!$C$20,'23'!$D$20)</f>
        <v>18.5</v>
      </c>
      <c r="F29" s="669" t="n">
        <f aca="false">AVERAGE('23'!$C$21,'23'!$D$21)</f>
        <v>13.5</v>
      </c>
      <c r="G29" s="669" t="n">
        <f aca="false">AVERAGE('23'!$C$19,'23'!$D$19)</f>
        <v>15.5</v>
      </c>
      <c r="H29" s="669" t="n">
        <f aca="false">'23'!$E$20</f>
        <v>12</v>
      </c>
      <c r="I29" s="669" t="n">
        <f aca="false">'23'!$E$21</f>
        <v>9</v>
      </c>
      <c r="J29" s="679" t="n">
        <f aca="false">'23'!$E$19</f>
        <v>9.66666666666667</v>
      </c>
      <c r="K29" s="680" t="n">
        <f aca="false">'23'!$F$20</f>
        <v>51</v>
      </c>
      <c r="L29" s="669" t="n">
        <f aca="false">'23'!$F$21</f>
        <v>41</v>
      </c>
      <c r="M29" s="669" t="n">
        <f aca="false">'23'!$F$19</f>
        <v>45.5</v>
      </c>
      <c r="N29" s="669" t="n">
        <f aca="false">AVERAGE('23'!$G$20,'23'!$H$20)</f>
        <v>1.15</v>
      </c>
      <c r="O29" s="669" t="n">
        <f aca="false">AVERAGE('23'!$G$21,'23'!$H$21)</f>
        <v>1.15</v>
      </c>
      <c r="P29" s="669" t="n">
        <f aca="false">AVERAGE('23'!$G$19,'23'!$H$19)</f>
        <v>1.4</v>
      </c>
      <c r="Q29" s="681" t="n">
        <f aca="false">'23'!$I$20</f>
        <v>0.5</v>
      </c>
      <c r="R29" s="681" t="n">
        <f aca="false">'23'!$I$21</f>
        <v>0.3</v>
      </c>
      <c r="S29" s="681" t="n">
        <f aca="false">'23'!$I$19</f>
        <v>0.391666666666667</v>
      </c>
      <c r="T29" s="681" t="n">
        <f aca="false">'23'!$J$20</f>
        <v>0.6</v>
      </c>
      <c r="U29" s="681" t="n">
        <f aca="false">'23'!$J$21</f>
        <v>0.4</v>
      </c>
      <c r="V29" s="682" t="n">
        <f aca="false">'23'!$J$19</f>
        <v>0.475</v>
      </c>
      <c r="W29" s="683" t="n">
        <f aca="false">'23'!$K$20</f>
        <v>6.8</v>
      </c>
      <c r="X29" s="681" t="n">
        <f aca="false">'23'!$K$21</f>
        <v>6.7</v>
      </c>
      <c r="Y29" s="681" t="n">
        <f aca="false">'23'!$K$19</f>
        <v>6.71666666666667</v>
      </c>
      <c r="Z29" s="673" t="n">
        <f aca="false">AVERAGE('23'!$L$20,'23'!$M$20)</f>
        <v>6.1</v>
      </c>
      <c r="AA29" s="673" t="n">
        <f aca="false">AVERAGE('23'!$L$21,'23'!$M$21)</f>
        <v>6.05</v>
      </c>
      <c r="AB29" s="673" t="n">
        <f aca="false">AVERAGE('23'!$L$19,'23'!$M$19)</f>
        <v>6.06666666666667</v>
      </c>
      <c r="AC29" s="681" t="n">
        <f aca="false">'23'!$N$20</f>
        <v>5.9</v>
      </c>
      <c r="AD29" s="681" t="n">
        <f aca="false">'23'!$N$21</f>
        <v>5.8</v>
      </c>
      <c r="AE29" s="682" t="n">
        <f aca="false">'23'!$N$19</f>
        <v>5.80833333333333</v>
      </c>
    </row>
    <row r="30" customFormat="false" ht="18.75" hidden="false" customHeight="true" outlineLevel="0" collapsed="false">
      <c r="A30" s="676" t="n">
        <v>24</v>
      </c>
      <c r="B30" s="677" t="n">
        <f aca="false">'24'!$B$20</f>
        <v>198</v>
      </c>
      <c r="C30" s="678" t="n">
        <f aca="false">'24'!$B$21</f>
        <v>186</v>
      </c>
      <c r="D30" s="678" t="n">
        <f aca="false">'24'!$B$19</f>
        <v>193.083333333333</v>
      </c>
      <c r="E30" s="669" t="n">
        <f aca="false">AVERAGE('24'!$C$20,'24'!$D$20)</f>
        <v>18.5</v>
      </c>
      <c r="F30" s="669" t="n">
        <f aca="false">AVERAGE('24'!$C$21,'24'!$D$21)</f>
        <v>16.5</v>
      </c>
      <c r="G30" s="669" t="n">
        <f aca="false">AVERAGE('24'!$C$19,'24'!$D$19)</f>
        <v>17.5</v>
      </c>
      <c r="H30" s="669" t="n">
        <f aca="false">'24'!$E$20</f>
        <v>12</v>
      </c>
      <c r="I30" s="669" t="n">
        <f aca="false">'24'!$E$21</f>
        <v>10</v>
      </c>
      <c r="J30" s="679" t="n">
        <f aca="false">'24'!$E$19</f>
        <v>10.5833333333333</v>
      </c>
      <c r="K30" s="680" t="n">
        <f aca="false">'24'!$F$20</f>
        <v>48</v>
      </c>
      <c r="L30" s="669" t="n">
        <f aca="false">'24'!$F$21</f>
        <v>44</v>
      </c>
      <c r="M30" s="669" t="n">
        <f aca="false">'24'!$F$19</f>
        <v>46.1666666666667</v>
      </c>
      <c r="N30" s="669" t="n">
        <f aca="false">AVERAGE('24'!$G$20,'24'!$H$20)</f>
        <v>2.3</v>
      </c>
      <c r="O30" s="669" t="n">
        <f aca="false">AVERAGE('24'!$G$21,'24'!$H$21)</f>
        <v>1.55</v>
      </c>
      <c r="P30" s="669" t="n">
        <f aca="false">AVERAGE('24'!$G$19,'24'!$H$19)</f>
        <v>1.88333333333333</v>
      </c>
      <c r="Q30" s="681" t="n">
        <f aca="false">'24'!$I$20</f>
        <v>0.7</v>
      </c>
      <c r="R30" s="681" t="n">
        <f aca="false">'24'!$I$21</f>
        <v>0.4</v>
      </c>
      <c r="S30" s="681" t="n">
        <f aca="false">'24'!$I$19</f>
        <v>0.55</v>
      </c>
      <c r="T30" s="681" t="n">
        <f aca="false">'24'!$J$20</f>
        <v>0.9</v>
      </c>
      <c r="U30" s="681" t="n">
        <f aca="false">'24'!$J$21</f>
        <v>0.6</v>
      </c>
      <c r="V30" s="682" t="n">
        <f aca="false">'24'!$J$19</f>
        <v>0.716666666666667</v>
      </c>
      <c r="W30" s="683" t="n">
        <f aca="false">'24'!$K$20</f>
        <v>6.8</v>
      </c>
      <c r="X30" s="681" t="n">
        <f aca="false">'24'!$K$21</f>
        <v>6.7</v>
      </c>
      <c r="Y30" s="681" t="n">
        <f aca="false">'24'!$K$19</f>
        <v>6.75</v>
      </c>
      <c r="Z30" s="673" t="n">
        <f aca="false">AVERAGE('24'!$L$20,'24'!$M$20)</f>
        <v>6.1</v>
      </c>
      <c r="AA30" s="673" t="n">
        <f aca="false">AVERAGE('24'!$L$21,'24'!$M$21)</f>
        <v>6.1</v>
      </c>
      <c r="AB30" s="673" t="n">
        <f aca="false">AVERAGE('24'!$L$19,'24'!$M$19)</f>
        <v>6.1</v>
      </c>
      <c r="AC30" s="681" t="n">
        <f aca="false">'24'!$N$20</f>
        <v>5.9</v>
      </c>
      <c r="AD30" s="681" t="n">
        <f aca="false">'24'!$N$21</f>
        <v>5.8</v>
      </c>
      <c r="AE30" s="682" t="n">
        <f aca="false">'24'!$N$19</f>
        <v>5.85</v>
      </c>
    </row>
    <row r="31" customFormat="false" ht="18.75" hidden="false" customHeight="true" outlineLevel="0" collapsed="false">
      <c r="A31" s="676" t="n">
        <v>25</v>
      </c>
      <c r="B31" s="677" t="n">
        <f aca="false">'25'!$B$20</f>
        <v>195</v>
      </c>
      <c r="C31" s="678" t="n">
        <f aca="false">'25'!$B$21</f>
        <v>180</v>
      </c>
      <c r="D31" s="678" t="n">
        <f aca="false">'25'!$B$19</f>
        <v>186.583333333333</v>
      </c>
      <c r="E31" s="669" t="n">
        <f aca="false">AVERAGE('25'!$C$20,'25'!$D$20)</f>
        <v>16</v>
      </c>
      <c r="F31" s="669" t="n">
        <f aca="false">AVERAGE('25'!$C$21,'25'!$D$21)</f>
        <v>13.5</v>
      </c>
      <c r="G31" s="669" t="n">
        <f aca="false">AVERAGE('25'!$C$19,'25'!$D$19)</f>
        <v>14.75</v>
      </c>
      <c r="H31" s="669" t="n">
        <f aca="false">'25'!$E$20</f>
        <v>10</v>
      </c>
      <c r="I31" s="669" t="n">
        <f aca="false">'25'!$E$21</f>
        <v>5</v>
      </c>
      <c r="J31" s="679" t="n">
        <f aca="false">'25'!$E$19</f>
        <v>7.58333333333333</v>
      </c>
      <c r="K31" s="680" t="n">
        <f aca="false">'25'!$F$20</f>
        <v>47</v>
      </c>
      <c r="L31" s="669" t="n">
        <f aca="false">'25'!$F$21</f>
        <v>40</v>
      </c>
      <c r="M31" s="669" t="n">
        <f aca="false">'25'!$F$19</f>
        <v>43.5833333333333</v>
      </c>
      <c r="N31" s="669" t="n">
        <f aca="false">AVERAGE('25'!$G$20,'25'!$H$20)</f>
        <v>1.7</v>
      </c>
      <c r="O31" s="669" t="n">
        <f aca="false">AVERAGE('25'!$G$21,'25'!$H$21)</f>
        <v>1.3</v>
      </c>
      <c r="P31" s="669" t="n">
        <f aca="false">AVERAGE('25'!$G$19,'25'!$H$19)</f>
        <v>1.49583333333333</v>
      </c>
      <c r="Q31" s="681" t="n">
        <f aca="false">'25'!$I$20</f>
        <v>0.8</v>
      </c>
      <c r="R31" s="681" t="n">
        <f aca="false">'25'!$I$21</f>
        <v>0.6</v>
      </c>
      <c r="S31" s="681" t="n">
        <f aca="false">'25'!$I$19</f>
        <v>0.691666666666667</v>
      </c>
      <c r="T31" s="681" t="n">
        <f aca="false">'25'!$J$20</f>
        <v>0.7</v>
      </c>
      <c r="U31" s="681" t="n">
        <f aca="false">'25'!$J$21</f>
        <v>0.5</v>
      </c>
      <c r="V31" s="682" t="n">
        <f aca="false">'25'!$J$19</f>
        <v>0.633333333333333</v>
      </c>
      <c r="W31" s="683" t="n">
        <f aca="false">'25'!$K$20</f>
        <v>6.8</v>
      </c>
      <c r="X31" s="681" t="n">
        <f aca="false">'25'!$K$21</f>
        <v>6.8</v>
      </c>
      <c r="Y31" s="681" t="n">
        <f aca="false">'25'!$K$19</f>
        <v>6.8</v>
      </c>
      <c r="Z31" s="673" t="n">
        <f aca="false">AVERAGE('25'!$L$20,'25'!$M$20)</f>
        <v>6.1</v>
      </c>
      <c r="AA31" s="673" t="n">
        <f aca="false">AVERAGE('25'!$L$21,'25'!$M$21)</f>
        <v>6.1</v>
      </c>
      <c r="AB31" s="673" t="n">
        <f aca="false">AVERAGE('25'!$L$19,'25'!$M$19)</f>
        <v>6.1</v>
      </c>
      <c r="AC31" s="681" t="n">
        <f aca="false">'25'!$N$20</f>
        <v>5.8</v>
      </c>
      <c r="AD31" s="681" t="n">
        <f aca="false">'25'!$N$21</f>
        <v>5.8</v>
      </c>
      <c r="AE31" s="682" t="n">
        <f aca="false">'25'!$N$19</f>
        <v>5.8</v>
      </c>
    </row>
    <row r="32" customFormat="false" ht="18.75" hidden="false" customHeight="true" outlineLevel="0" collapsed="false">
      <c r="A32" s="676" t="n">
        <v>26</v>
      </c>
      <c r="B32" s="677" t="n">
        <f aca="false">'26'!$B$20</f>
        <v>187</v>
      </c>
      <c r="C32" s="678" t="n">
        <f aca="false">'26'!$B$21</f>
        <v>173</v>
      </c>
      <c r="D32" s="678" t="n">
        <f aca="false">'26'!$B$19</f>
        <v>179.583333333333</v>
      </c>
      <c r="E32" s="669" t="n">
        <f aca="false">AVERAGE('26'!$C$20,'26'!$D$20)</f>
        <v>28</v>
      </c>
      <c r="F32" s="669" t="n">
        <f aca="false">AVERAGE('26'!$C$21,'26'!$D$21)</f>
        <v>12.5</v>
      </c>
      <c r="G32" s="669" t="n">
        <f aca="false">AVERAGE('26'!$C$19,'26'!$D$19)</f>
        <v>15.6666666666667</v>
      </c>
      <c r="H32" s="669" t="n">
        <f aca="false">'26'!$E$20</f>
        <v>10</v>
      </c>
      <c r="I32" s="669" t="n">
        <f aca="false">'26'!$E$21</f>
        <v>5</v>
      </c>
      <c r="J32" s="679" t="n">
        <f aca="false">'26'!$E$19</f>
        <v>8.08333333333333</v>
      </c>
      <c r="K32" s="680" t="n">
        <f aca="false">'26'!$F$20</f>
        <v>46</v>
      </c>
      <c r="L32" s="669" t="n">
        <f aca="false">'26'!$F$21</f>
        <v>38</v>
      </c>
      <c r="M32" s="669" t="n">
        <f aca="false">'26'!$F$19</f>
        <v>40.75</v>
      </c>
      <c r="N32" s="669" t="n">
        <f aca="false">AVERAGE('26'!$G$20,'26'!$H$20)</f>
        <v>6</v>
      </c>
      <c r="O32" s="669" t="n">
        <f aca="false">AVERAGE('26'!$G$21,'26'!$H$21)</f>
        <v>1.15</v>
      </c>
      <c r="P32" s="669" t="n">
        <f aca="false">AVERAGE('26'!$G$19,'26'!$H$19)</f>
        <v>1.85</v>
      </c>
      <c r="Q32" s="681" t="n">
        <f aca="false">'26'!$I$20</f>
        <v>0.6</v>
      </c>
      <c r="R32" s="681" t="n">
        <f aca="false">'26'!$I$21</f>
        <v>0.4</v>
      </c>
      <c r="S32" s="681" t="n">
        <f aca="false">'26'!$I$19</f>
        <v>0.509090909090909</v>
      </c>
      <c r="T32" s="681" t="n">
        <f aca="false">'26'!$J$20</f>
        <v>2.65</v>
      </c>
      <c r="U32" s="681" t="n">
        <f aca="false">'26'!$J$21</f>
        <v>0.4</v>
      </c>
      <c r="V32" s="682" t="n">
        <f aca="false">'26'!$J$19</f>
        <v>0.786363636363636</v>
      </c>
      <c r="W32" s="683" t="n">
        <f aca="false">'26'!$K$20</f>
        <v>6.8</v>
      </c>
      <c r="X32" s="681" t="n">
        <f aca="false">'26'!$K$21</f>
        <v>6.8</v>
      </c>
      <c r="Y32" s="681" t="n">
        <f aca="false">'26'!$K$19</f>
        <v>6.8</v>
      </c>
      <c r="Z32" s="673" t="n">
        <f aca="false">AVERAGE('26'!$L$20,'26'!$M$20)</f>
        <v>6.25</v>
      </c>
      <c r="AA32" s="673" t="n">
        <f aca="false">AVERAGE('26'!$L$21,'26'!$M$21)</f>
        <v>6.05</v>
      </c>
      <c r="AB32" s="673" t="n">
        <f aca="false">AVERAGE('26'!$L$19,'26'!$M$19)</f>
        <v>6.15416666666667</v>
      </c>
      <c r="AC32" s="681" t="n">
        <f aca="false">'26'!$N$20</f>
        <v>5.9</v>
      </c>
      <c r="AD32" s="681" t="n">
        <f aca="false">'26'!$N$21</f>
        <v>5.8</v>
      </c>
      <c r="AE32" s="682" t="n">
        <f aca="false">'26'!$N$19</f>
        <v>5.86666666666667</v>
      </c>
    </row>
    <row r="33" customFormat="false" ht="18.75" hidden="false" customHeight="true" outlineLevel="0" collapsed="false">
      <c r="A33" s="676" t="n">
        <v>27</v>
      </c>
      <c r="B33" s="677" t="n">
        <f aca="false">'27'!$B$20</f>
        <v>179</v>
      </c>
      <c r="C33" s="678" t="n">
        <f aca="false">'27'!$B$21</f>
        <v>169</v>
      </c>
      <c r="D33" s="678" t="n">
        <f aca="false">'27'!$B$19</f>
        <v>174.833333333333</v>
      </c>
      <c r="E33" s="669" t="n">
        <f aca="false">AVERAGE('27'!$C$20,'27'!$D$20)</f>
        <v>17</v>
      </c>
      <c r="F33" s="669" t="n">
        <f aca="false">AVERAGE('27'!$C$21,'27'!$D$21)</f>
        <v>12</v>
      </c>
      <c r="G33" s="669" t="n">
        <f aca="false">AVERAGE('27'!$C$19,'27'!$D$19)</f>
        <v>14.125</v>
      </c>
      <c r="H33" s="669" t="n">
        <f aca="false">'27'!$E$20</f>
        <v>11</v>
      </c>
      <c r="I33" s="669" t="n">
        <f aca="false">'27'!$E$21</f>
        <v>8</v>
      </c>
      <c r="J33" s="679" t="n">
        <f aca="false">'27'!$E$19</f>
        <v>9.16666666666667</v>
      </c>
      <c r="K33" s="680" t="n">
        <f aca="false">'27'!$F$20</f>
        <v>41</v>
      </c>
      <c r="L33" s="669" t="n">
        <f aca="false">'27'!$F$21</f>
        <v>38</v>
      </c>
      <c r="M33" s="669" t="n">
        <f aca="false">'27'!$F$19</f>
        <v>39.6666666666667</v>
      </c>
      <c r="N33" s="669" t="n">
        <f aca="false">AVERAGE('27'!$G$20,'27'!$H$20)</f>
        <v>1.5</v>
      </c>
      <c r="O33" s="669" t="n">
        <f aca="false">AVERAGE('27'!$G$21,'27'!$H$21)</f>
        <v>1</v>
      </c>
      <c r="P33" s="669" t="n">
        <f aca="false">AVERAGE('27'!$G$19,'27'!$H$19)</f>
        <v>1.19583333333333</v>
      </c>
      <c r="Q33" s="681" t="n">
        <f aca="false">'27'!$I$20</f>
        <v>0.7</v>
      </c>
      <c r="R33" s="681" t="n">
        <f aca="false">'27'!$I$21</f>
        <v>0.3</v>
      </c>
      <c r="S33" s="681" t="n">
        <f aca="false">'27'!$I$19</f>
        <v>0.45</v>
      </c>
      <c r="T33" s="681" t="n">
        <f aca="false">'27'!$J$20</f>
        <v>1</v>
      </c>
      <c r="U33" s="681" t="n">
        <f aca="false">'27'!$J$21</f>
        <v>0.4</v>
      </c>
      <c r="V33" s="682" t="n">
        <f aca="false">'27'!$J$19</f>
        <v>0.583333333333333</v>
      </c>
      <c r="W33" s="683" t="n">
        <f aca="false">'27'!$K$20</f>
        <v>6.8</v>
      </c>
      <c r="X33" s="681" t="n">
        <f aca="false">'27'!$K$21</f>
        <v>6.6</v>
      </c>
      <c r="Y33" s="681" t="n">
        <f aca="false">'27'!$K$19</f>
        <v>6.78181818181818</v>
      </c>
      <c r="Z33" s="673" t="n">
        <f aca="false">AVERAGE('27'!$L$20,'27'!$M$20)</f>
        <v>6.25</v>
      </c>
      <c r="AA33" s="673" t="n">
        <f aca="false">AVERAGE('27'!$L$21,'27'!$M$21)</f>
        <v>6.05</v>
      </c>
      <c r="AB33" s="673" t="n">
        <f aca="false">AVERAGE('27'!$L$19,'27'!$M$19)</f>
        <v>6.16818181818182</v>
      </c>
      <c r="AC33" s="681" t="n">
        <f aca="false">'27'!$N$20</f>
        <v>5.9</v>
      </c>
      <c r="AD33" s="681" t="n">
        <f aca="false">'27'!$N$21</f>
        <v>5.8</v>
      </c>
      <c r="AE33" s="682" t="n">
        <f aca="false">'27'!$N$19</f>
        <v>5.86363636363636</v>
      </c>
    </row>
    <row r="34" customFormat="false" ht="18.75" hidden="false" customHeight="true" outlineLevel="0" collapsed="false">
      <c r="A34" s="676" t="n">
        <v>28</v>
      </c>
      <c r="B34" s="677" t="n">
        <f aca="false">'28'!$B$20</f>
        <v>184</v>
      </c>
      <c r="C34" s="678" t="n">
        <f aca="false">'28'!$B$21</f>
        <v>164</v>
      </c>
      <c r="D34" s="678" t="n">
        <f aca="false">'28'!$B$19</f>
        <v>175.666666666667</v>
      </c>
      <c r="E34" s="669" t="n">
        <f aca="false">AVERAGE('28'!$C$20,'28'!$D$20)</f>
        <v>18</v>
      </c>
      <c r="F34" s="669" t="n">
        <f aca="false">AVERAGE('28'!$C$21,'28'!$D$21)</f>
        <v>13.5</v>
      </c>
      <c r="G34" s="669" t="n">
        <f aca="false">AVERAGE('28'!$C$19,'28'!$D$19)</f>
        <v>15.625</v>
      </c>
      <c r="H34" s="669" t="n">
        <f aca="false">'28'!$E$20</f>
        <v>10</v>
      </c>
      <c r="I34" s="669" t="n">
        <f aca="false">'28'!$E$21</f>
        <v>8</v>
      </c>
      <c r="J34" s="679" t="n">
        <f aca="false">'28'!$E$19</f>
        <v>9.25</v>
      </c>
      <c r="K34" s="680" t="n">
        <f aca="false">'28'!$F$20</f>
        <v>43</v>
      </c>
      <c r="L34" s="669" t="n">
        <f aca="false">'28'!$F$21</f>
        <v>36</v>
      </c>
      <c r="M34" s="669" t="n">
        <f aca="false">'28'!$F$19</f>
        <v>38.75</v>
      </c>
      <c r="N34" s="669" t="n">
        <f aca="false">AVERAGE('28'!$G$20,'28'!$H$20)</f>
        <v>1.85</v>
      </c>
      <c r="O34" s="669" t="n">
        <f aca="false">AVERAGE('28'!$G$21,'28'!$H$21)</f>
        <v>1.1</v>
      </c>
      <c r="P34" s="669" t="n">
        <f aca="false">AVERAGE('28'!$G$19,'28'!$H$19)</f>
        <v>1.375</v>
      </c>
      <c r="Q34" s="681" t="n">
        <f aca="false">'28'!$I$20</f>
        <v>0.6</v>
      </c>
      <c r="R34" s="681" t="n">
        <f aca="false">'28'!$I$21</f>
        <v>0.4</v>
      </c>
      <c r="S34" s="681" t="n">
        <f aca="false">'28'!$I$19</f>
        <v>0.491666666666667</v>
      </c>
      <c r="T34" s="681" t="n">
        <f aca="false">'28'!$J$20</f>
        <v>0.6</v>
      </c>
      <c r="U34" s="681" t="n">
        <f aca="false">'28'!$J$21</f>
        <v>0.4</v>
      </c>
      <c r="V34" s="682" t="n">
        <f aca="false">'28'!$J$19</f>
        <v>0.491666666666667</v>
      </c>
      <c r="W34" s="683" t="n">
        <f aca="false">'28'!$K$20</f>
        <v>6.7</v>
      </c>
      <c r="X34" s="681" t="n">
        <f aca="false">'28'!$K$21</f>
        <v>6.6</v>
      </c>
      <c r="Y34" s="681" t="n">
        <f aca="false">'28'!$K$19</f>
        <v>6.69166666666667</v>
      </c>
      <c r="Z34" s="673" t="n">
        <f aca="false">AVERAGE('28'!$L$20,'28'!$M$20)</f>
        <v>6.05</v>
      </c>
      <c r="AA34" s="673" t="n">
        <f aca="false">AVERAGE('28'!$L$21,'28'!$M$21)</f>
        <v>5.95</v>
      </c>
      <c r="AB34" s="673" t="n">
        <f aca="false">AVERAGE('28'!$L$19,'28'!$M$19)</f>
        <v>5.95833333333333</v>
      </c>
      <c r="AC34" s="681" t="n">
        <f aca="false">'28'!$N$20</f>
        <v>5.8</v>
      </c>
      <c r="AD34" s="681" t="n">
        <f aca="false">'28'!$N$21</f>
        <v>5.7</v>
      </c>
      <c r="AE34" s="682" t="n">
        <f aca="false">'28'!$N$19</f>
        <v>5.70833333333333</v>
      </c>
    </row>
    <row r="35" customFormat="false" ht="18.75" hidden="false" customHeight="true" outlineLevel="0" collapsed="false">
      <c r="A35" s="676" t="n">
        <v>29</v>
      </c>
      <c r="B35" s="677" t="n">
        <f aca="false">'29'!$B$20</f>
        <v>185</v>
      </c>
      <c r="C35" s="678" t="n">
        <f aca="false">'29'!$B$21</f>
        <v>173</v>
      </c>
      <c r="D35" s="678" t="n">
        <f aca="false">'29'!$B$19</f>
        <v>178.416666666667</v>
      </c>
      <c r="E35" s="669" t="n">
        <f aca="false">AVERAGE('29'!$C$20,'29'!$D$20)</f>
        <v>16</v>
      </c>
      <c r="F35" s="669" t="n">
        <f aca="false">AVERAGE('29'!$C$21,'29'!$D$21)</f>
        <v>13.5</v>
      </c>
      <c r="G35" s="669" t="n">
        <f aca="false">AVERAGE('29'!$C$19,'29'!$D$19)</f>
        <v>14.25</v>
      </c>
      <c r="H35" s="669" t="n">
        <f aca="false">'29'!$E$20</f>
        <v>10</v>
      </c>
      <c r="I35" s="669" t="n">
        <f aca="false">'29'!$E$21</f>
        <v>9</v>
      </c>
      <c r="J35" s="679" t="n">
        <f aca="false">'29'!$E$19</f>
        <v>9.83333333333333</v>
      </c>
      <c r="K35" s="680" t="n">
        <f aca="false">'29'!$F$20</f>
        <v>42</v>
      </c>
      <c r="L35" s="669" t="n">
        <f aca="false">'29'!$F$21</f>
        <v>37</v>
      </c>
      <c r="M35" s="669" t="n">
        <f aca="false">'29'!$F$19</f>
        <v>38.8333333333333</v>
      </c>
      <c r="N35" s="669" t="n">
        <f aca="false">AVERAGE('29'!$G$20,'29'!$H$20)</f>
        <v>1.5</v>
      </c>
      <c r="O35" s="669" t="n">
        <f aca="false">AVERAGE('29'!$G$21,'29'!$H$21)</f>
        <v>1.15</v>
      </c>
      <c r="P35" s="669" t="n">
        <f aca="false">AVERAGE('29'!$G$19,'29'!$H$19)</f>
        <v>1.31666666666667</v>
      </c>
      <c r="Q35" s="681" t="n">
        <f aca="false">'29'!$I$20</f>
        <v>0.5</v>
      </c>
      <c r="R35" s="681" t="n">
        <f aca="false">'29'!$I$21</f>
        <v>0.4</v>
      </c>
      <c r="S35" s="681" t="n">
        <f aca="false">'29'!$I$19</f>
        <v>0.458333333333333</v>
      </c>
      <c r="T35" s="681" t="n">
        <f aca="false">'29'!$J$20</f>
        <v>0.7</v>
      </c>
      <c r="U35" s="681" t="n">
        <f aca="false">'29'!$J$21</f>
        <v>0.5</v>
      </c>
      <c r="V35" s="682" t="n">
        <f aca="false">'29'!$J$19</f>
        <v>0.566666666666667</v>
      </c>
      <c r="W35" s="683" t="n">
        <f aca="false">'29'!$K$20</f>
        <v>6.7</v>
      </c>
      <c r="X35" s="681" t="n">
        <f aca="false">'29'!$K$21</f>
        <v>6.7</v>
      </c>
      <c r="Y35" s="681" t="n">
        <f aca="false">'29'!$K$19</f>
        <v>6.7</v>
      </c>
      <c r="Z35" s="673" t="n">
        <f aca="false">AVERAGE('29'!$L$20,'29'!$M$20)</f>
        <v>5.95</v>
      </c>
      <c r="AA35" s="673" t="n">
        <f aca="false">AVERAGE('29'!$L$21,'29'!$M$21)</f>
        <v>5.95</v>
      </c>
      <c r="AB35" s="673" t="n">
        <f aca="false">AVERAGE('29'!$L$19,'29'!$M$19)</f>
        <v>5.95</v>
      </c>
      <c r="AC35" s="681" t="n">
        <f aca="false">'29'!$N$20</f>
        <v>5.7</v>
      </c>
      <c r="AD35" s="681" t="n">
        <f aca="false">'29'!$N$21</f>
        <v>5.7</v>
      </c>
      <c r="AE35" s="682" t="n">
        <f aca="false">'29'!$N$19</f>
        <v>5.7</v>
      </c>
    </row>
    <row r="36" customFormat="false" ht="18.75" hidden="false" customHeight="true" outlineLevel="0" collapsed="false">
      <c r="A36" s="676" t="n">
        <v>30</v>
      </c>
      <c r="B36" s="677" t="n">
        <f aca="false">'30'!$B$20</f>
        <v>184</v>
      </c>
      <c r="C36" s="678" t="n">
        <f aca="false">'30'!$B$21</f>
        <v>160</v>
      </c>
      <c r="D36" s="678" t="n">
        <f aca="false">'30'!$B$19</f>
        <v>175.75</v>
      </c>
      <c r="E36" s="669" t="n">
        <f aca="false">AVERAGE('30'!$C$20,'30'!$D$20)</f>
        <v>17.5</v>
      </c>
      <c r="F36" s="669" t="n">
        <f aca="false">AVERAGE('30'!$C$21,'30'!$D$21)</f>
        <v>13</v>
      </c>
      <c r="G36" s="669" t="n">
        <f aca="false">AVERAGE('30'!$C$19,'30'!$D$19)</f>
        <v>14.9166666666667</v>
      </c>
      <c r="H36" s="669" t="n">
        <f aca="false">'30'!$E$20</f>
        <v>11</v>
      </c>
      <c r="I36" s="669" t="n">
        <f aca="false">'30'!$E$21</f>
        <v>8</v>
      </c>
      <c r="J36" s="679" t="n">
        <f aca="false">'30'!$E$19</f>
        <v>9.5</v>
      </c>
      <c r="K36" s="680" t="n">
        <f aca="false">'30'!$F$20</f>
        <v>40</v>
      </c>
      <c r="L36" s="669" t="n">
        <f aca="false">'30'!$F$21</f>
        <v>33</v>
      </c>
      <c r="M36" s="669" t="n">
        <f aca="false">'30'!$F$19</f>
        <v>38.5</v>
      </c>
      <c r="N36" s="669" t="n">
        <f aca="false">AVERAGE('30'!$G$20,'30'!$H$20)</f>
        <v>1.75</v>
      </c>
      <c r="O36" s="669" t="n">
        <f aca="false">AVERAGE('30'!$G$21,'30'!$H$21)</f>
        <v>1.1</v>
      </c>
      <c r="P36" s="669" t="n">
        <f aca="false">AVERAGE('30'!$G$19,'30'!$H$19)</f>
        <v>1.38333333333333</v>
      </c>
      <c r="Q36" s="681" t="n">
        <f aca="false">'30'!$I$20</f>
        <v>0.6</v>
      </c>
      <c r="R36" s="681" t="n">
        <f aca="false">'30'!$I$21</f>
        <v>0.5</v>
      </c>
      <c r="S36" s="681" t="n">
        <f aca="false">'30'!$I$19</f>
        <v>0.508333333333333</v>
      </c>
      <c r="T36" s="681" t="n">
        <f aca="false">'30'!$J$20</f>
        <v>0.7</v>
      </c>
      <c r="U36" s="681" t="n">
        <f aca="false">'30'!$J$21</f>
        <v>0.5</v>
      </c>
      <c r="V36" s="682" t="n">
        <f aca="false">'30'!$J$19</f>
        <v>0.575</v>
      </c>
      <c r="W36" s="683" t="n">
        <f aca="false">'30'!$K$20</f>
        <v>6.8</v>
      </c>
      <c r="X36" s="681" t="n">
        <f aca="false">'30'!$K$21</f>
        <v>6.8</v>
      </c>
      <c r="Y36" s="681" t="n">
        <f aca="false">'30'!$K$19</f>
        <v>6.8</v>
      </c>
      <c r="Z36" s="673" t="n">
        <f aca="false">AVERAGE('30'!$L$20,'30'!$M$20)</f>
        <v>6.05</v>
      </c>
      <c r="AA36" s="673" t="n">
        <f aca="false">AVERAGE('30'!$L$21,'30'!$M$21)</f>
        <v>5.95</v>
      </c>
      <c r="AB36" s="673" t="n">
        <f aca="false">AVERAGE('30'!$L$19,'30'!$M$19)</f>
        <v>6.01666666666667</v>
      </c>
      <c r="AC36" s="681" t="n">
        <f aca="false">'30'!$N$20</f>
        <v>5.9</v>
      </c>
      <c r="AD36" s="681" t="n">
        <f aca="false">'30'!$N$21</f>
        <v>5.7</v>
      </c>
      <c r="AE36" s="682" t="n">
        <f aca="false">'30'!$N$19</f>
        <v>5.83333333333333</v>
      </c>
    </row>
    <row r="37" customFormat="false" ht="18.75" hidden="false" customHeight="true" outlineLevel="0" collapsed="false">
      <c r="A37" s="687" t="n">
        <v>31</v>
      </c>
      <c r="B37" s="677" t="n">
        <f aca="false">'31'!$B$20</f>
        <v>174</v>
      </c>
      <c r="C37" s="678" t="n">
        <f aca="false">'31'!$B$21</f>
        <v>156</v>
      </c>
      <c r="D37" s="688" t="n">
        <f aca="false">'31'!$B$19</f>
        <v>166.5</v>
      </c>
      <c r="E37" s="669" t="n">
        <f aca="false">AVERAGE('31'!$C$20,'31'!$D$20)</f>
        <v>28.5</v>
      </c>
      <c r="F37" s="669" t="n">
        <f aca="false">AVERAGE('31'!$C$21,'31'!$D$21)</f>
        <v>13.5</v>
      </c>
      <c r="G37" s="669" t="n">
        <f aca="false">AVERAGE('31'!$C$19,'31'!$D$19)</f>
        <v>17.125</v>
      </c>
      <c r="H37" s="689" t="n">
        <f aca="false">'31'!$E$20</f>
        <v>17</v>
      </c>
      <c r="I37" s="689" t="n">
        <f aca="false">'31'!$E$21</f>
        <v>8</v>
      </c>
      <c r="J37" s="690" t="n">
        <f aca="false">'31'!$E$19</f>
        <v>12.0833333333333</v>
      </c>
      <c r="K37" s="680" t="n">
        <f aca="false">'31'!$F$20</f>
        <v>40</v>
      </c>
      <c r="L37" s="669" t="n">
        <f aca="false">'31'!$F$21</f>
        <v>35</v>
      </c>
      <c r="M37" s="669" t="n">
        <f aca="false">'31'!$F$19</f>
        <v>37.3333333333333</v>
      </c>
      <c r="N37" s="669" t="n">
        <f aca="false">AVERAGE('31'!$G$20,'31'!$H$20)</f>
        <v>5.1</v>
      </c>
      <c r="O37" s="669" t="n">
        <f aca="false">AVERAGE('31'!$G$21,'31'!$H$21)</f>
        <v>1</v>
      </c>
      <c r="P37" s="669" t="n">
        <f aca="false">AVERAGE('31'!$G$19,'31'!$H$19)</f>
        <v>1.70708333333333</v>
      </c>
      <c r="Q37" s="681" t="n">
        <f aca="false">'31'!$I$20</f>
        <v>0.9</v>
      </c>
      <c r="R37" s="681" t="n">
        <f aca="false">'31'!$I$21</f>
        <v>0.4</v>
      </c>
      <c r="S37" s="681" t="n">
        <f aca="false">'31'!$I$19</f>
        <v>0.583333333333333</v>
      </c>
      <c r="T37" s="681" t="n">
        <f aca="false">'31'!$J$20</f>
        <v>1.6</v>
      </c>
      <c r="U37" s="681" t="n">
        <f aca="false">'31'!$J$21</f>
        <v>0.5</v>
      </c>
      <c r="V37" s="682" t="n">
        <f aca="false">'31'!$J$19</f>
        <v>0.816666666666667</v>
      </c>
      <c r="W37" s="683" t="n">
        <f aca="false">'31'!$K$20</f>
        <v>6.8</v>
      </c>
      <c r="X37" s="681" t="n">
        <f aca="false">'31'!$K$21</f>
        <v>6.7</v>
      </c>
      <c r="Y37" s="681" t="n">
        <f aca="false">'31'!$K$19</f>
        <v>6.75833333333333</v>
      </c>
      <c r="Z37" s="673" t="n">
        <f aca="false">AVERAGE('31'!$L$20,'31'!$M$20)</f>
        <v>6.2</v>
      </c>
      <c r="AA37" s="673" t="n">
        <f aca="false">AVERAGE('31'!$L$21,'31'!$M$21)</f>
        <v>6.05</v>
      </c>
      <c r="AB37" s="673" t="n">
        <f aca="false">AVERAGE('31'!$L$19,'31'!$M$19)</f>
        <v>6.1375</v>
      </c>
      <c r="AC37" s="681" t="n">
        <f aca="false">'31'!$N$20</f>
        <v>5.9</v>
      </c>
      <c r="AD37" s="681" t="n">
        <f aca="false">'31'!$N$21</f>
        <v>5.8</v>
      </c>
      <c r="AE37" s="682" t="n">
        <f aca="false">'31'!$N$19</f>
        <v>5.83333333333333</v>
      </c>
    </row>
    <row r="38" customFormat="false" ht="18.75" hidden="false" customHeight="true" outlineLevel="0" collapsed="false">
      <c r="A38" s="691"/>
      <c r="B38" s="692" t="s">
        <v>231</v>
      </c>
      <c r="C38" s="693" t="s">
        <v>234</v>
      </c>
      <c r="D38" s="694" t="s">
        <v>233</v>
      </c>
      <c r="E38" s="692" t="s">
        <v>231</v>
      </c>
      <c r="F38" s="693" t="s">
        <v>234</v>
      </c>
      <c r="G38" s="694" t="s">
        <v>233</v>
      </c>
      <c r="H38" s="695" t="s">
        <v>231</v>
      </c>
      <c r="I38" s="696" t="s">
        <v>234</v>
      </c>
      <c r="J38" s="697" t="s">
        <v>233</v>
      </c>
      <c r="K38" s="695" t="s">
        <v>231</v>
      </c>
      <c r="L38" s="696" t="s">
        <v>234</v>
      </c>
      <c r="M38" s="697" t="s">
        <v>233</v>
      </c>
      <c r="N38" s="695" t="s">
        <v>231</v>
      </c>
      <c r="O38" s="696" t="s">
        <v>234</v>
      </c>
      <c r="P38" s="697" t="s">
        <v>233</v>
      </c>
      <c r="Q38" s="695" t="s">
        <v>231</v>
      </c>
      <c r="R38" s="696" t="s">
        <v>234</v>
      </c>
      <c r="S38" s="697" t="s">
        <v>233</v>
      </c>
      <c r="T38" s="695" t="s">
        <v>231</v>
      </c>
      <c r="U38" s="696" t="s">
        <v>234</v>
      </c>
      <c r="V38" s="697" t="s">
        <v>233</v>
      </c>
      <c r="W38" s="695" t="s">
        <v>231</v>
      </c>
      <c r="X38" s="696" t="s">
        <v>234</v>
      </c>
      <c r="Y38" s="697" t="s">
        <v>233</v>
      </c>
      <c r="Z38" s="695" t="s">
        <v>231</v>
      </c>
      <c r="AA38" s="696" t="s">
        <v>234</v>
      </c>
      <c r="AB38" s="697" t="s">
        <v>233</v>
      </c>
      <c r="AC38" s="695" t="s">
        <v>231</v>
      </c>
      <c r="AD38" s="696" t="s">
        <v>234</v>
      </c>
      <c r="AE38" s="697" t="s">
        <v>233</v>
      </c>
    </row>
    <row r="39" customFormat="false" ht="19.5" hidden="false" customHeight="true" outlineLevel="0" collapsed="false">
      <c r="A39" s="698" t="s">
        <v>235</v>
      </c>
      <c r="B39" s="699" t="n">
        <f aca="false">MAX('Parte 1'!B7:B36)</f>
        <v>258</v>
      </c>
      <c r="C39" s="700" t="n">
        <f aca="false">MIN('Parte 1'!C7:C36)</f>
        <v>160</v>
      </c>
      <c r="D39" s="700" t="n">
        <f aca="false">AVERAGE('Parte 1'!D7:D36)</f>
        <v>207.772727272727</v>
      </c>
      <c r="E39" s="699" t="n">
        <f aca="false">MAX('Parte 1'!E7:E36)</f>
        <v>28</v>
      </c>
      <c r="F39" s="700" t="n">
        <f aca="false">MIN('Parte 1'!F7:F36)</f>
        <v>7.5</v>
      </c>
      <c r="G39" s="700" t="n">
        <f aca="false">AVERAGE('Parte 1'!G7:G36)</f>
        <v>15.3784090909091</v>
      </c>
      <c r="H39" s="701" t="n">
        <f aca="false">MAX('Parte 1'!H7:H36)</f>
        <v>13</v>
      </c>
      <c r="I39" s="702" t="n">
        <f aca="false">MIN('Parte 1'!I7:I36)</f>
        <v>0</v>
      </c>
      <c r="J39" s="702" t="n">
        <f aca="false">AVERAGE('Parte 1'!J7:J36)</f>
        <v>8.05060606060606</v>
      </c>
      <c r="K39" s="701" t="n">
        <f aca="false">MAX('Parte 1'!K7:K36)</f>
        <v>69</v>
      </c>
      <c r="L39" s="702" t="n">
        <f aca="false">MIN('Parte 1'!L7:L36)</f>
        <v>33</v>
      </c>
      <c r="M39" s="702" t="n">
        <f aca="false">AVERAGE('Parte 1'!M7:M36)</f>
        <v>48.0684343434343</v>
      </c>
      <c r="N39" s="701" t="n">
        <f aca="false">MAX('Parte 1'!N7:N36)</f>
        <v>6</v>
      </c>
      <c r="O39" s="702" t="n">
        <f aca="false">MIN('Parte 1'!O7:O36)</f>
        <v>0.75</v>
      </c>
      <c r="P39" s="702" t="n">
        <f aca="false">AVERAGE('Parte 1'!P7:P36)</f>
        <v>1.55620328282828</v>
      </c>
      <c r="Q39" s="701" t="n">
        <f aca="false">MAX('Parte 1'!Q7:Q36)</f>
        <v>2.5</v>
      </c>
      <c r="R39" s="702" t="n">
        <f aca="false">MIN('Parte 1'!R7:R36)</f>
        <v>0</v>
      </c>
      <c r="S39" s="702" t="n">
        <f aca="false">AVERAGE('Parte 1'!S7:S36)</f>
        <v>0.620542424242424</v>
      </c>
      <c r="T39" s="701" t="n">
        <f aca="false">MAX('Parte 1'!T7:T36)</f>
        <v>6.5</v>
      </c>
      <c r="U39" s="702" t="n">
        <f aca="false">MIN('Parte 1'!U7:U36)</f>
        <v>0.2</v>
      </c>
      <c r="V39" s="702" t="n">
        <f aca="false">AVERAGE('Parte 1'!V7:V36)</f>
        <v>0.788661616161616</v>
      </c>
      <c r="W39" s="701" t="n">
        <f aca="false">MAX('Parte 1'!W7:W36)</f>
        <v>7.3</v>
      </c>
      <c r="X39" s="702" t="n">
        <f aca="false">MIN('Parte 1'!X7:X36)</f>
        <v>6.5</v>
      </c>
      <c r="Y39" s="702" t="n">
        <f aca="false">AVERAGE('Parte 1'!Y7:Y36)</f>
        <v>6.81787878787879</v>
      </c>
      <c r="Z39" s="701" t="n">
        <f aca="false">MAX('Parte 1'!Z7:Z36)</f>
        <v>6.5</v>
      </c>
      <c r="AA39" s="702" t="n">
        <f aca="false">MIN('Parte 1'!AA7:AA36)</f>
        <v>5.85</v>
      </c>
      <c r="AB39" s="702" t="n">
        <f aca="false">AVERAGE('Parte 1'!AB7:AB36)</f>
        <v>6.1536994949495</v>
      </c>
      <c r="AC39" s="701" t="n">
        <f aca="false">MAX('Parte 1'!AC7:AC36)</f>
        <v>6.3</v>
      </c>
      <c r="AD39" s="702" t="n">
        <f aca="false">MIN('Parte 1'!AD7:AD36)</f>
        <v>0</v>
      </c>
      <c r="AE39" s="702" t="n">
        <f aca="false">AVERAGE('Parte 1'!AE7:AE36)</f>
        <v>5.86515151515152</v>
      </c>
    </row>
    <row r="40" customFormat="false" ht="11.25" hidden="false" customHeight="true" outlineLevel="0" collapsed="false">
      <c r="A40" s="703" t="s">
        <v>236</v>
      </c>
      <c r="B40" s="704"/>
      <c r="C40" s="704" t="s">
        <v>237</v>
      </c>
      <c r="D40" s="705"/>
      <c r="E40" s="705"/>
      <c r="F40" s="705"/>
      <c r="G40" s="705"/>
      <c r="H40" s="705"/>
      <c r="I40" s="705"/>
      <c r="J40" s="705"/>
      <c r="K40" s="705"/>
      <c r="L40" s="705"/>
      <c r="M40" s="705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706"/>
      <c r="AB40" s="706"/>
      <c r="AC40" s="706"/>
      <c r="AD40" s="706"/>
      <c r="AE40" s="706"/>
    </row>
    <row r="41" customFormat="false" ht="12.75" hidden="false" customHeight="true" outlineLevel="0" collapsed="false">
      <c r="A41" s="707" t="s">
        <v>238</v>
      </c>
      <c r="B41" s="707"/>
      <c r="C41" s="707"/>
      <c r="D41" s="707"/>
      <c r="E41" s="707"/>
      <c r="F41" s="707"/>
      <c r="G41" s="707"/>
      <c r="H41" s="707"/>
      <c r="I41" s="707"/>
      <c r="J41" s="707"/>
      <c r="K41" s="707"/>
      <c r="L41" s="707"/>
      <c r="M41" s="707"/>
      <c r="N41" s="708"/>
      <c r="O41" s="708"/>
      <c r="P41" s="708" t="s">
        <v>239</v>
      </c>
      <c r="Q41" s="708"/>
      <c r="R41" s="708"/>
      <c r="S41" s="708"/>
      <c r="T41" s="708"/>
      <c r="U41" s="709"/>
      <c r="V41" s="709"/>
      <c r="W41" s="709"/>
      <c r="X41" s="708"/>
      <c r="Y41" s="708"/>
      <c r="Z41" s="708"/>
      <c r="AA41" s="708"/>
      <c r="AB41" s="708"/>
      <c r="AC41" s="708"/>
      <c r="AD41" s="708"/>
      <c r="AE41" s="710"/>
    </row>
    <row r="42" customFormat="false" ht="11.25" hidden="false" customHeight="true" outlineLevel="0" collapsed="false">
      <c r="A42" s="711" t="s">
        <v>240</v>
      </c>
      <c r="B42" s="711"/>
      <c r="C42" s="711"/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712"/>
      <c r="O42" s="712"/>
      <c r="P42" s="712"/>
      <c r="Q42" s="712"/>
      <c r="R42" s="712"/>
      <c r="S42" s="712"/>
      <c r="T42" s="712"/>
      <c r="U42" s="712"/>
      <c r="V42" s="712"/>
      <c r="W42" s="712"/>
      <c r="X42" s="712"/>
      <c r="Y42" s="712"/>
      <c r="Z42" s="712"/>
      <c r="AA42" s="712"/>
      <c r="AB42" s="712"/>
      <c r="AC42" s="712"/>
      <c r="AD42" s="712"/>
      <c r="AE42" s="712"/>
    </row>
    <row r="43" customFormat="false" ht="11.25" hidden="false" customHeight="true" outlineLevel="0" collapsed="false">
      <c r="A43" s="713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5"/>
      <c r="O43" s="716"/>
      <c r="P43" s="716"/>
      <c r="Q43" s="716"/>
      <c r="R43" s="716"/>
      <c r="S43" s="717"/>
      <c r="T43" s="718"/>
      <c r="U43" s="719"/>
      <c r="V43" s="719"/>
      <c r="W43" s="719"/>
      <c r="X43" s="719"/>
      <c r="Y43" s="719"/>
      <c r="Z43" s="719"/>
      <c r="AA43" s="719"/>
      <c r="AB43" s="719"/>
      <c r="AC43" s="720"/>
      <c r="AD43" s="721"/>
      <c r="AE43" s="722"/>
    </row>
    <row r="44" customFormat="false" ht="12" hidden="false" customHeight="true" outlineLevel="0" collapsed="false">
      <c r="A44" s="723"/>
      <c r="B44" s="716"/>
      <c r="C44" s="716"/>
      <c r="D44" s="716"/>
      <c r="E44" s="724"/>
      <c r="F44" s="716"/>
      <c r="G44" s="716"/>
      <c r="H44" s="716"/>
      <c r="I44" s="716"/>
      <c r="J44" s="716"/>
      <c r="K44" s="716"/>
      <c r="L44" s="716"/>
      <c r="M44" s="716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</row>
    <row r="45" customFormat="false" ht="15.75" hidden="false" customHeight="true" outlineLevel="0" collapsed="false">
      <c r="B45" s="726" t="s">
        <v>241</v>
      </c>
      <c r="C45" s="726"/>
      <c r="D45" s="726"/>
      <c r="F45" s="727" t="s">
        <v>242</v>
      </c>
      <c r="G45" s="727"/>
      <c r="H45" s="727"/>
      <c r="I45" s="727"/>
      <c r="J45" s="727"/>
      <c r="K45" s="728"/>
      <c r="L45" s="727" t="s">
        <v>243</v>
      </c>
      <c r="M45" s="727"/>
      <c r="N45" s="727"/>
      <c r="O45" s="727"/>
      <c r="P45" s="729" t="s">
        <v>244</v>
      </c>
      <c r="Q45" s="729"/>
      <c r="R45" s="729"/>
      <c r="S45" s="729"/>
      <c r="T45" s="729"/>
      <c r="U45" s="730"/>
      <c r="V45" s="727" t="s">
        <v>245</v>
      </c>
      <c r="W45" s="727"/>
      <c r="X45" s="727"/>
      <c r="Y45" s="727"/>
      <c r="Z45" s="727"/>
      <c r="AA45" s="727"/>
      <c r="AB45" s="727"/>
      <c r="AC45" s="727"/>
      <c r="AE45" s="727" t="s">
        <v>246</v>
      </c>
      <c r="AF45" s="727"/>
      <c r="AG45" s="727"/>
      <c r="AH45" s="727"/>
      <c r="AJ45" s="727" t="s">
        <v>247</v>
      </c>
      <c r="AK45" s="727"/>
      <c r="AL45" s="727"/>
      <c r="AM45" s="727"/>
    </row>
    <row r="46" customFormat="false" ht="12" hidden="false" customHeight="true" outlineLevel="0" collapsed="false">
      <c r="A46" s="666" t="n">
        <v>1</v>
      </c>
      <c r="B46" s="667" t="n">
        <f aca="false">'Parte 1'!B7</f>
        <v>258</v>
      </c>
      <c r="C46" s="668" t="n">
        <f aca="false">'Parte 1'!C7</f>
        <v>219</v>
      </c>
      <c r="D46" s="668" t="n">
        <f aca="false">'Parte 1'!D7</f>
        <v>229.416666666667</v>
      </c>
      <c r="H46" s="670" t="n">
        <v>2.5</v>
      </c>
      <c r="I46" s="670" t="n">
        <v>2.5</v>
      </c>
      <c r="J46" s="671" t="n">
        <v>2.5</v>
      </c>
      <c r="L46" s="672" t="n">
        <v>9</v>
      </c>
      <c r="M46" s="670" t="n">
        <v>8</v>
      </c>
      <c r="N46" s="670" t="n">
        <v>8.30833333333334</v>
      </c>
      <c r="Q46" s="731" t="n">
        <v>0.4</v>
      </c>
      <c r="R46" s="731" t="n">
        <v>0.4</v>
      </c>
      <c r="S46" s="731" t="n">
        <v>0.4</v>
      </c>
      <c r="V46" s="732" t="n">
        <v>0.4</v>
      </c>
      <c r="W46" s="732" t="n">
        <v>0.3</v>
      </c>
      <c r="X46" s="732" t="n">
        <v>0.333333333333333</v>
      </c>
      <c r="AE46" s="732" t="n">
        <v>6.8</v>
      </c>
      <c r="AF46" s="732" t="n">
        <v>6.7</v>
      </c>
      <c r="AG46" s="732" t="n">
        <v>6.7</v>
      </c>
      <c r="AJ46" s="732" t="n">
        <v>7.2</v>
      </c>
      <c r="AK46" s="732" t="n">
        <v>7.2</v>
      </c>
      <c r="AL46" s="732" t="n">
        <v>7.2</v>
      </c>
    </row>
    <row r="47" customFormat="false" ht="12" hidden="false" customHeight="true" outlineLevel="0" collapsed="false">
      <c r="A47" s="676" t="n">
        <v>2</v>
      </c>
      <c r="B47" s="677" t="n">
        <f aca="false">'Parte 1'!B8</f>
        <v>256</v>
      </c>
      <c r="C47" s="678" t="n">
        <f aca="false">'Parte 1'!C8</f>
        <v>232</v>
      </c>
      <c r="D47" s="678" t="n">
        <f aca="false">'Parte 1'!D8</f>
        <v>241.75</v>
      </c>
      <c r="H47" s="669" t="n">
        <v>2.5</v>
      </c>
      <c r="I47" s="669" t="n">
        <v>2.5</v>
      </c>
      <c r="J47" s="679" t="n">
        <v>2.5</v>
      </c>
      <c r="L47" s="680" t="n">
        <v>8.5</v>
      </c>
      <c r="M47" s="669" t="n">
        <v>6.6</v>
      </c>
      <c r="N47" s="669" t="n">
        <v>7.61666666666667</v>
      </c>
      <c r="Q47" s="731" t="n">
        <v>0.5</v>
      </c>
      <c r="R47" s="731" t="n">
        <v>0.3</v>
      </c>
      <c r="S47" s="731" t="n">
        <v>0.408333333333333</v>
      </c>
      <c r="V47" s="731" t="n">
        <v>0.4</v>
      </c>
      <c r="W47" s="731" t="n">
        <v>0.3</v>
      </c>
      <c r="X47" s="731" t="n">
        <v>0.35</v>
      </c>
      <c r="AE47" s="731" t="n">
        <v>6.7</v>
      </c>
      <c r="AF47" s="731" t="n">
        <v>6.7</v>
      </c>
      <c r="AG47" s="731" t="n">
        <v>6.7</v>
      </c>
      <c r="AJ47" s="731" t="n">
        <v>7.2</v>
      </c>
      <c r="AK47" s="731" t="n">
        <v>7.2</v>
      </c>
      <c r="AL47" s="731" t="n">
        <v>7.2</v>
      </c>
    </row>
    <row r="48" customFormat="false" ht="12" hidden="false" customHeight="true" outlineLevel="0" collapsed="false">
      <c r="A48" s="676" t="n">
        <v>3</v>
      </c>
      <c r="B48" s="677" t="n">
        <f aca="false">'Parte 1'!B9</f>
        <v>257</v>
      </c>
      <c r="C48" s="678" t="n">
        <f aca="false">'Parte 1'!C9</f>
        <v>216</v>
      </c>
      <c r="D48" s="678" t="n">
        <f aca="false">'Parte 1'!D9</f>
        <v>235.666666666667</v>
      </c>
      <c r="H48" s="669" t="n">
        <v>2.5</v>
      </c>
      <c r="I48" s="669" t="n">
        <v>2.5</v>
      </c>
      <c r="J48" s="679" t="n">
        <v>2.5</v>
      </c>
      <c r="L48" s="680" t="n">
        <v>6.5</v>
      </c>
      <c r="M48" s="669" t="n">
        <v>5.1</v>
      </c>
      <c r="N48" s="669" t="n">
        <v>5.84166666666667</v>
      </c>
      <c r="Q48" s="731" t="n">
        <v>0.7</v>
      </c>
      <c r="R48" s="731" t="n">
        <v>0.4</v>
      </c>
      <c r="S48" s="731" t="n">
        <v>0.458333333333333</v>
      </c>
      <c r="V48" s="731" t="n">
        <v>0.4</v>
      </c>
      <c r="W48" s="731" t="n">
        <v>0.3</v>
      </c>
      <c r="X48" s="731" t="n">
        <v>0.383333333333333</v>
      </c>
      <c r="AE48" s="731" t="n">
        <v>6.7</v>
      </c>
      <c r="AF48" s="731" t="n">
        <v>6.2</v>
      </c>
      <c r="AG48" s="731" t="n">
        <v>6.40833333333334</v>
      </c>
      <c r="AJ48" s="731" t="n">
        <v>7.2</v>
      </c>
      <c r="AK48" s="731" t="n">
        <v>6.7</v>
      </c>
      <c r="AL48" s="731" t="n">
        <v>6.90833333333334</v>
      </c>
    </row>
    <row r="49" customFormat="false" ht="12" hidden="false" customHeight="true" outlineLevel="0" collapsed="false">
      <c r="A49" s="676" t="n">
        <v>4</v>
      </c>
      <c r="B49" s="677" t="n">
        <f aca="false">'Parte 1'!B10</f>
        <v>249</v>
      </c>
      <c r="C49" s="678" t="n">
        <f aca="false">'Parte 1'!C10</f>
        <v>210</v>
      </c>
      <c r="D49" s="678" t="n">
        <f aca="false">'Parte 1'!D10</f>
        <v>235.666666666667</v>
      </c>
      <c r="H49" s="669" t="n">
        <v>2.5</v>
      </c>
      <c r="I49" s="669" t="n">
        <v>2.5</v>
      </c>
      <c r="J49" s="679" t="n">
        <v>2.5</v>
      </c>
      <c r="L49" s="680" t="n">
        <v>5.1</v>
      </c>
      <c r="M49" s="669" t="n">
        <v>4.6</v>
      </c>
      <c r="N49" s="669" t="n">
        <v>4.83333333333333</v>
      </c>
      <c r="Q49" s="731" t="n">
        <v>0.5</v>
      </c>
      <c r="R49" s="731" t="n">
        <v>0.4</v>
      </c>
      <c r="S49" s="731" t="n">
        <v>0.475</v>
      </c>
      <c r="V49" s="731" t="n">
        <v>0.4</v>
      </c>
      <c r="W49" s="731" t="n">
        <v>0.4</v>
      </c>
      <c r="X49" s="731" t="n">
        <v>0.4</v>
      </c>
      <c r="AE49" s="731" t="n">
        <v>6.2</v>
      </c>
      <c r="AF49" s="731" t="n">
        <v>6.2</v>
      </c>
      <c r="AG49" s="731" t="n">
        <v>6.2</v>
      </c>
      <c r="AJ49" s="731" t="n">
        <v>6.7</v>
      </c>
      <c r="AK49" s="731" t="n">
        <v>6.7</v>
      </c>
      <c r="AL49" s="731" t="n">
        <v>6.7</v>
      </c>
    </row>
    <row r="50" customFormat="false" ht="12" hidden="false" customHeight="true" outlineLevel="0" collapsed="false">
      <c r="A50" s="676" t="n">
        <v>5</v>
      </c>
      <c r="B50" s="677" t="n">
        <f aca="false">'Parte 1'!B11</f>
        <v>246</v>
      </c>
      <c r="C50" s="678" t="n">
        <f aca="false">'Parte 1'!C11</f>
        <v>220</v>
      </c>
      <c r="D50" s="678" t="n">
        <f aca="false">'Parte 1'!D11</f>
        <v>235.083333333333</v>
      </c>
      <c r="H50" s="669" t="n">
        <v>2.5</v>
      </c>
      <c r="I50" s="669" t="n">
        <v>2.5</v>
      </c>
      <c r="J50" s="679" t="n">
        <v>2.5</v>
      </c>
      <c r="L50" s="680" t="n">
        <v>5</v>
      </c>
      <c r="M50" s="669" t="n">
        <v>4.5</v>
      </c>
      <c r="N50" s="669" t="n">
        <v>4.66666666666667</v>
      </c>
      <c r="Q50" s="731" t="n">
        <v>0.6</v>
      </c>
      <c r="R50" s="731" t="n">
        <v>0.4</v>
      </c>
      <c r="S50" s="731" t="n">
        <v>0.5</v>
      </c>
      <c r="V50" s="731" t="n">
        <v>0.5</v>
      </c>
      <c r="W50" s="731" t="n">
        <v>0.4</v>
      </c>
      <c r="X50" s="731" t="n">
        <v>0.441666666666667</v>
      </c>
      <c r="AE50" s="731" t="n">
        <v>6.4</v>
      </c>
      <c r="AF50" s="731" t="n">
        <v>6.2</v>
      </c>
      <c r="AG50" s="731" t="n">
        <v>6.31666666666667</v>
      </c>
      <c r="AJ50" s="731" t="n">
        <v>7.1</v>
      </c>
      <c r="AK50" s="731" t="n">
        <v>6.7</v>
      </c>
      <c r="AL50" s="731" t="n">
        <v>6.93333333333333</v>
      </c>
    </row>
    <row r="51" customFormat="false" ht="12" hidden="false" customHeight="true" outlineLevel="0" collapsed="false">
      <c r="A51" s="676" t="n">
        <v>6</v>
      </c>
      <c r="B51" s="677" t="n">
        <f aca="false">'Parte 1'!B12</f>
        <v>249</v>
      </c>
      <c r="C51" s="678" t="n">
        <f aca="false">'Parte 1'!C12</f>
        <v>217</v>
      </c>
      <c r="D51" s="678" t="n">
        <f aca="false">'Parte 1'!D12</f>
        <v>233.416666666667</v>
      </c>
      <c r="H51" s="669" t="n">
        <v>2.5</v>
      </c>
      <c r="I51" s="669" t="n">
        <v>2.5</v>
      </c>
      <c r="J51" s="679" t="n">
        <v>2.5</v>
      </c>
      <c r="L51" s="680" t="n">
        <v>4.8</v>
      </c>
      <c r="M51" s="669" t="n">
        <v>3.7</v>
      </c>
      <c r="N51" s="669" t="n">
        <v>4.2</v>
      </c>
      <c r="Q51" s="731" t="n">
        <v>0.5</v>
      </c>
      <c r="R51" s="731" t="n">
        <v>0.3</v>
      </c>
      <c r="S51" s="731" t="n">
        <v>0.4</v>
      </c>
      <c r="V51" s="731" t="n">
        <v>0.5</v>
      </c>
      <c r="W51" s="731" t="n">
        <v>0.3</v>
      </c>
      <c r="X51" s="731" t="n">
        <v>0.366666666666667</v>
      </c>
      <c r="AE51" s="731" t="n">
        <v>6.5</v>
      </c>
      <c r="AF51" s="731" t="n">
        <v>6.1</v>
      </c>
      <c r="AG51" s="731" t="n">
        <v>6.26666666666667</v>
      </c>
      <c r="AJ51" s="731" t="n">
        <v>7.1</v>
      </c>
      <c r="AK51" s="731" t="n">
        <v>6.7</v>
      </c>
      <c r="AL51" s="731" t="n">
        <v>6.86666666666667</v>
      </c>
    </row>
    <row r="52" customFormat="false" ht="12" hidden="false" customHeight="true" outlineLevel="0" collapsed="false">
      <c r="A52" s="676" t="n">
        <v>7</v>
      </c>
      <c r="B52" s="677" t="n">
        <f aca="false">'Parte 1'!B13</f>
        <v>241</v>
      </c>
      <c r="C52" s="678" t="n">
        <f aca="false">'Parte 1'!C13</f>
        <v>201</v>
      </c>
      <c r="D52" s="678" t="n">
        <f aca="false">'Parte 1'!D13</f>
        <v>218.666666666667</v>
      </c>
      <c r="H52" s="686" t="n">
        <v>2.5</v>
      </c>
      <c r="I52" s="669" t="n">
        <v>2.5</v>
      </c>
      <c r="J52" s="679" t="n">
        <v>2.5</v>
      </c>
      <c r="L52" s="680" t="n">
        <v>4.1</v>
      </c>
      <c r="M52" s="669" t="n">
        <v>3.4</v>
      </c>
      <c r="N52" s="669" t="n">
        <v>3.73333333333333</v>
      </c>
      <c r="Q52" s="731" t="n">
        <v>0.6</v>
      </c>
      <c r="R52" s="731" t="n">
        <v>0.3</v>
      </c>
      <c r="S52" s="731" t="n">
        <v>0.45</v>
      </c>
      <c r="V52" s="731" t="n">
        <v>0.4</v>
      </c>
      <c r="W52" s="731" t="n">
        <v>0.3</v>
      </c>
      <c r="X52" s="731" t="n">
        <v>0.325</v>
      </c>
      <c r="AE52" s="731" t="n">
        <v>6.4</v>
      </c>
      <c r="AF52" s="731" t="n">
        <v>6.1</v>
      </c>
      <c r="AG52" s="731" t="n">
        <v>6.275</v>
      </c>
      <c r="AJ52" s="731" t="n">
        <v>6.8</v>
      </c>
      <c r="AK52" s="731" t="n">
        <v>6.7</v>
      </c>
      <c r="AL52" s="731" t="n">
        <v>6.75833333333333</v>
      </c>
    </row>
    <row r="53" customFormat="false" ht="12" hidden="false" customHeight="true" outlineLevel="0" collapsed="false">
      <c r="A53" s="676" t="n">
        <v>8</v>
      </c>
      <c r="B53" s="677" t="n">
        <f aca="false">'Parte 1'!B14</f>
        <v>252</v>
      </c>
      <c r="C53" s="678" t="n">
        <f aca="false">'Parte 1'!C14</f>
        <v>207</v>
      </c>
      <c r="D53" s="678" t="n">
        <f aca="false">'Parte 1'!D14</f>
        <v>227.333333333333</v>
      </c>
      <c r="H53" s="669" t="n">
        <v>2.5</v>
      </c>
      <c r="I53" s="669" t="n">
        <v>2.5</v>
      </c>
      <c r="J53" s="679" t="n">
        <v>2.5</v>
      </c>
      <c r="L53" s="680" t="n">
        <v>3.8</v>
      </c>
      <c r="M53" s="669" t="n">
        <v>3.5</v>
      </c>
      <c r="N53" s="669" t="n">
        <v>3.63333333333333</v>
      </c>
      <c r="Q53" s="731" t="n">
        <v>0.6</v>
      </c>
      <c r="R53" s="731" t="n">
        <v>0.3</v>
      </c>
      <c r="S53" s="731" t="n">
        <v>0.408333333333333</v>
      </c>
      <c r="V53" s="731" t="n">
        <v>0.5</v>
      </c>
      <c r="W53" s="731" t="n">
        <v>0.3</v>
      </c>
      <c r="X53" s="731" t="n">
        <v>0.35</v>
      </c>
      <c r="AE53" s="731" t="n">
        <v>6.4</v>
      </c>
      <c r="AF53" s="731" t="n">
        <v>6.4</v>
      </c>
      <c r="AG53" s="731" t="n">
        <v>6.4</v>
      </c>
      <c r="AJ53" s="731" t="n">
        <v>6.9</v>
      </c>
      <c r="AK53" s="731" t="n">
        <v>6.8</v>
      </c>
      <c r="AL53" s="731" t="n">
        <v>6.85833333333333</v>
      </c>
    </row>
    <row r="54" customFormat="false" ht="12" hidden="false" customHeight="true" outlineLevel="0" collapsed="false">
      <c r="A54" s="676" t="n">
        <v>9</v>
      </c>
      <c r="B54" s="677" t="n">
        <f aca="false">'Parte 1'!B15</f>
        <v>254</v>
      </c>
      <c r="C54" s="678" t="n">
        <f aca="false">'Parte 1'!C15</f>
        <v>220</v>
      </c>
      <c r="D54" s="678" t="n">
        <f aca="false">'Parte 1'!D15</f>
        <v>234.25</v>
      </c>
      <c r="H54" s="669" t="n">
        <v>2.5</v>
      </c>
      <c r="I54" s="669" t="n">
        <v>2.5</v>
      </c>
      <c r="J54" s="679" t="n">
        <v>2.5</v>
      </c>
      <c r="L54" s="680" t="n">
        <v>4.5</v>
      </c>
      <c r="M54" s="669" t="n">
        <v>2.9</v>
      </c>
      <c r="N54" s="669" t="n">
        <v>3.55833333333333</v>
      </c>
      <c r="Q54" s="731" t="n">
        <v>0.6</v>
      </c>
      <c r="R54" s="731" t="n">
        <v>0.3</v>
      </c>
      <c r="S54" s="731" t="n">
        <v>0.425</v>
      </c>
      <c r="V54" s="731" t="n">
        <v>0.4</v>
      </c>
      <c r="W54" s="731" t="n">
        <v>0.3</v>
      </c>
      <c r="X54" s="731" t="n">
        <v>0.316666666666667</v>
      </c>
      <c r="AE54" s="731" t="n">
        <v>6.6</v>
      </c>
      <c r="AF54" s="731" t="n">
        <v>6.4</v>
      </c>
      <c r="AG54" s="731" t="n">
        <v>6.52727272727273</v>
      </c>
      <c r="AJ54" s="731" t="n">
        <v>7</v>
      </c>
      <c r="AK54" s="731" t="n">
        <v>6.9</v>
      </c>
      <c r="AL54" s="731" t="n">
        <v>6.96363636363636</v>
      </c>
    </row>
    <row r="55" customFormat="false" ht="12" hidden="false" customHeight="true" outlineLevel="0" collapsed="false">
      <c r="A55" s="676" t="n">
        <v>10</v>
      </c>
      <c r="B55" s="677" t="n">
        <f aca="false">'Parte 1'!B16</f>
        <v>240</v>
      </c>
      <c r="C55" s="678" t="n">
        <f aca="false">'Parte 1'!C16</f>
        <v>203</v>
      </c>
      <c r="D55" s="678" t="n">
        <f aca="false">'Parte 1'!D16</f>
        <v>218.666666666667</v>
      </c>
      <c r="H55" s="669" t="n">
        <v>2.5</v>
      </c>
      <c r="I55" s="669" t="n">
        <v>2.5</v>
      </c>
      <c r="J55" s="679" t="n">
        <v>2.5</v>
      </c>
      <c r="L55" s="680" t="n">
        <v>28</v>
      </c>
      <c r="M55" s="669" t="n">
        <v>4.7</v>
      </c>
      <c r="N55" s="669" t="n">
        <v>15.2666666666667</v>
      </c>
      <c r="Q55" s="731" t="n">
        <v>0.6</v>
      </c>
      <c r="R55" s="731" t="n">
        <v>0.3</v>
      </c>
      <c r="S55" s="731" t="n">
        <v>0.45</v>
      </c>
      <c r="V55" s="731" t="n">
        <v>0.5</v>
      </c>
      <c r="W55" s="731" t="n">
        <v>0.3</v>
      </c>
      <c r="X55" s="731" t="n">
        <v>0.408333333333333</v>
      </c>
      <c r="AE55" s="731" t="n">
        <v>6.8</v>
      </c>
      <c r="AF55" s="731" t="n">
        <v>6.6</v>
      </c>
      <c r="AG55" s="731" t="n">
        <v>6.61666666666667</v>
      </c>
      <c r="AJ55" s="731" t="n">
        <v>7</v>
      </c>
      <c r="AK55" s="731" t="n">
        <v>7</v>
      </c>
      <c r="AL55" s="731" t="n">
        <v>7</v>
      </c>
    </row>
    <row r="56" customFormat="false" ht="12" hidden="false" customHeight="true" outlineLevel="0" collapsed="false">
      <c r="A56" s="676" t="n">
        <v>11</v>
      </c>
      <c r="B56" s="677" t="n">
        <f aca="false">'Parte 1'!B17</f>
        <v>225</v>
      </c>
      <c r="C56" s="678" t="n">
        <f aca="false">'Parte 1'!C17</f>
        <v>178</v>
      </c>
      <c r="D56" s="678" t="n">
        <f aca="false">'Parte 1'!D17</f>
        <v>210.166666666667</v>
      </c>
      <c r="H56" s="669" t="n">
        <v>2.5</v>
      </c>
      <c r="I56" s="669" t="n">
        <v>2.5</v>
      </c>
      <c r="J56" s="679" t="n">
        <v>2.5</v>
      </c>
      <c r="L56" s="680" t="n">
        <v>23</v>
      </c>
      <c r="M56" s="669" t="n">
        <v>16</v>
      </c>
      <c r="N56" s="669" t="n">
        <v>19.25</v>
      </c>
      <c r="Q56" s="731" t="n">
        <v>0.6</v>
      </c>
      <c r="R56" s="731" t="n">
        <v>0.4</v>
      </c>
      <c r="S56" s="731" t="n">
        <v>0.491666666666667</v>
      </c>
      <c r="V56" s="731" t="n">
        <v>0.5</v>
      </c>
      <c r="W56" s="731" t="n">
        <v>0.3</v>
      </c>
      <c r="X56" s="731" t="n">
        <v>0.391666666666667</v>
      </c>
      <c r="AE56" s="731" t="n">
        <v>6.6</v>
      </c>
      <c r="AF56" s="731" t="n">
        <v>6.6</v>
      </c>
      <c r="AG56" s="731" t="n">
        <v>6.6</v>
      </c>
      <c r="AJ56" s="731" t="n">
        <v>7</v>
      </c>
      <c r="AK56" s="731" t="n">
        <v>7</v>
      </c>
      <c r="AL56" s="731" t="n">
        <v>7</v>
      </c>
    </row>
    <row r="57" customFormat="false" ht="12" hidden="false" customHeight="true" outlineLevel="0" collapsed="false">
      <c r="A57" s="676" t="n">
        <v>12</v>
      </c>
      <c r="B57" s="677" t="n">
        <f aca="false">'Parte 1'!B18</f>
        <v>226</v>
      </c>
      <c r="C57" s="678" t="n">
        <f aca="false">'Parte 1'!C18</f>
        <v>218</v>
      </c>
      <c r="D57" s="678" t="n">
        <f aca="false">'Parte 1'!D18</f>
        <v>221.416666666667</v>
      </c>
      <c r="H57" s="669" t="n">
        <v>2.5</v>
      </c>
      <c r="I57" s="669" t="n">
        <v>2.5</v>
      </c>
      <c r="J57" s="679" t="n">
        <v>2.5</v>
      </c>
      <c r="L57" s="680" t="n">
        <v>21</v>
      </c>
      <c r="M57" s="669" t="n">
        <v>14.9</v>
      </c>
      <c r="N57" s="669" t="n">
        <v>19.3</v>
      </c>
      <c r="Q57" s="731" t="n">
        <v>0.6</v>
      </c>
      <c r="R57" s="731" t="n">
        <v>0.3</v>
      </c>
      <c r="S57" s="731" t="n">
        <v>0.416666666666667</v>
      </c>
      <c r="V57" s="731" t="n">
        <v>0.4</v>
      </c>
      <c r="W57" s="731" t="n">
        <v>0.3</v>
      </c>
      <c r="X57" s="731" t="n">
        <v>0.341666666666667</v>
      </c>
      <c r="AE57" s="731" t="n">
        <v>6.6</v>
      </c>
      <c r="AF57" s="731" t="n">
        <v>6.6</v>
      </c>
      <c r="AG57" s="731" t="n">
        <v>6.6</v>
      </c>
      <c r="AJ57" s="731" t="n">
        <v>7.1</v>
      </c>
      <c r="AK57" s="731" t="n">
        <v>7</v>
      </c>
      <c r="AL57" s="731" t="n">
        <v>7.05833333333333</v>
      </c>
    </row>
    <row r="58" customFormat="false" ht="12" hidden="false" customHeight="true" outlineLevel="0" collapsed="false">
      <c r="A58" s="676" t="n">
        <v>13</v>
      </c>
      <c r="B58" s="677" t="n">
        <f aca="false">'Parte 1'!B19</f>
        <v>222</v>
      </c>
      <c r="C58" s="678" t="n">
        <f aca="false">'Parte 1'!C19</f>
        <v>198</v>
      </c>
      <c r="D58" s="678" t="n">
        <f aca="false">'Parte 1'!D19</f>
        <v>207.666666666667</v>
      </c>
      <c r="H58" s="669" t="n">
        <v>2.5</v>
      </c>
      <c r="I58" s="669" t="n">
        <v>2.5</v>
      </c>
      <c r="J58" s="679" t="n">
        <v>2.5</v>
      </c>
      <c r="L58" s="680" t="n">
        <v>14</v>
      </c>
      <c r="M58" s="669" t="n">
        <v>9.1</v>
      </c>
      <c r="N58" s="669" t="n">
        <v>10.8416666666667</v>
      </c>
      <c r="Q58" s="731" t="n">
        <v>0.6</v>
      </c>
      <c r="R58" s="731" t="n">
        <v>0.4</v>
      </c>
      <c r="S58" s="731" t="n">
        <v>0.525</v>
      </c>
      <c r="V58" s="731" t="n">
        <v>0.4</v>
      </c>
      <c r="W58" s="731" t="n">
        <v>0.3</v>
      </c>
      <c r="X58" s="731" t="n">
        <v>0.325</v>
      </c>
      <c r="AE58" s="731" t="n">
        <v>6.6</v>
      </c>
      <c r="AF58" s="731" t="n">
        <v>6.6</v>
      </c>
      <c r="AG58" s="731" t="n">
        <v>6.6</v>
      </c>
      <c r="AJ58" s="731" t="n">
        <v>7.1</v>
      </c>
      <c r="AK58" s="731" t="n">
        <v>7</v>
      </c>
      <c r="AL58" s="731" t="n">
        <v>7.04166666666667</v>
      </c>
    </row>
    <row r="59" customFormat="false" ht="12" hidden="false" customHeight="true" outlineLevel="0" collapsed="false">
      <c r="A59" s="676" t="n">
        <v>14</v>
      </c>
      <c r="B59" s="677" t="n">
        <f aca="false">'Parte 1'!B20</f>
        <v>211</v>
      </c>
      <c r="C59" s="678" t="n">
        <f aca="false">'Parte 1'!C20</f>
        <v>195</v>
      </c>
      <c r="D59" s="678" t="n">
        <f aca="false">'Parte 1'!D20</f>
        <v>205.166666666667</v>
      </c>
      <c r="H59" s="686" t="n">
        <v>2.5</v>
      </c>
      <c r="I59" s="669" t="n">
        <v>2.5</v>
      </c>
      <c r="J59" s="679" t="n">
        <v>2.5</v>
      </c>
      <c r="L59" s="680" t="n">
        <v>8.8</v>
      </c>
      <c r="M59" s="669" t="n">
        <v>6.1</v>
      </c>
      <c r="N59" s="669" t="n">
        <v>7.33333333333333</v>
      </c>
      <c r="Q59" s="731" t="n">
        <v>0.6</v>
      </c>
      <c r="R59" s="731" t="n">
        <v>0.4</v>
      </c>
      <c r="S59" s="731" t="n">
        <v>0.475</v>
      </c>
      <c r="V59" s="731" t="n">
        <v>0.5</v>
      </c>
      <c r="W59" s="731" t="n">
        <v>0.3</v>
      </c>
      <c r="X59" s="731" t="n">
        <v>0.375</v>
      </c>
      <c r="AE59" s="731" t="n">
        <v>6.7</v>
      </c>
      <c r="AF59" s="731" t="n">
        <v>6.7</v>
      </c>
      <c r="AG59" s="731" t="n">
        <v>6.7</v>
      </c>
      <c r="AJ59" s="731" t="n">
        <v>7.1</v>
      </c>
      <c r="AK59" s="731" t="n">
        <v>7</v>
      </c>
      <c r="AL59" s="731" t="n">
        <v>7.05833333333333</v>
      </c>
    </row>
    <row r="60" customFormat="false" ht="12" hidden="false" customHeight="true" outlineLevel="0" collapsed="false">
      <c r="A60" s="676" t="n">
        <v>15</v>
      </c>
      <c r="B60" s="677" t="n">
        <f aca="false">'Parte 1'!B21</f>
        <v>215</v>
      </c>
      <c r="C60" s="678" t="n">
        <v>50</v>
      </c>
      <c r="D60" s="678" t="n">
        <v>50</v>
      </c>
      <c r="H60" s="686" t="n">
        <v>2.5</v>
      </c>
      <c r="I60" s="669" t="n">
        <v>2.5</v>
      </c>
      <c r="J60" s="679" t="n">
        <v>2.5</v>
      </c>
      <c r="L60" s="680" t="n">
        <v>5.9</v>
      </c>
      <c r="M60" s="669" t="n">
        <v>5</v>
      </c>
      <c r="N60" s="669" t="n">
        <v>5.56666666666667</v>
      </c>
      <c r="Q60" s="731" t="n">
        <v>0.5</v>
      </c>
      <c r="R60" s="731" t="n">
        <v>0.3</v>
      </c>
      <c r="S60" s="731" t="n">
        <v>0.375</v>
      </c>
      <c r="V60" s="731" t="n">
        <v>0.4</v>
      </c>
      <c r="W60" s="731" t="n">
        <v>0.3</v>
      </c>
      <c r="X60" s="731" t="n">
        <v>0.308333333333333</v>
      </c>
      <c r="AE60" s="731" t="n">
        <v>6.7</v>
      </c>
      <c r="AF60" s="731" t="n">
        <v>6.6</v>
      </c>
      <c r="AG60" s="731" t="n">
        <v>6.64166666666667</v>
      </c>
      <c r="AJ60" s="731" t="n">
        <v>7.1</v>
      </c>
      <c r="AK60" s="731" t="n">
        <v>7</v>
      </c>
      <c r="AL60" s="731" t="n">
        <v>7.04166666666667</v>
      </c>
    </row>
    <row r="61" customFormat="false" ht="12" hidden="false" customHeight="true" outlineLevel="0" collapsed="false">
      <c r="A61" s="676" t="n">
        <v>16</v>
      </c>
      <c r="B61" s="677"/>
      <c r="C61" s="678"/>
      <c r="D61" s="678"/>
      <c r="H61" s="686"/>
      <c r="I61" s="669"/>
      <c r="J61" s="679"/>
      <c r="L61" s="680"/>
      <c r="M61" s="669"/>
      <c r="N61" s="669"/>
      <c r="Q61" s="731"/>
      <c r="R61" s="731"/>
      <c r="S61" s="731"/>
      <c r="V61" s="731"/>
      <c r="W61" s="731"/>
      <c r="X61" s="731"/>
      <c r="AE61" s="731"/>
      <c r="AF61" s="731"/>
      <c r="AG61" s="731"/>
      <c r="AJ61" s="731"/>
      <c r="AK61" s="731"/>
      <c r="AL61" s="731"/>
    </row>
    <row r="62" customFormat="false" ht="12" hidden="false" customHeight="true" outlineLevel="0" collapsed="false">
      <c r="A62" s="676" t="n">
        <v>17</v>
      </c>
      <c r="B62" s="677"/>
      <c r="C62" s="678"/>
      <c r="D62" s="678"/>
      <c r="H62" s="669"/>
      <c r="I62" s="669"/>
      <c r="J62" s="679"/>
      <c r="L62" s="680"/>
      <c r="M62" s="669"/>
      <c r="N62" s="669"/>
      <c r="Q62" s="731"/>
      <c r="R62" s="731"/>
      <c r="S62" s="731"/>
      <c r="V62" s="731"/>
      <c r="W62" s="731"/>
      <c r="X62" s="731"/>
      <c r="AE62" s="731"/>
      <c r="AF62" s="731"/>
      <c r="AG62" s="731"/>
      <c r="AJ62" s="731"/>
      <c r="AK62" s="731"/>
      <c r="AL62" s="731"/>
    </row>
    <row r="63" customFormat="false" ht="12" hidden="false" customHeight="true" outlineLevel="0" collapsed="false">
      <c r="A63" s="676" t="n">
        <v>18</v>
      </c>
      <c r="B63" s="677"/>
      <c r="C63" s="678"/>
      <c r="D63" s="678"/>
      <c r="H63" s="669"/>
      <c r="I63" s="669"/>
      <c r="J63" s="679"/>
      <c r="L63" s="680"/>
      <c r="M63" s="669"/>
      <c r="N63" s="669"/>
      <c r="Q63" s="731"/>
      <c r="R63" s="731"/>
      <c r="S63" s="731"/>
      <c r="V63" s="731"/>
      <c r="W63" s="731"/>
      <c r="X63" s="731"/>
      <c r="AE63" s="731"/>
      <c r="AF63" s="731"/>
      <c r="AG63" s="731"/>
      <c r="AJ63" s="731"/>
      <c r="AK63" s="731"/>
      <c r="AL63" s="731"/>
    </row>
    <row r="64" customFormat="false" ht="12" hidden="false" customHeight="true" outlineLevel="0" collapsed="false">
      <c r="A64" s="676" t="n">
        <v>19</v>
      </c>
      <c r="B64" s="733"/>
      <c r="C64" s="678"/>
      <c r="D64" s="678"/>
      <c r="H64" s="669"/>
      <c r="I64" s="669"/>
      <c r="J64" s="679"/>
      <c r="L64" s="680"/>
      <c r="M64" s="669"/>
      <c r="N64" s="669"/>
      <c r="Q64" s="731"/>
      <c r="R64" s="731"/>
      <c r="S64" s="731"/>
      <c r="V64" s="731"/>
      <c r="W64" s="731"/>
      <c r="X64" s="731"/>
      <c r="AE64" s="731"/>
      <c r="AF64" s="731"/>
      <c r="AG64" s="731"/>
      <c r="AJ64" s="731"/>
      <c r="AK64" s="731"/>
      <c r="AL64" s="731"/>
    </row>
    <row r="65" customFormat="false" ht="12" hidden="false" customHeight="true" outlineLevel="0" collapsed="false">
      <c r="A65" s="676" t="n">
        <v>20</v>
      </c>
      <c r="B65" s="733"/>
      <c r="C65" s="678"/>
      <c r="D65" s="678"/>
      <c r="H65" s="669"/>
      <c r="I65" s="669"/>
      <c r="J65" s="679"/>
      <c r="L65" s="680"/>
      <c r="M65" s="669"/>
      <c r="N65" s="669"/>
      <c r="Q65" s="731"/>
      <c r="R65" s="731"/>
      <c r="S65" s="731"/>
      <c r="V65" s="731"/>
      <c r="W65" s="731"/>
      <c r="X65" s="731"/>
      <c r="AE65" s="731"/>
      <c r="AF65" s="731"/>
      <c r="AG65" s="731"/>
      <c r="AJ65" s="731"/>
      <c r="AK65" s="731"/>
      <c r="AL65" s="731"/>
    </row>
    <row r="66" customFormat="false" ht="12" hidden="false" customHeight="true" outlineLevel="0" collapsed="false">
      <c r="A66" s="676" t="n">
        <v>21</v>
      </c>
      <c r="B66" s="677"/>
      <c r="C66" s="678"/>
      <c r="D66" s="678"/>
      <c r="H66" s="669"/>
      <c r="I66" s="669"/>
      <c r="J66" s="679"/>
      <c r="L66" s="680"/>
      <c r="M66" s="669"/>
      <c r="N66" s="669"/>
      <c r="Q66" s="731"/>
      <c r="R66" s="731"/>
      <c r="S66" s="731"/>
      <c r="V66" s="731"/>
      <c r="W66" s="731"/>
      <c r="X66" s="731"/>
      <c r="AE66" s="731"/>
      <c r="AF66" s="731"/>
      <c r="AG66" s="731"/>
      <c r="AJ66" s="731"/>
      <c r="AK66" s="731"/>
      <c r="AL66" s="731"/>
    </row>
    <row r="67" customFormat="false" ht="12" hidden="false" customHeight="true" outlineLevel="0" collapsed="false">
      <c r="A67" s="676" t="n">
        <v>22</v>
      </c>
      <c r="B67" s="677"/>
      <c r="C67" s="678"/>
      <c r="D67" s="678"/>
      <c r="H67" s="669"/>
      <c r="I67" s="669"/>
      <c r="J67" s="679"/>
      <c r="L67" s="680"/>
      <c r="M67" s="669"/>
      <c r="N67" s="669"/>
      <c r="Q67" s="731"/>
      <c r="R67" s="731"/>
      <c r="S67" s="731"/>
      <c r="V67" s="731"/>
      <c r="W67" s="731"/>
      <c r="X67" s="731"/>
      <c r="AE67" s="731"/>
      <c r="AF67" s="731"/>
      <c r="AG67" s="731"/>
      <c r="AJ67" s="731"/>
      <c r="AK67" s="731"/>
      <c r="AL67" s="731"/>
    </row>
    <row r="68" customFormat="false" ht="11.25" hidden="false" customHeight="true" outlineLevel="0" collapsed="false">
      <c r="A68" s="676" t="n">
        <v>23</v>
      </c>
      <c r="B68" s="734"/>
      <c r="C68" s="734"/>
      <c r="D68" s="735"/>
      <c r="H68" s="736"/>
      <c r="I68" s="736"/>
      <c r="J68" s="736"/>
      <c r="L68" s="736"/>
      <c r="M68" s="736"/>
      <c r="N68" s="736"/>
      <c r="Q68" s="731"/>
      <c r="R68" s="731"/>
      <c r="S68" s="731"/>
      <c r="V68" s="731"/>
      <c r="W68" s="731"/>
      <c r="X68" s="731"/>
      <c r="AE68" s="731"/>
      <c r="AF68" s="731"/>
      <c r="AG68" s="731"/>
      <c r="AJ68" s="731"/>
      <c r="AK68" s="731"/>
      <c r="AL68" s="731"/>
    </row>
    <row r="69" customFormat="false" ht="11.25" hidden="false" customHeight="true" outlineLevel="0" collapsed="false">
      <c r="A69" s="676" t="n">
        <v>24</v>
      </c>
      <c r="B69" s="734"/>
      <c r="C69" s="734"/>
      <c r="D69" s="735"/>
      <c r="H69" s="736"/>
      <c r="I69" s="736"/>
      <c r="J69" s="736"/>
      <c r="L69" s="736"/>
      <c r="M69" s="736"/>
      <c r="N69" s="736"/>
      <c r="Q69" s="731"/>
      <c r="R69" s="731"/>
      <c r="S69" s="731"/>
      <c r="V69" s="731"/>
      <c r="W69" s="731"/>
      <c r="X69" s="731"/>
      <c r="AE69" s="731"/>
      <c r="AF69" s="731"/>
      <c r="AG69" s="731"/>
      <c r="AJ69" s="731"/>
      <c r="AK69" s="731"/>
      <c r="AL69" s="731"/>
    </row>
    <row r="70" customFormat="false" ht="11.25" hidden="false" customHeight="true" outlineLevel="0" collapsed="false">
      <c r="A70" s="676" t="n">
        <v>25</v>
      </c>
      <c r="B70" s="734"/>
      <c r="C70" s="734"/>
      <c r="D70" s="735"/>
      <c r="H70" s="736"/>
      <c r="I70" s="736"/>
      <c r="J70" s="736"/>
      <c r="L70" s="736"/>
      <c r="M70" s="736"/>
      <c r="N70" s="736"/>
      <c r="Q70" s="731"/>
      <c r="R70" s="731"/>
      <c r="S70" s="731"/>
      <c r="V70" s="731"/>
      <c r="W70" s="731"/>
      <c r="X70" s="731"/>
      <c r="AE70" s="731"/>
      <c r="AF70" s="731"/>
      <c r="AG70" s="731"/>
      <c r="AJ70" s="731"/>
      <c r="AK70" s="731"/>
      <c r="AL70" s="731"/>
    </row>
    <row r="71" customFormat="false" ht="11.25" hidden="false" customHeight="true" outlineLevel="0" collapsed="false">
      <c r="A71" s="676" t="n">
        <v>26</v>
      </c>
      <c r="B71" s="734"/>
      <c r="C71" s="734"/>
      <c r="D71" s="735"/>
      <c r="H71" s="736"/>
      <c r="I71" s="736"/>
      <c r="J71" s="736"/>
      <c r="L71" s="736"/>
      <c r="M71" s="736"/>
      <c r="N71" s="736"/>
      <c r="Q71" s="731"/>
      <c r="R71" s="731"/>
      <c r="S71" s="731"/>
      <c r="V71" s="731"/>
      <c r="W71" s="731"/>
      <c r="X71" s="731"/>
      <c r="AE71" s="731"/>
      <c r="AF71" s="731"/>
      <c r="AG71" s="731"/>
      <c r="AJ71" s="731"/>
      <c r="AK71" s="731"/>
      <c r="AL71" s="731"/>
    </row>
    <row r="72" customFormat="false" ht="11.25" hidden="false" customHeight="true" outlineLevel="0" collapsed="false">
      <c r="A72" s="676" t="n">
        <v>27</v>
      </c>
      <c r="B72" s="734"/>
      <c r="C72" s="734"/>
      <c r="D72" s="735"/>
      <c r="H72" s="736"/>
      <c r="I72" s="736"/>
      <c r="J72" s="736"/>
      <c r="L72" s="736"/>
      <c r="M72" s="736"/>
      <c r="N72" s="736"/>
      <c r="Q72" s="731"/>
      <c r="R72" s="731"/>
      <c r="S72" s="731"/>
      <c r="V72" s="731"/>
      <c r="W72" s="731"/>
      <c r="X72" s="731"/>
      <c r="AE72" s="731"/>
      <c r="AF72" s="731"/>
      <c r="AG72" s="731"/>
      <c r="AJ72" s="731"/>
      <c r="AK72" s="731"/>
      <c r="AL72" s="731"/>
    </row>
    <row r="73" customFormat="false" ht="11.25" hidden="false" customHeight="true" outlineLevel="0" collapsed="false">
      <c r="A73" s="676" t="n">
        <v>28</v>
      </c>
      <c r="B73" s="737"/>
      <c r="C73" s="737"/>
      <c r="D73" s="738"/>
      <c r="H73" s="737"/>
      <c r="I73" s="737"/>
      <c r="J73" s="736"/>
      <c r="L73" s="737"/>
      <c r="M73" s="737"/>
      <c r="N73" s="737"/>
      <c r="Q73" s="731"/>
      <c r="R73" s="731"/>
      <c r="S73" s="731"/>
      <c r="V73" s="737"/>
      <c r="W73" s="737"/>
      <c r="X73" s="737"/>
      <c r="AE73" s="737"/>
      <c r="AF73" s="737"/>
      <c r="AG73" s="737"/>
      <c r="AJ73" s="737"/>
      <c r="AK73" s="737"/>
      <c r="AL73" s="737"/>
    </row>
    <row r="74" customFormat="false" ht="11.25" hidden="false" customHeight="true" outlineLevel="0" collapsed="false">
      <c r="A74" s="676" t="n">
        <v>29</v>
      </c>
      <c r="B74" s="737"/>
      <c r="C74" s="737"/>
      <c r="D74" s="738"/>
      <c r="H74" s="737"/>
      <c r="I74" s="737"/>
      <c r="J74" s="736"/>
      <c r="L74" s="737"/>
      <c r="M74" s="737"/>
      <c r="N74" s="737"/>
      <c r="Q74" s="737"/>
      <c r="R74" s="737"/>
      <c r="S74" s="737"/>
      <c r="V74" s="737"/>
      <c r="W74" s="737"/>
      <c r="X74" s="737"/>
      <c r="AE74" s="737"/>
      <c r="AF74" s="737"/>
      <c r="AG74" s="737"/>
      <c r="AJ74" s="737"/>
      <c r="AK74" s="737"/>
      <c r="AL74" s="737"/>
    </row>
    <row r="75" customFormat="false" ht="11.25" hidden="false" customHeight="true" outlineLevel="0" collapsed="false">
      <c r="A75" s="676" t="n">
        <v>30</v>
      </c>
      <c r="B75" s="737"/>
      <c r="C75" s="737"/>
      <c r="D75" s="738"/>
      <c r="H75" s="737"/>
      <c r="I75" s="737"/>
      <c r="J75" s="736"/>
      <c r="L75" s="737"/>
      <c r="M75" s="737"/>
      <c r="N75" s="737"/>
      <c r="Q75" s="737"/>
      <c r="R75" s="737"/>
      <c r="S75" s="737"/>
      <c r="V75" s="737"/>
      <c r="W75" s="737"/>
      <c r="X75" s="737"/>
      <c r="AE75" s="737"/>
      <c r="AF75" s="737"/>
      <c r="AG75" s="737"/>
      <c r="AJ75" s="737"/>
      <c r="AK75" s="737"/>
      <c r="AL75" s="737"/>
    </row>
    <row r="76" customFormat="false" ht="12" hidden="false" customHeight="true" outlineLevel="0" collapsed="false">
      <c r="A76" s="687" t="n">
        <v>31</v>
      </c>
      <c r="B76" s="739"/>
      <c r="C76" s="739"/>
      <c r="D76" s="740"/>
      <c r="H76" s="737"/>
      <c r="I76" s="737"/>
      <c r="J76" s="736"/>
      <c r="L76" s="737"/>
      <c r="M76" s="737"/>
      <c r="N76" s="737"/>
      <c r="Q76" s="737"/>
      <c r="R76" s="737"/>
      <c r="S76" s="737"/>
      <c r="V76" s="737"/>
      <c r="W76" s="737"/>
      <c r="X76" s="737"/>
      <c r="AE76" s="737"/>
      <c r="AF76" s="737"/>
      <c r="AG76" s="737"/>
      <c r="AJ76" s="737"/>
      <c r="AK76" s="737"/>
      <c r="AL76" s="737"/>
    </row>
    <row r="77" customFormat="false" ht="12" hidden="false" customHeight="true" outlineLevel="0" collapsed="false">
      <c r="B77" s="741" t="s">
        <v>248</v>
      </c>
      <c r="C77" s="741" t="s">
        <v>249</v>
      </c>
      <c r="D77" s="742" t="s">
        <v>52</v>
      </c>
      <c r="H77" s="743" t="s">
        <v>248</v>
      </c>
      <c r="I77" s="744" t="s">
        <v>249</v>
      </c>
      <c r="J77" s="727" t="s">
        <v>52</v>
      </c>
      <c r="L77" s="743" t="s">
        <v>248</v>
      </c>
      <c r="M77" s="744" t="s">
        <v>249</v>
      </c>
      <c r="N77" s="727" t="s">
        <v>52</v>
      </c>
      <c r="Q77" s="743" t="s">
        <v>248</v>
      </c>
      <c r="R77" s="744" t="s">
        <v>249</v>
      </c>
      <c r="S77" s="727" t="s">
        <v>52</v>
      </c>
      <c r="V77" s="743" t="s">
        <v>248</v>
      </c>
      <c r="W77" s="744" t="s">
        <v>249</v>
      </c>
      <c r="X77" s="727" t="s">
        <v>52</v>
      </c>
      <c r="AE77" s="743" t="s">
        <v>248</v>
      </c>
      <c r="AF77" s="744" t="s">
        <v>249</v>
      </c>
      <c r="AG77" s="745" t="s">
        <v>52</v>
      </c>
      <c r="AJ77" s="743" t="s">
        <v>248</v>
      </c>
      <c r="AK77" s="744" t="s">
        <v>249</v>
      </c>
      <c r="AL77" s="745" t="s">
        <v>52</v>
      </c>
    </row>
    <row r="78" customFormat="false" ht="12" hidden="false" customHeight="true" outlineLevel="0" collapsed="false">
      <c r="B78" s="746" t="n">
        <f aca="false">MAX('Parte 1'!B46:B76)</f>
        <v>258</v>
      </c>
      <c r="C78" s="747" t="n">
        <f aca="false">MIN('Parte 1'!B44:B76)</f>
        <v>211</v>
      </c>
      <c r="D78" s="748" t="n">
        <f aca="false">AVERAGE('Parte 1'!D46:D76)</f>
        <v>213.622222222222</v>
      </c>
      <c r="H78" s="746" t="n">
        <f aca="false">MAX('Parte 1'!H46:H76)</f>
        <v>2.5</v>
      </c>
      <c r="I78" s="749" t="n">
        <f aca="false">MIN('Parte 1'!H44:H76)</f>
        <v>2.5</v>
      </c>
      <c r="J78" s="748" t="n">
        <f aca="false">AVERAGE('Parte 1'!J46:J76)</f>
        <v>2.5</v>
      </c>
      <c r="L78" s="746" t="n">
        <f aca="false">MAX('Parte 1'!L46:L76)</f>
        <v>28</v>
      </c>
      <c r="M78" s="749" t="n">
        <f aca="false">MIN('Parte 1'!L44:L76)</f>
        <v>3.8</v>
      </c>
      <c r="N78" s="748" t="n">
        <f aca="false">AVERAGE('Parte 1'!N46:N76)</f>
        <v>8.26333333333334</v>
      </c>
      <c r="Q78" s="746" t="n">
        <f aca="false">MAX('Parte 1'!Q46:Q76)</f>
        <v>0.7</v>
      </c>
      <c r="R78" s="749" t="n">
        <f aca="false">MIN('Parte 1'!Q44:Q76)</f>
        <v>0.4</v>
      </c>
      <c r="S78" s="748" t="n">
        <f aca="false">AVERAGE('Parte 1'!S46:S76)</f>
        <v>0.443888888888889</v>
      </c>
      <c r="V78" s="746" t="n">
        <f aca="false">MAX('Parte 1'!V46:V76)</f>
        <v>0.5</v>
      </c>
      <c r="W78" s="749" t="n">
        <f aca="false">MIN('Parte 1'!V44:V76)</f>
        <v>0.4</v>
      </c>
      <c r="X78" s="748" t="n">
        <f aca="false">AVERAGE('Parte 1'!X46:X76)</f>
        <v>0.361111111111111</v>
      </c>
      <c r="AE78" s="746" t="n">
        <f aca="false">MAX('Parte 1'!AE46:AE76)</f>
        <v>6.8</v>
      </c>
      <c r="AF78" s="749" t="n">
        <f aca="false">MIN('Parte 1'!AE44:AE76)</f>
        <v>6.2</v>
      </c>
      <c r="AG78" s="748" t="n">
        <f aca="false">AVERAGE('Parte 1'!AG46:AG76)</f>
        <v>6.50348484848485</v>
      </c>
      <c r="AJ78" s="746" t="n">
        <f aca="false">MAX('Parte 1'!AJ46:AJ76)</f>
        <v>7.2</v>
      </c>
      <c r="AK78" s="749" t="n">
        <f aca="false">MIN('Parte 1'!AJ44:AJ76)</f>
        <v>6.7</v>
      </c>
      <c r="AL78" s="748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26" t="s">
        <v>250</v>
      </c>
      <c r="I81" s="726"/>
      <c r="J81" s="747" t="n">
        <f aca="false">COUNTA('Parte 1'!J46:J76)*12</f>
        <v>180</v>
      </c>
      <c r="L81" s="726" t="s">
        <v>250</v>
      </c>
      <c r="M81" s="726"/>
      <c r="N81" s="750" t="n">
        <f aca="false">COUNTA('Parte 1'!N46:N76)*12</f>
        <v>180</v>
      </c>
      <c r="Q81" s="726" t="s">
        <v>250</v>
      </c>
      <c r="R81" s="726"/>
      <c r="S81" s="750" t="n">
        <f aca="false">COUNTA('Parte 1'!S46:S76)*12</f>
        <v>180</v>
      </c>
      <c r="V81" s="726" t="s">
        <v>250</v>
      </c>
      <c r="W81" s="726"/>
      <c r="X81" s="750" t="n">
        <f aca="false">COUNTA('Parte 1'!X46:X76)*12</f>
        <v>180</v>
      </c>
      <c r="AE81" s="726" t="s">
        <v>250</v>
      </c>
      <c r="AF81" s="726"/>
      <c r="AG81" s="750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R36" activeCellId="0" sqref="R36"/>
    </sheetView>
  </sheetViews>
  <sheetFormatPr defaultColWidth="8.8476562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41"/>
      <c r="B1" s="642"/>
      <c r="C1" s="642"/>
      <c r="D1" s="642"/>
      <c r="E1" s="642"/>
      <c r="F1" s="643"/>
      <c r="G1" s="751" t="s">
        <v>221</v>
      </c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2" t="s">
        <v>251</v>
      </c>
      <c r="W1" s="752"/>
    </row>
    <row r="2" customFormat="false" ht="16.5" hidden="false" customHeight="true" outlineLevel="0" collapsed="false">
      <c r="A2" s="646"/>
      <c r="B2" s="647"/>
      <c r="C2" s="647"/>
      <c r="D2" s="647"/>
      <c r="E2" s="647"/>
      <c r="F2" s="648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3" t="n">
        <f aca="false">'1'!$U$25</f>
        <v>43922</v>
      </c>
      <c r="W2" s="753"/>
    </row>
    <row r="3" customFormat="false" ht="3" hidden="false" customHeight="true" outlineLevel="0" collapsed="false">
      <c r="A3" s="754"/>
      <c r="B3" s="754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4"/>
      <c r="V3" s="754"/>
      <c r="W3" s="755"/>
    </row>
    <row r="4" s="654" customFormat="true" ht="30" hidden="false" customHeight="true" outlineLevel="0" collapsed="false">
      <c r="A4" s="650" t="s">
        <v>223</v>
      </c>
      <c r="B4" s="756" t="s">
        <v>252</v>
      </c>
      <c r="C4" s="756"/>
      <c r="D4" s="756"/>
      <c r="E4" s="756"/>
      <c r="F4" s="756"/>
      <c r="G4" s="756"/>
      <c r="H4" s="757" t="s">
        <v>253</v>
      </c>
      <c r="I4" s="757"/>
      <c r="J4" s="757"/>
      <c r="K4" s="757"/>
      <c r="L4" s="757"/>
      <c r="M4" s="757"/>
      <c r="N4" s="757" t="s">
        <v>226</v>
      </c>
      <c r="O4" s="757"/>
      <c r="P4" s="757"/>
      <c r="Q4" s="757"/>
      <c r="R4" s="757"/>
      <c r="S4" s="757"/>
      <c r="T4" s="757" t="s">
        <v>254</v>
      </c>
      <c r="U4" s="757"/>
      <c r="V4" s="758" t="s">
        <v>255</v>
      </c>
      <c r="W4" s="758"/>
    </row>
    <row r="5" customFormat="false" ht="19.35" hidden="false" customHeight="true" outlineLevel="0" collapsed="false">
      <c r="A5" s="650"/>
      <c r="B5" s="759" t="s">
        <v>228</v>
      </c>
      <c r="C5" s="759"/>
      <c r="D5" s="759"/>
      <c r="E5" s="760" t="s">
        <v>228</v>
      </c>
      <c r="F5" s="760"/>
      <c r="G5" s="760"/>
      <c r="H5" s="759" t="s">
        <v>228</v>
      </c>
      <c r="I5" s="759"/>
      <c r="J5" s="759"/>
      <c r="K5" s="760" t="s">
        <v>228</v>
      </c>
      <c r="L5" s="760"/>
      <c r="M5" s="760"/>
      <c r="N5" s="759" t="s">
        <v>228</v>
      </c>
      <c r="O5" s="759"/>
      <c r="P5" s="759"/>
      <c r="Q5" s="760" t="s">
        <v>228</v>
      </c>
      <c r="R5" s="760"/>
      <c r="S5" s="760"/>
      <c r="T5" s="661" t="s">
        <v>227</v>
      </c>
      <c r="U5" s="661" t="s">
        <v>229</v>
      </c>
      <c r="V5" s="661" t="s">
        <v>227</v>
      </c>
      <c r="W5" s="665" t="s">
        <v>229</v>
      </c>
    </row>
    <row r="6" customFormat="false" ht="17.25" hidden="false" customHeight="true" outlineLevel="0" collapsed="false">
      <c r="A6" s="650"/>
      <c r="B6" s="761" t="s">
        <v>256</v>
      </c>
      <c r="C6" s="761"/>
      <c r="D6" s="761"/>
      <c r="E6" s="762" t="s">
        <v>257</v>
      </c>
      <c r="F6" s="762"/>
      <c r="G6" s="762"/>
      <c r="H6" s="761" t="s">
        <v>256</v>
      </c>
      <c r="I6" s="761"/>
      <c r="J6" s="761"/>
      <c r="K6" s="762" t="s">
        <v>257</v>
      </c>
      <c r="L6" s="762"/>
      <c r="M6" s="762"/>
      <c r="N6" s="761" t="s">
        <v>256</v>
      </c>
      <c r="O6" s="761"/>
      <c r="P6" s="761"/>
      <c r="Q6" s="762" t="s">
        <v>258</v>
      </c>
      <c r="R6" s="762"/>
      <c r="S6" s="762"/>
      <c r="T6" s="661"/>
      <c r="U6" s="661"/>
      <c r="V6" s="661"/>
      <c r="W6" s="665"/>
    </row>
    <row r="7" customFormat="false" ht="17.25" hidden="false" customHeight="true" outlineLevel="0" collapsed="false">
      <c r="A7" s="650"/>
      <c r="B7" s="660" t="s">
        <v>231</v>
      </c>
      <c r="C7" s="661" t="s">
        <v>232</v>
      </c>
      <c r="D7" s="661" t="s">
        <v>233</v>
      </c>
      <c r="E7" s="661" t="s">
        <v>231</v>
      </c>
      <c r="F7" s="661" t="s">
        <v>232</v>
      </c>
      <c r="G7" s="661" t="s">
        <v>233</v>
      </c>
      <c r="H7" s="661" t="s">
        <v>231</v>
      </c>
      <c r="I7" s="661" t="s">
        <v>232</v>
      </c>
      <c r="J7" s="661" t="s">
        <v>233</v>
      </c>
      <c r="K7" s="661" t="s">
        <v>231</v>
      </c>
      <c r="L7" s="661" t="s">
        <v>232</v>
      </c>
      <c r="M7" s="661" t="s">
        <v>233</v>
      </c>
      <c r="N7" s="661" t="s">
        <v>231</v>
      </c>
      <c r="O7" s="661" t="s">
        <v>232</v>
      </c>
      <c r="P7" s="661" t="s">
        <v>233</v>
      </c>
      <c r="Q7" s="661" t="s">
        <v>231</v>
      </c>
      <c r="R7" s="661" t="s">
        <v>232</v>
      </c>
      <c r="S7" s="661" t="s">
        <v>233</v>
      </c>
      <c r="T7" s="661"/>
      <c r="U7" s="661"/>
      <c r="V7" s="661"/>
      <c r="W7" s="665"/>
    </row>
    <row r="8" customFormat="false" ht="19.5" hidden="false" customHeight="true" outlineLevel="0" collapsed="false">
      <c r="A8" s="763" t="n">
        <v>1</v>
      </c>
      <c r="B8" s="764" t="n">
        <f aca="false">'1'!$C$20</f>
        <v>15</v>
      </c>
      <c r="C8" s="765" t="n">
        <f aca="false">'1'!$C$21</f>
        <v>10</v>
      </c>
      <c r="D8" s="765" t="n">
        <f aca="false">'1'!$C$19</f>
        <v>12</v>
      </c>
      <c r="E8" s="670" t="n">
        <f aca="false">'1'!$D$20</f>
        <v>16</v>
      </c>
      <c r="F8" s="766" t="n">
        <f aca="false">'1'!$D$21</f>
        <v>11</v>
      </c>
      <c r="G8" s="670" t="n">
        <f aca="false">'1'!$D$19</f>
        <v>12.75</v>
      </c>
      <c r="H8" s="670" t="n">
        <f aca="false">'1'!$G$20</f>
        <v>1.8</v>
      </c>
      <c r="I8" s="670" t="n">
        <f aca="false">'1'!$G$21</f>
        <v>1.3</v>
      </c>
      <c r="J8" s="670" t="n">
        <f aca="false">'1'!$G$19</f>
        <v>1.55833333333333</v>
      </c>
      <c r="K8" s="670" t="n">
        <f aca="false">'1'!$H$20</f>
        <v>2</v>
      </c>
      <c r="L8" s="670" t="n">
        <f aca="false">'1'!$H$21</f>
        <v>1.7</v>
      </c>
      <c r="M8" s="670" t="n">
        <f aca="false">'1'!$H$19</f>
        <v>1.825</v>
      </c>
      <c r="N8" s="673" t="n">
        <f aca="false">'1'!$L$20</f>
        <v>6.3</v>
      </c>
      <c r="O8" s="673" t="n">
        <f aca="false">'1'!$L$21</f>
        <v>6.1</v>
      </c>
      <c r="P8" s="673" t="n">
        <f aca="false">'1'!$L$19</f>
        <v>6.23333333333333</v>
      </c>
      <c r="Q8" s="673" t="n">
        <f aca="false">'1'!$M$20</f>
        <v>6.3</v>
      </c>
      <c r="R8" s="673" t="n">
        <f aca="false">'1'!$M$21</f>
        <v>6.2</v>
      </c>
      <c r="S8" s="673" t="n">
        <f aca="false">'1'!$M$19</f>
        <v>6.26666666666667</v>
      </c>
      <c r="T8" s="670" t="n">
        <f aca="false">'1'!$F$37</f>
        <v>1.8</v>
      </c>
      <c r="U8" s="670" t="n">
        <f aca="false">'1'!$G$37</f>
        <v>0.2</v>
      </c>
      <c r="V8" s="767" t="n">
        <f aca="false">'1'!$I$37</f>
        <v>0.15</v>
      </c>
      <c r="W8" s="768" t="n">
        <f aca="false">'1'!$K$37</f>
        <v>0.03</v>
      </c>
    </row>
    <row r="9" customFormat="false" ht="19.5" hidden="false" customHeight="true" outlineLevel="0" collapsed="false">
      <c r="A9" s="769" t="n">
        <v>2</v>
      </c>
      <c r="B9" s="770" t="n">
        <f aca="false">'2'!$C$20</f>
        <v>18</v>
      </c>
      <c r="C9" s="771" t="n">
        <f aca="false">'2'!$C$21</f>
        <v>15</v>
      </c>
      <c r="D9" s="771" t="n">
        <f aca="false">'2'!$C$19</f>
        <v>16.25</v>
      </c>
      <c r="E9" s="686" t="n">
        <f aca="false">'2'!$D$20</f>
        <v>19</v>
      </c>
      <c r="F9" s="772" t="n">
        <f aca="false">'2'!$D$21</f>
        <v>17</v>
      </c>
      <c r="G9" s="686" t="n">
        <f aca="false">'2'!$D$19</f>
        <v>17.9166666666667</v>
      </c>
      <c r="H9" s="669" t="n">
        <f aca="false">'2'!$G$20</f>
        <v>2.9</v>
      </c>
      <c r="I9" s="669" t="n">
        <f aca="false">'2'!$G$21</f>
        <v>1.7</v>
      </c>
      <c r="J9" s="669" t="n">
        <f aca="false">'2'!$G$19</f>
        <v>2.09166666666667</v>
      </c>
      <c r="K9" s="669" t="n">
        <f aca="false">'2'!$H$20</f>
        <v>2.7</v>
      </c>
      <c r="L9" s="669" t="n">
        <f aca="false">'2'!$H$21</f>
        <v>2</v>
      </c>
      <c r="M9" s="669" t="n">
        <f aca="false">'2'!$H$19</f>
        <v>2.35833333333333</v>
      </c>
      <c r="N9" s="681" t="n">
        <f aca="false">'2'!$L$20</f>
        <v>6.3</v>
      </c>
      <c r="O9" s="681" t="n">
        <f aca="false">'2'!$L$21</f>
        <v>6.2</v>
      </c>
      <c r="P9" s="681" t="n">
        <f aca="false">'2'!$L$19</f>
        <v>6.23333333333333</v>
      </c>
      <c r="Q9" s="681" t="n">
        <f aca="false">'2'!$M$20</f>
        <v>6.3</v>
      </c>
      <c r="R9" s="681" t="n">
        <f aca="false">'2'!$M$21</f>
        <v>6.3</v>
      </c>
      <c r="S9" s="681" t="n">
        <f aca="false">'2'!$M$19</f>
        <v>6.3</v>
      </c>
      <c r="T9" s="669" t="n">
        <f aca="false">'2'!$F$37</f>
        <v>1.4</v>
      </c>
      <c r="U9" s="669" t="n">
        <f aca="false">'2'!$G$37</f>
        <v>0.2</v>
      </c>
      <c r="V9" s="773" t="n">
        <f aca="false">'2'!$I$37</f>
        <v>0.2</v>
      </c>
      <c r="W9" s="774" t="n">
        <f aca="false">'2'!$K$37</f>
        <v>0.04</v>
      </c>
    </row>
    <row r="10" customFormat="false" ht="19.5" hidden="false" customHeight="true" outlineLevel="0" collapsed="false">
      <c r="A10" s="769" t="n">
        <v>3</v>
      </c>
      <c r="B10" s="770" t="n">
        <f aca="false">'3'!$C$20</f>
        <v>21</v>
      </c>
      <c r="C10" s="771" t="n">
        <f aca="false">'3'!$C$21</f>
        <v>17</v>
      </c>
      <c r="D10" s="771" t="n">
        <f aca="false">'3'!$C$19</f>
        <v>18.6666666666667</v>
      </c>
      <c r="E10" s="669" t="n">
        <f aca="false">'3'!$D$20</f>
        <v>19</v>
      </c>
      <c r="F10" s="772" t="n">
        <f aca="false">'3'!$D$21</f>
        <v>16</v>
      </c>
      <c r="G10" s="669" t="n">
        <f aca="false">'3'!$D$19</f>
        <v>17.5</v>
      </c>
      <c r="H10" s="669" t="n">
        <f aca="false">'3'!$G$20</f>
        <v>3.2</v>
      </c>
      <c r="I10" s="669" t="n">
        <f aca="false">'3'!$G$21</f>
        <v>2</v>
      </c>
      <c r="J10" s="669" t="n">
        <f aca="false">'3'!$G$19</f>
        <v>2.81666666666667</v>
      </c>
      <c r="K10" s="669" t="n">
        <f aca="false">'3'!$H$20</f>
        <v>2.3</v>
      </c>
      <c r="L10" s="669" t="n">
        <f aca="false">'3'!$H$21</f>
        <v>1.5</v>
      </c>
      <c r="M10" s="669" t="n">
        <f aca="false">'3'!$H$19</f>
        <v>1.91666666666667</v>
      </c>
      <c r="N10" s="681" t="n">
        <f aca="false">'3'!$L$20</f>
        <v>6.3</v>
      </c>
      <c r="O10" s="681" t="n">
        <f aca="false">'3'!$L$21</f>
        <v>6.2</v>
      </c>
      <c r="P10" s="681" t="n">
        <f aca="false">'3'!$L$19</f>
        <v>6.26666666666667</v>
      </c>
      <c r="Q10" s="681" t="n">
        <f aca="false">'3'!$M$20</f>
        <v>6.4</v>
      </c>
      <c r="R10" s="681" t="n">
        <f aca="false">'3'!$M$21</f>
        <v>6.3</v>
      </c>
      <c r="S10" s="681" t="n">
        <f aca="false">'3'!$M$19</f>
        <v>6.30833333333333</v>
      </c>
      <c r="T10" s="669" t="n">
        <f aca="false">'3'!$F$37</f>
        <v>0</v>
      </c>
      <c r="U10" s="669" t="n">
        <f aca="false">'3'!$G$37</f>
        <v>0</v>
      </c>
      <c r="V10" s="773" t="n">
        <f aca="false">'3'!$I$37</f>
        <v>0</v>
      </c>
      <c r="W10" s="774" t="n">
        <f aca="false">'3'!$K$37</f>
        <v>0</v>
      </c>
    </row>
    <row r="11" customFormat="false" ht="19.5" hidden="false" customHeight="true" outlineLevel="0" collapsed="false">
      <c r="A11" s="769" t="n">
        <v>4</v>
      </c>
      <c r="B11" s="770" t="n">
        <f aca="false">'4'!$C$20</f>
        <v>18</v>
      </c>
      <c r="C11" s="771" t="n">
        <f aca="false">'4'!$C$21</f>
        <v>15</v>
      </c>
      <c r="D11" s="771" t="n">
        <f aca="false">'4'!$C$19</f>
        <v>18.6666666666667</v>
      </c>
      <c r="E11" s="686" t="n">
        <f aca="false">'4'!$D$20</f>
        <v>18</v>
      </c>
      <c r="F11" s="772" t="n">
        <f aca="false">'4'!$D$21</f>
        <v>15</v>
      </c>
      <c r="G11" s="669" t="n">
        <f aca="false">'4'!$D$19</f>
        <v>17.5</v>
      </c>
      <c r="H11" s="669" t="n">
        <f aca="false">'4'!$G$20</f>
        <v>2.4</v>
      </c>
      <c r="I11" s="669" t="n">
        <f aca="false">'4'!$G$21</f>
        <v>1.9</v>
      </c>
      <c r="J11" s="669" t="n">
        <f aca="false">'4'!$G$19</f>
        <v>2.81666666666667</v>
      </c>
      <c r="K11" s="669" t="n">
        <f aca="false">'4'!$H$20</f>
        <v>2.6</v>
      </c>
      <c r="L11" s="669" t="n">
        <f aca="false">'4'!$H$21</f>
        <v>1.5</v>
      </c>
      <c r="M11" s="669" t="n">
        <f aca="false">'4'!$H$19</f>
        <v>1.91666666666667</v>
      </c>
      <c r="N11" s="681" t="n">
        <f aca="false">'4'!$L$20</f>
        <v>6.2</v>
      </c>
      <c r="O11" s="681" t="n">
        <f aca="false">'4'!$L$21</f>
        <v>6.2</v>
      </c>
      <c r="P11" s="681" t="n">
        <f aca="false">'4'!$L$19</f>
        <v>6.26666666666667</v>
      </c>
      <c r="Q11" s="681" t="n">
        <f aca="false">'4'!$M$20</f>
        <v>6.2</v>
      </c>
      <c r="R11" s="681" t="n">
        <f aca="false">'4'!$M$21</f>
        <v>6.2</v>
      </c>
      <c r="S11" s="681" t="n">
        <f aca="false">'4'!$M$19</f>
        <v>6.30833333333333</v>
      </c>
      <c r="T11" s="669" t="n">
        <f aca="false">'4'!$F$37</f>
        <v>1.8</v>
      </c>
      <c r="U11" s="669" t="n">
        <f aca="false">'4'!$G$37</f>
        <v>0.2</v>
      </c>
      <c r="V11" s="773" t="n">
        <f aca="false">'4'!$I$37</f>
        <v>0.15</v>
      </c>
      <c r="W11" s="774" t="n">
        <f aca="false">'4'!$K$37</f>
        <v>0.03</v>
      </c>
    </row>
    <row r="12" customFormat="false" ht="19.5" hidden="false" customHeight="true" outlineLevel="0" collapsed="false">
      <c r="A12" s="769" t="n">
        <v>5</v>
      </c>
      <c r="B12" s="770" t="n">
        <f aca="false">'5'!$C$20</f>
        <v>20</v>
      </c>
      <c r="C12" s="771" t="n">
        <f aca="false">'5'!$C$21</f>
        <v>14</v>
      </c>
      <c r="D12" s="771" t="n">
        <f aca="false">'5'!$C$19</f>
        <v>16.5833333333333</v>
      </c>
      <c r="E12" s="669" t="n">
        <f aca="false">'5'!$D$20</f>
        <v>21</v>
      </c>
      <c r="F12" s="772" t="n">
        <f aca="false">'5'!$D$21</f>
        <v>12</v>
      </c>
      <c r="G12" s="669" t="n">
        <f aca="false">'5'!$D$19</f>
        <v>16</v>
      </c>
      <c r="H12" s="669" t="n">
        <f aca="false">'5'!$G$20</f>
        <v>2.4</v>
      </c>
      <c r="I12" s="669" t="n">
        <f aca="false">'5'!$G$21</f>
        <v>2</v>
      </c>
      <c r="J12" s="686" t="n">
        <f aca="false">'5'!$G$19</f>
        <v>2.24166666666667</v>
      </c>
      <c r="K12" s="669" t="n">
        <f aca="false">'5'!$H$20</f>
        <v>2.6</v>
      </c>
      <c r="L12" s="669" t="n">
        <f aca="false">'5'!$H$21</f>
        <v>1.2</v>
      </c>
      <c r="M12" s="686" t="n">
        <f aca="false">'5'!$H$19</f>
        <v>1.90833333333333</v>
      </c>
      <c r="N12" s="681" t="n">
        <f aca="false">'5'!$L$20</f>
        <v>6.2</v>
      </c>
      <c r="O12" s="681" t="n">
        <f aca="false">'5'!$L$21</f>
        <v>6.2</v>
      </c>
      <c r="P12" s="681" t="n">
        <f aca="false">'5'!$L$19</f>
        <v>6.2</v>
      </c>
      <c r="Q12" s="681" t="n">
        <f aca="false">'5'!$M$20</f>
        <v>6.2</v>
      </c>
      <c r="R12" s="681" t="n">
        <f aca="false">'5'!$M$21</f>
        <v>6.2</v>
      </c>
      <c r="S12" s="681" t="n">
        <f aca="false">'5'!$M$19</f>
        <v>6.2</v>
      </c>
      <c r="T12" s="669" t="n">
        <f aca="false">'5'!$F$37</f>
        <v>1.8</v>
      </c>
      <c r="U12" s="669" t="n">
        <f aca="false">'5'!$G$37</f>
        <v>0.2</v>
      </c>
      <c r="V12" s="773" t="n">
        <f aca="false">'5'!$I$37</f>
        <v>0.15</v>
      </c>
      <c r="W12" s="774" t="n">
        <f aca="false">'5'!$K$37</f>
        <v>0</v>
      </c>
    </row>
    <row r="13" customFormat="false" ht="19.5" hidden="false" customHeight="true" outlineLevel="0" collapsed="false">
      <c r="A13" s="769" t="n">
        <v>6</v>
      </c>
      <c r="B13" s="770" t="n">
        <f aca="false">'6'!$C$20</f>
        <v>17</v>
      </c>
      <c r="C13" s="771" t="n">
        <f aca="false">'6'!$C$21</f>
        <v>14</v>
      </c>
      <c r="D13" s="771" t="n">
        <f aca="false">'6'!$C$19</f>
        <v>14.8333333333333</v>
      </c>
      <c r="E13" s="669" t="n">
        <f aca="false">'6'!$D$20</f>
        <v>16</v>
      </c>
      <c r="F13" s="772" t="n">
        <f aca="false">'6'!$D$21</f>
        <v>12</v>
      </c>
      <c r="G13" s="669" t="n">
        <f aca="false">'6'!$D$19</f>
        <v>14.3333333333333</v>
      </c>
      <c r="H13" s="669" t="n">
        <f aca="false">'6'!$G$20</f>
        <v>2.5</v>
      </c>
      <c r="I13" s="669" t="n">
        <f aca="false">'6'!$G$21</f>
        <v>1.5</v>
      </c>
      <c r="J13" s="686" t="n">
        <f aca="false">'6'!$G$19</f>
        <v>1.88333333333333</v>
      </c>
      <c r="K13" s="669" t="n">
        <f aca="false">'6'!$H$20</f>
        <v>1.5</v>
      </c>
      <c r="L13" s="669" t="n">
        <f aca="false">'6'!$H$21</f>
        <v>1.2</v>
      </c>
      <c r="M13" s="686" t="n">
        <f aca="false">'6'!$H$19</f>
        <v>1.28333333333333</v>
      </c>
      <c r="N13" s="681" t="n">
        <f aca="false">'6'!$L$20</f>
        <v>6.4</v>
      </c>
      <c r="O13" s="681" t="n">
        <f aca="false">'6'!$L$21</f>
        <v>6.2</v>
      </c>
      <c r="P13" s="681" t="n">
        <f aca="false">'6'!$L$19</f>
        <v>6.3</v>
      </c>
      <c r="Q13" s="681" t="n">
        <f aca="false">'6'!$M$20</f>
        <v>6.4</v>
      </c>
      <c r="R13" s="681" t="n">
        <f aca="false">'6'!$M$21</f>
        <v>6.2</v>
      </c>
      <c r="S13" s="681" t="n">
        <f aca="false">'6'!$M$19</f>
        <v>6.33333333333333</v>
      </c>
      <c r="T13" s="669" t="n">
        <f aca="false">'6'!$F$37</f>
        <v>1.4</v>
      </c>
      <c r="U13" s="669" t="n">
        <f aca="false">'6'!$G$37</f>
        <v>0.2</v>
      </c>
      <c r="V13" s="773" t="n">
        <f aca="false">'6'!$I$37</f>
        <v>0.2</v>
      </c>
      <c r="W13" s="774" t="n">
        <f aca="false">'6'!$K$37</f>
        <v>0</v>
      </c>
    </row>
    <row r="14" customFormat="false" ht="19.5" hidden="false" customHeight="true" outlineLevel="0" collapsed="false">
      <c r="A14" s="769" t="n">
        <v>7</v>
      </c>
      <c r="B14" s="770" t="n">
        <f aca="false">'7'!$C$20</f>
        <v>22</v>
      </c>
      <c r="C14" s="771" t="n">
        <f aca="false">'7'!$C$21</f>
        <v>15</v>
      </c>
      <c r="D14" s="771" t="n">
        <f aca="false">'7'!$C$19</f>
        <v>18.6666666666667</v>
      </c>
      <c r="E14" s="669" t="n">
        <f aca="false">'7'!$D$20</f>
        <v>19</v>
      </c>
      <c r="F14" s="772" t="n">
        <f aca="false">'7'!$D$21</f>
        <v>13</v>
      </c>
      <c r="G14" s="669" t="n">
        <f aca="false">'7'!$D$19</f>
        <v>16.25</v>
      </c>
      <c r="H14" s="669" t="n">
        <f aca="false">'7'!$G$20</f>
        <v>2.5</v>
      </c>
      <c r="I14" s="669" t="n">
        <f aca="false">'7'!$G$21</f>
        <v>1.6</v>
      </c>
      <c r="J14" s="686" t="n">
        <f aca="false">'7'!$G$19</f>
        <v>2.1</v>
      </c>
      <c r="K14" s="669" t="n">
        <f aca="false">'7'!$H$20</f>
        <v>1.9</v>
      </c>
      <c r="L14" s="669" t="n">
        <f aca="false">'7'!$H$21</f>
        <v>0.9</v>
      </c>
      <c r="M14" s="686" t="n">
        <f aca="false">'7'!$H$19</f>
        <v>1.45833333333333</v>
      </c>
      <c r="N14" s="681" t="n">
        <f aca="false">'7'!$L$20</f>
        <v>6.5</v>
      </c>
      <c r="O14" s="681" t="n">
        <f aca="false">'7'!$L$21</f>
        <v>6.4</v>
      </c>
      <c r="P14" s="681" t="n">
        <f aca="false">'7'!$L$19</f>
        <v>6.44166666666667</v>
      </c>
      <c r="Q14" s="681" t="n">
        <f aca="false">'7'!$M$20</f>
        <v>6.5</v>
      </c>
      <c r="R14" s="681" t="n">
        <f aca="false">'7'!$M$21</f>
        <v>6.4</v>
      </c>
      <c r="S14" s="681" t="n">
        <f aca="false">'7'!$M$19</f>
        <v>6.40833333333333</v>
      </c>
      <c r="T14" s="669" t="n">
        <f aca="false">'7'!$F$37</f>
        <v>1.4</v>
      </c>
      <c r="U14" s="669" t="n">
        <f aca="false">'7'!$G$37</f>
        <v>0.2</v>
      </c>
      <c r="V14" s="773" t="n">
        <f aca="false">'7'!$I$37</f>
        <v>0.2</v>
      </c>
      <c r="W14" s="774" t="n">
        <f aca="false">'7'!$K$37</f>
        <v>0</v>
      </c>
    </row>
    <row r="15" customFormat="false" ht="19.5" hidden="false" customHeight="true" outlineLevel="0" collapsed="false">
      <c r="A15" s="769" t="n">
        <v>8</v>
      </c>
      <c r="B15" s="770" t="n">
        <f aca="false">'8'!$C$20</f>
        <v>22</v>
      </c>
      <c r="C15" s="771" t="n">
        <f aca="false">'8'!$C$21</f>
        <v>18</v>
      </c>
      <c r="D15" s="771" t="n">
        <f aca="false">'8'!$C$19</f>
        <v>20.5833333333333</v>
      </c>
      <c r="E15" s="669" t="n">
        <f aca="false">'8'!$D$20</f>
        <v>21</v>
      </c>
      <c r="F15" s="772" t="n">
        <f aca="false">'8'!$D$21</f>
        <v>2</v>
      </c>
      <c r="G15" s="669" t="n">
        <f aca="false">'8'!$D$19</f>
        <v>17</v>
      </c>
      <c r="H15" s="669" t="n">
        <f aca="false">'8'!$G$20</f>
        <v>2.2</v>
      </c>
      <c r="I15" s="669" t="n">
        <f aca="false">'8'!$G$21</f>
        <v>1.9</v>
      </c>
      <c r="J15" s="669" t="n">
        <f aca="false">'8'!$G$19</f>
        <v>2</v>
      </c>
      <c r="K15" s="669" t="n">
        <f aca="false">'8'!$H$20</f>
        <v>1.7</v>
      </c>
      <c r="L15" s="669" t="n">
        <f aca="false">'8'!$H$21</f>
        <v>1.2</v>
      </c>
      <c r="M15" s="669" t="n">
        <f aca="false">'8'!$H$19</f>
        <v>1.45833333333333</v>
      </c>
      <c r="N15" s="681" t="n">
        <f aca="false">'8'!$L$20</f>
        <v>6.5</v>
      </c>
      <c r="O15" s="681" t="n">
        <f aca="false">'8'!$L$21</f>
        <v>6.3</v>
      </c>
      <c r="P15" s="681" t="n">
        <f aca="false">'8'!$L$19</f>
        <v>6.35833333333333</v>
      </c>
      <c r="Q15" s="681" t="n">
        <f aca="false">'8'!$M$20</f>
        <v>6.5</v>
      </c>
      <c r="R15" s="681" t="n">
        <f aca="false">'8'!$M$21</f>
        <v>6.3</v>
      </c>
      <c r="S15" s="681" t="n">
        <f aca="false">'8'!$M$19</f>
        <v>6.35</v>
      </c>
      <c r="T15" s="669" t="n">
        <f aca="false">'8'!$F$37</f>
        <v>1.6</v>
      </c>
      <c r="U15" s="669" t="n">
        <f aca="false">'8'!$G$37</f>
        <v>0.2</v>
      </c>
      <c r="V15" s="773" t="n">
        <f aca="false">'8'!$I$37</f>
        <v>0.2</v>
      </c>
      <c r="W15" s="774" t="str">
        <f aca="false">'8'!$K$37</f>
        <v>*</v>
      </c>
    </row>
    <row r="16" customFormat="false" ht="19.5" hidden="false" customHeight="true" outlineLevel="0" collapsed="false">
      <c r="A16" s="769" t="n">
        <v>9</v>
      </c>
      <c r="B16" s="770" t="n">
        <f aca="false">'9'!$C$20</f>
        <v>22</v>
      </c>
      <c r="C16" s="771" t="n">
        <f aca="false">'9'!$C$21</f>
        <v>20</v>
      </c>
      <c r="D16" s="771" t="n">
        <f aca="false">'9'!$C$19</f>
        <v>21.3333333333333</v>
      </c>
      <c r="E16" s="669" t="n">
        <f aca="false">'9'!$D$20</f>
        <v>21</v>
      </c>
      <c r="F16" s="772" t="n">
        <f aca="false">'9'!$D$21</f>
        <v>18</v>
      </c>
      <c r="G16" s="669" t="n">
        <f aca="false">'9'!$D$19</f>
        <v>19.75</v>
      </c>
      <c r="H16" s="669" t="n">
        <f aca="false">'9'!$G$20</f>
        <v>2.3</v>
      </c>
      <c r="I16" s="669" t="n">
        <f aca="false">'9'!$G$21</f>
        <v>1.9</v>
      </c>
      <c r="J16" s="669" t="n">
        <f aca="false">'9'!$G$19</f>
        <v>2.10833333333333</v>
      </c>
      <c r="K16" s="669" t="n">
        <f aca="false">'9'!$H$20</f>
        <v>2.3</v>
      </c>
      <c r="L16" s="669" t="n">
        <f aca="false">'9'!$H$21</f>
        <v>1.3</v>
      </c>
      <c r="M16" s="669" t="n">
        <f aca="false">'9'!$H$19</f>
        <v>1.90833333333333</v>
      </c>
      <c r="N16" s="681" t="n">
        <f aca="false">'9'!$L$20</f>
        <v>6.3</v>
      </c>
      <c r="O16" s="681" t="n">
        <f aca="false">'9'!$L$21</f>
        <v>6.3</v>
      </c>
      <c r="P16" s="681" t="n">
        <f aca="false">'9'!$L$19</f>
        <v>6.3</v>
      </c>
      <c r="Q16" s="681" t="n">
        <f aca="false">'9'!$M$20</f>
        <v>6.3</v>
      </c>
      <c r="R16" s="681" t="n">
        <f aca="false">'9'!$M$21</f>
        <v>6.3</v>
      </c>
      <c r="S16" s="681" t="n">
        <f aca="false">'9'!$M$19</f>
        <v>6.3</v>
      </c>
      <c r="T16" s="669" t="n">
        <f aca="false">'9'!$F$37</f>
        <v>0</v>
      </c>
      <c r="U16" s="669" t="n">
        <f aca="false">'9'!$G$37</f>
        <v>0</v>
      </c>
      <c r="V16" s="773" t="n">
        <f aca="false">'9'!$I$37</f>
        <v>0</v>
      </c>
      <c r="W16" s="774" t="n">
        <f aca="false">'9'!$K$37</f>
        <v>0</v>
      </c>
    </row>
    <row r="17" customFormat="false" ht="19.5" hidden="false" customHeight="true" outlineLevel="0" collapsed="false">
      <c r="A17" s="769" t="n">
        <v>10</v>
      </c>
      <c r="B17" s="770" t="n">
        <f aca="false">'10'!$C$20</f>
        <v>21</v>
      </c>
      <c r="C17" s="771" t="n">
        <f aca="false">'10'!$C$21</f>
        <v>17</v>
      </c>
      <c r="D17" s="771" t="n">
        <f aca="false">'10'!$C$21</f>
        <v>17</v>
      </c>
      <c r="E17" s="669" t="n">
        <f aca="false">'10'!$D$20</f>
        <v>19</v>
      </c>
      <c r="F17" s="772" t="n">
        <f aca="false">'10'!$D$21</f>
        <v>16</v>
      </c>
      <c r="G17" s="669" t="n">
        <f aca="false">'10'!$D$19</f>
        <v>17.8333333333333</v>
      </c>
      <c r="H17" s="669" t="n">
        <f aca="false">'10'!$G$21</f>
        <v>1.5</v>
      </c>
      <c r="I17" s="669" t="n">
        <f aca="false">'10'!$G$21</f>
        <v>1.5</v>
      </c>
      <c r="J17" s="669" t="n">
        <f aca="false">'10'!$G$19</f>
        <v>1.6</v>
      </c>
      <c r="K17" s="669" t="n">
        <f aca="false">'10'!$H$20</f>
        <v>1.3</v>
      </c>
      <c r="L17" s="669" t="n">
        <f aca="false">'10'!$H$21</f>
        <v>1</v>
      </c>
      <c r="M17" s="669" t="n">
        <f aca="false">'10'!$H$19</f>
        <v>1.16666666666667</v>
      </c>
      <c r="N17" s="681" t="n">
        <f aca="false">'10'!$L$20</f>
        <v>6.2</v>
      </c>
      <c r="O17" s="681" t="n">
        <f aca="false">'10'!$L$21</f>
        <v>6.2</v>
      </c>
      <c r="P17" s="681" t="n">
        <f aca="false">'10'!$L$21</f>
        <v>6.2</v>
      </c>
      <c r="Q17" s="681" t="n">
        <f aca="false">'10'!$M$20</f>
        <v>6.3</v>
      </c>
      <c r="R17" s="681" t="n">
        <f aca="false">'10'!$M$21</f>
        <v>6.2</v>
      </c>
      <c r="S17" s="681" t="n">
        <f aca="false">'10'!$M$20</f>
        <v>6.3</v>
      </c>
      <c r="T17" s="669" t="n">
        <f aca="false">'10'!$F$37</f>
        <v>1.4</v>
      </c>
      <c r="U17" s="669" t="n">
        <f aca="false">'10'!$G$37</f>
        <v>0.2</v>
      </c>
      <c r="V17" s="773" t="n">
        <f aca="false">'10'!$I$37</f>
        <v>0.15</v>
      </c>
      <c r="W17" s="774" t="str">
        <f aca="false">'10'!$J$36</f>
        <v>Filt.</v>
      </c>
    </row>
    <row r="18" customFormat="false" ht="19.5" hidden="false" customHeight="true" outlineLevel="0" collapsed="false">
      <c r="A18" s="769" t="n">
        <v>11</v>
      </c>
      <c r="B18" s="770" t="n">
        <f aca="false">'11'!$C$20</f>
        <v>19</v>
      </c>
      <c r="C18" s="771" t="n">
        <f aca="false">'11'!$C$21</f>
        <v>13</v>
      </c>
      <c r="D18" s="771" t="n">
        <f aca="false">'11'!$C$21</f>
        <v>13</v>
      </c>
      <c r="E18" s="669" t="n">
        <f aca="false">'11'!$D$20</f>
        <v>19</v>
      </c>
      <c r="F18" s="772" t="n">
        <f aca="false">'11'!$D$21</f>
        <v>12</v>
      </c>
      <c r="G18" s="669" t="n">
        <f aca="false">'11'!$D$21</f>
        <v>12</v>
      </c>
      <c r="H18" s="669" t="n">
        <f aca="false">'11'!$G$20</f>
        <v>2.1</v>
      </c>
      <c r="I18" s="669" t="n">
        <f aca="false">'11'!$G$21</f>
        <v>1.3</v>
      </c>
      <c r="J18" s="669" t="n">
        <f aca="false">'10'!$G$19</f>
        <v>1.6</v>
      </c>
      <c r="K18" s="669" t="n">
        <f aca="false">'11'!$H$20</f>
        <v>1.4</v>
      </c>
      <c r="L18" s="669" t="n">
        <f aca="false">'11'!$H$21</f>
        <v>0.9</v>
      </c>
      <c r="M18" s="669" t="n">
        <f aca="false">'11'!$H$19</f>
        <v>1.16666666666667</v>
      </c>
      <c r="N18" s="681" t="n">
        <f aca="false">'11'!$L$20</f>
        <v>6.2</v>
      </c>
      <c r="O18" s="681" t="n">
        <f aca="false">'11'!$L$21</f>
        <v>6</v>
      </c>
      <c r="P18" s="681" t="n">
        <f aca="false">'10'!$L$21</f>
        <v>6.2</v>
      </c>
      <c r="Q18" s="681" t="n">
        <f aca="false">'11'!$M$20</f>
        <v>6.3</v>
      </c>
      <c r="R18" s="681" t="n">
        <f aca="false">'11'!$M$21</f>
        <v>6.1</v>
      </c>
      <c r="S18" s="681" t="n">
        <f aca="false">'10'!$M$20</f>
        <v>6.3</v>
      </c>
      <c r="T18" s="669" t="n">
        <f aca="false">'11'!$F$37</f>
        <v>0</v>
      </c>
      <c r="U18" s="669" t="n">
        <f aca="false">'11'!$G$37</f>
        <v>0</v>
      </c>
      <c r="V18" s="773" t="n">
        <f aca="false">'11'!$I$37</f>
        <v>0</v>
      </c>
      <c r="W18" s="774" t="n">
        <f aca="false">'11'!$K$37</f>
        <v>0</v>
      </c>
    </row>
    <row r="19" customFormat="false" ht="19.5" hidden="false" customHeight="true" outlineLevel="0" collapsed="false">
      <c r="A19" s="769" t="n">
        <v>12</v>
      </c>
      <c r="B19" s="770" t="n">
        <f aca="false">'12'!$C$20</f>
        <v>19</v>
      </c>
      <c r="C19" s="771" t="n">
        <f aca="false">'12'!$C$21</f>
        <v>14</v>
      </c>
      <c r="D19" s="771" t="n">
        <f aca="false">'12'!$C$19</f>
        <v>17.5</v>
      </c>
      <c r="E19" s="669" t="n">
        <f aca="false">'12'!$D$20</f>
        <v>19</v>
      </c>
      <c r="F19" s="772" t="n">
        <f aca="false">'12'!$D$21</f>
        <v>12</v>
      </c>
      <c r="G19" s="669" t="n">
        <f aca="false">'12'!$D$19</f>
        <v>16.0833333333333</v>
      </c>
      <c r="H19" s="669" t="n">
        <f aca="false">'12'!$G$20</f>
        <v>1.7</v>
      </c>
      <c r="I19" s="669" t="n">
        <f aca="false">'12'!$G$21</f>
        <v>1.3</v>
      </c>
      <c r="J19" s="669" t="n">
        <f aca="false">'12'!$G$19</f>
        <v>1.51666666666667</v>
      </c>
      <c r="K19" s="669" t="n">
        <f aca="false">'12'!$H$20</f>
        <v>1.2</v>
      </c>
      <c r="L19" s="669" t="n">
        <f aca="false">'12'!$H$21</f>
        <v>1.1</v>
      </c>
      <c r="M19" s="669" t="n">
        <f aca="false">'12'!$H$19</f>
        <v>1.14166666666667</v>
      </c>
      <c r="N19" s="681" t="n">
        <f aca="false">'12'!$L$20</f>
        <v>6.1</v>
      </c>
      <c r="O19" s="681" t="n">
        <f aca="false">'12'!$L$21</f>
        <v>6</v>
      </c>
      <c r="P19" s="681" t="n">
        <f aca="false">'12'!$L$19</f>
        <v>6.075</v>
      </c>
      <c r="Q19" s="681" t="n">
        <f aca="false">'12'!$M$20</f>
        <v>6.2</v>
      </c>
      <c r="R19" s="681" t="n">
        <f aca="false">'12'!$M$21</f>
        <v>6.1</v>
      </c>
      <c r="S19" s="681" t="n">
        <f aca="false">'12'!$M$19</f>
        <v>6.13333333333333</v>
      </c>
      <c r="T19" s="669" t="n">
        <f aca="false">'12'!$F$37</f>
        <v>1.6</v>
      </c>
      <c r="U19" s="669" t="n">
        <f aca="false">'12'!$G$37</f>
        <v>0.2</v>
      </c>
      <c r="V19" s="773" t="n">
        <f aca="false">'12'!$I$37</f>
        <v>0.2</v>
      </c>
      <c r="W19" s="774" t="n">
        <f aca="false">'12'!$K$37</f>
        <v>0.03</v>
      </c>
    </row>
    <row r="20" customFormat="false" ht="19.5" hidden="false" customHeight="true" outlineLevel="0" collapsed="false">
      <c r="A20" s="769" t="n">
        <v>13</v>
      </c>
      <c r="B20" s="770" t="n">
        <f aca="false">'13'!$C$20</f>
        <v>16</v>
      </c>
      <c r="C20" s="771" t="n">
        <f aca="false">'13'!$C$21</f>
        <v>12</v>
      </c>
      <c r="D20" s="771" t="n">
        <f aca="false">'13'!$C$19</f>
        <v>13.5833333333333</v>
      </c>
      <c r="E20" s="669" t="n">
        <f aca="false">'13'!$D$20</f>
        <v>17</v>
      </c>
      <c r="F20" s="772" t="n">
        <f aca="false">'13'!$D$21</f>
        <v>13</v>
      </c>
      <c r="G20" s="669" t="n">
        <f aca="false">'13'!$D$19</f>
        <v>14.75</v>
      </c>
      <c r="H20" s="669" t="n">
        <f aca="false">'13'!$G$20</f>
        <v>1.4</v>
      </c>
      <c r="I20" s="669" t="n">
        <f aca="false">'13'!$G$21</f>
        <v>1.2</v>
      </c>
      <c r="J20" s="669" t="n">
        <f aca="false">'13'!$G$19</f>
        <v>1.28583333333333</v>
      </c>
      <c r="K20" s="669" t="n">
        <f aca="false">'13'!$H$20</f>
        <v>1.3</v>
      </c>
      <c r="L20" s="669" t="n">
        <f aca="false">'13'!$H$21</f>
        <v>1</v>
      </c>
      <c r="M20" s="669" t="n">
        <f aca="false">'13'!$H$19</f>
        <v>1.125</v>
      </c>
      <c r="N20" s="681" t="n">
        <f aca="false">'13'!$L$20</f>
        <v>6.1</v>
      </c>
      <c r="O20" s="681" t="n">
        <f aca="false">'13'!$L$21</f>
        <v>6.1</v>
      </c>
      <c r="P20" s="681" t="n">
        <f aca="false">'13'!$L$19</f>
        <v>6.1</v>
      </c>
      <c r="Q20" s="681" t="n">
        <f aca="false">'13'!$M$20</f>
        <v>6.1</v>
      </c>
      <c r="R20" s="681" t="n">
        <f aca="false">'13'!$M$21</f>
        <v>6.1</v>
      </c>
      <c r="S20" s="681" t="n">
        <f aca="false">'13'!$M$19</f>
        <v>6.1</v>
      </c>
      <c r="T20" s="669" t="n">
        <f aca="false">'13'!$F$37</f>
        <v>1.6</v>
      </c>
      <c r="U20" s="669" t="n">
        <f aca="false">'13'!$G$37</f>
        <v>0.1</v>
      </c>
      <c r="V20" s="773" t="n">
        <f aca="false">'13'!$I$37</f>
        <v>0.2</v>
      </c>
      <c r="W20" s="774" t="n">
        <f aca="false">'13'!$K$37</f>
        <v>0.03</v>
      </c>
    </row>
    <row r="21" customFormat="false" ht="19.5" hidden="false" customHeight="true" outlineLevel="0" collapsed="false">
      <c r="A21" s="769" t="n">
        <v>14</v>
      </c>
      <c r="B21" s="770" t="n">
        <f aca="false">'14'!$C$20</f>
        <v>16</v>
      </c>
      <c r="C21" s="771" t="n">
        <f aca="false">'14'!$C$21</f>
        <v>12</v>
      </c>
      <c r="D21" s="771" t="n">
        <f aca="false">'14'!$C$19</f>
        <v>14.4166666666667</v>
      </c>
      <c r="E21" s="669" t="n">
        <f aca="false">'14'!$D$20</f>
        <v>18</v>
      </c>
      <c r="F21" s="772" t="n">
        <f aca="false">'14'!$D$21</f>
        <v>13</v>
      </c>
      <c r="G21" s="669" t="n">
        <f aca="false">'14'!$D$19</f>
        <v>15.5833333333333</v>
      </c>
      <c r="H21" s="669" t="n">
        <f aca="false">'14'!$G$20</f>
        <v>1.7</v>
      </c>
      <c r="I21" s="669" t="n">
        <f aca="false">'14'!$G$21</f>
        <v>1</v>
      </c>
      <c r="J21" s="669" t="n">
        <f aca="false">'14'!$G$19</f>
        <v>1.275</v>
      </c>
      <c r="K21" s="669" t="n">
        <f aca="false">'14'!$H$20</f>
        <v>1.4</v>
      </c>
      <c r="L21" s="669" t="n">
        <f aca="false">'14'!$H$21</f>
        <v>1.1</v>
      </c>
      <c r="M21" s="669" t="n">
        <f aca="false">'14'!$H$19</f>
        <v>1.24166666666667</v>
      </c>
      <c r="N21" s="681" t="n">
        <f aca="false">'14'!$L$20</f>
        <v>6.1</v>
      </c>
      <c r="O21" s="681" t="n">
        <f aca="false">'14'!$L$21</f>
        <v>6.1</v>
      </c>
      <c r="P21" s="681" t="n">
        <f aca="false">'14'!$L$19</f>
        <v>6.1</v>
      </c>
      <c r="Q21" s="681" t="n">
        <f aca="false">'14'!$M$20</f>
        <v>6.3</v>
      </c>
      <c r="R21" s="681" t="n">
        <f aca="false">'14'!$M$21</f>
        <v>6.1</v>
      </c>
      <c r="S21" s="681" t="n">
        <f aca="false">'14'!$M$19</f>
        <v>6.23333333333333</v>
      </c>
      <c r="T21" s="669" t="n">
        <f aca="false">'14'!$F$37</f>
        <v>1.4</v>
      </c>
      <c r="U21" s="669" t="n">
        <f aca="false">'14'!$G$37</f>
        <v>0.1</v>
      </c>
      <c r="V21" s="773" t="n">
        <f aca="false">'14'!$I$37</f>
        <v>0.13</v>
      </c>
      <c r="W21" s="774" t="n">
        <f aca="false">'14'!$K$37</f>
        <v>0.03</v>
      </c>
    </row>
    <row r="22" customFormat="false" ht="19.5" hidden="false" customHeight="true" outlineLevel="0" collapsed="false">
      <c r="A22" s="769" t="n">
        <v>15</v>
      </c>
      <c r="B22" s="770" t="n">
        <f aca="false">'15'!$C$20</f>
        <v>23</v>
      </c>
      <c r="C22" s="771" t="n">
        <f aca="false">'15'!$C$21</f>
        <v>12</v>
      </c>
      <c r="D22" s="771" t="n">
        <f aca="false">'15'!$C$19</f>
        <v>16.4545454545455</v>
      </c>
      <c r="E22" s="669" t="n">
        <f aca="false">'15'!$D$20</f>
        <v>22</v>
      </c>
      <c r="F22" s="772" t="n">
        <f aca="false">'15'!$D$21</f>
        <v>12</v>
      </c>
      <c r="G22" s="669" t="n">
        <f aca="false">'15'!$D$20</f>
        <v>22</v>
      </c>
      <c r="H22" s="669" t="n">
        <f aca="false">'15'!$G$20</f>
        <v>4.4</v>
      </c>
      <c r="I22" s="669" t="n">
        <f aca="false">'15'!$G$21</f>
        <v>1.3</v>
      </c>
      <c r="J22" s="669" t="n">
        <f aca="false">'15'!$G$19</f>
        <v>2</v>
      </c>
      <c r="K22" s="669" t="n">
        <f aca="false">'15'!$H$20</f>
        <v>3.1</v>
      </c>
      <c r="L22" s="669" t="n">
        <f aca="false">'15'!$H$21</f>
        <v>1.1</v>
      </c>
      <c r="M22" s="669" t="n">
        <f aca="false">'15'!$H$19</f>
        <v>1.50909090909091</v>
      </c>
      <c r="N22" s="681" t="n">
        <f aca="false">'15'!$L$20</f>
        <v>6.2</v>
      </c>
      <c r="O22" s="681" t="n">
        <f aca="false">'15'!$L$21</f>
        <v>6.1</v>
      </c>
      <c r="P22" s="681" t="n">
        <f aca="false">'15'!$L$19</f>
        <v>6.13636363636364</v>
      </c>
      <c r="Q22" s="681" t="n">
        <f aca="false">'15'!$M$20</f>
        <v>6.4</v>
      </c>
      <c r="R22" s="681" t="n">
        <f aca="false">'15'!$M$21</f>
        <v>6.2</v>
      </c>
      <c r="S22" s="681" t="n">
        <f aca="false">'15'!$M$19</f>
        <v>6.28181818181818</v>
      </c>
      <c r="T22" s="669" t="n">
        <f aca="false">'15'!$F$37</f>
        <v>1.6</v>
      </c>
      <c r="U22" s="669" t="n">
        <f aca="false">'15'!$G$37</f>
        <v>0.2</v>
      </c>
      <c r="V22" s="773" t="n">
        <f aca="false">'15'!$I$37</f>
        <v>0.1</v>
      </c>
      <c r="W22" s="774" t="n">
        <f aca="false">'15'!$K$37</f>
        <v>0.03</v>
      </c>
    </row>
    <row r="23" customFormat="false" ht="19.5" hidden="false" customHeight="true" outlineLevel="0" collapsed="false">
      <c r="A23" s="769" t="n">
        <v>16</v>
      </c>
      <c r="B23" s="770" t="n">
        <f aca="false">'16'!$C$20</f>
        <v>15</v>
      </c>
      <c r="C23" s="771" t="n">
        <f aca="false">'16'!$C$21</f>
        <v>12</v>
      </c>
      <c r="D23" s="771" t="n">
        <f aca="false">'16'!$C$19</f>
        <v>14.3333333333333</v>
      </c>
      <c r="E23" s="669" t="n">
        <f aca="false">'16'!$D$20</f>
        <v>17</v>
      </c>
      <c r="F23" s="772" t="n">
        <f aca="false">'16'!$D$21</f>
        <v>13</v>
      </c>
      <c r="G23" s="686" t="n">
        <f aca="false">'16'!$B$18</f>
        <v>196</v>
      </c>
      <c r="H23" s="686" t="n">
        <f aca="false">'16'!$G$20</f>
        <v>1.5</v>
      </c>
      <c r="I23" s="669" t="n">
        <f aca="false">'16'!$G$21</f>
        <v>1.1</v>
      </c>
      <c r="J23" s="686" t="n">
        <f aca="false">'16'!$E$18</f>
        <v>10</v>
      </c>
      <c r="K23" s="686" t="n">
        <f aca="false">'16'!$H$20</f>
        <v>1.6</v>
      </c>
      <c r="L23" s="686" t="n">
        <f aca="false">'16'!$H$21</f>
        <v>1.1</v>
      </c>
      <c r="M23" s="669" t="n">
        <f aca="false">'16'!$H18</f>
        <v>1.4</v>
      </c>
      <c r="N23" s="771" t="n">
        <f aca="false">'16'!$L$20</f>
        <v>6.2</v>
      </c>
      <c r="O23" s="771" t="n">
        <f aca="false">'16'!$L$21</f>
        <v>6</v>
      </c>
      <c r="P23" s="771" t="n">
        <f aca="false">'16'!$J$18</f>
        <v>0.5</v>
      </c>
      <c r="Q23" s="681" t="n">
        <f aca="false">'16'!$M$20</f>
        <v>6.2</v>
      </c>
      <c r="R23" s="771" t="n">
        <f aca="false">'16'!$M$21</f>
        <v>6</v>
      </c>
      <c r="S23" s="771" t="n">
        <f aca="false">'16'!$K$18</f>
        <v>6.8</v>
      </c>
      <c r="T23" s="686" t="n">
        <f aca="false">'16'!$F$37</f>
        <v>1.6</v>
      </c>
      <c r="U23" s="669" t="n">
        <f aca="false">'16'!$G$37</f>
        <v>0.2</v>
      </c>
      <c r="V23" s="773" t="n">
        <f aca="false">'16'!$I$37</f>
        <v>0</v>
      </c>
      <c r="W23" s="774" t="n">
        <f aca="false">'16'!$K$37</f>
        <v>0.03</v>
      </c>
    </row>
    <row r="24" customFormat="false" ht="19.5" hidden="false" customHeight="true" outlineLevel="0" collapsed="false">
      <c r="A24" s="769" t="n">
        <v>17</v>
      </c>
      <c r="B24" s="770" t="n">
        <f aca="false">'17'!$C$20</f>
        <v>15</v>
      </c>
      <c r="C24" s="771" t="n">
        <f aca="false">'17'!$C$21</f>
        <v>10</v>
      </c>
      <c r="D24" s="771" t="n">
        <f aca="false">'17'!$C$19</f>
        <v>12.0833333333333</v>
      </c>
      <c r="E24" s="669" t="n">
        <f aca="false">'17'!$D$20</f>
        <v>16</v>
      </c>
      <c r="F24" s="772" t="n">
        <f aca="false">'17'!$D$21</f>
        <v>10</v>
      </c>
      <c r="G24" s="686" t="n">
        <f aca="false">'17'!$D$19</f>
        <v>12.9166666666667</v>
      </c>
      <c r="H24" s="669" t="n">
        <f aca="false">'17'!$G$20</f>
        <v>1.5</v>
      </c>
      <c r="I24" s="669" t="n">
        <f aca="false">'17'!$G$21</f>
        <v>1.2</v>
      </c>
      <c r="J24" s="669" t="n">
        <f aca="false">'17'!$G$19</f>
        <v>1.32727272727273</v>
      </c>
      <c r="K24" s="669" t="n">
        <f aca="false">'17'!$H$20</f>
        <v>1.4</v>
      </c>
      <c r="L24" s="669" t="n">
        <f aca="false">'17'!$H$21</f>
        <v>1.1</v>
      </c>
      <c r="M24" s="669" t="n">
        <f aca="false">'17'!$H$19</f>
        <v>1.21666666666667</v>
      </c>
      <c r="N24" s="681" t="n">
        <f aca="false">'17'!$L$20</f>
        <v>6.2</v>
      </c>
      <c r="O24" s="681" t="n">
        <f aca="false">'17'!$L$21</f>
        <v>6</v>
      </c>
      <c r="P24" s="681" t="n">
        <f aca="false">'17'!$L$19</f>
        <v>6.15833333333333</v>
      </c>
      <c r="Q24" s="681" t="n">
        <f aca="false">'17'!$M$20</f>
        <v>6.3</v>
      </c>
      <c r="R24" s="681" t="n">
        <f aca="false">'17'!$M$21</f>
        <v>6.1</v>
      </c>
      <c r="S24" s="681" t="n">
        <f aca="false">'17'!$M$19</f>
        <v>6.275</v>
      </c>
      <c r="T24" s="669" t="n">
        <f aca="false">'17'!$F$37</f>
        <v>1.6</v>
      </c>
      <c r="U24" s="669" t="n">
        <f aca="false">'17'!$G$37</f>
        <v>0.2</v>
      </c>
      <c r="V24" s="773" t="n">
        <f aca="false">'17'!$I$37</f>
        <v>0.2</v>
      </c>
      <c r="W24" s="774" t="n">
        <f aca="false">'17'!$K$37</f>
        <v>0.03</v>
      </c>
    </row>
    <row r="25" customFormat="false" ht="19.5" hidden="false" customHeight="true" outlineLevel="0" collapsed="false">
      <c r="A25" s="769" t="n">
        <v>18</v>
      </c>
      <c r="B25" s="770" t="n">
        <f aca="false">'18'!$C$20</f>
        <v>10</v>
      </c>
      <c r="C25" s="771" t="n">
        <f aca="false">'18'!$C$21</f>
        <v>7</v>
      </c>
      <c r="D25" s="771" t="n">
        <f aca="false">'18'!$C$19</f>
        <v>8.58333333333333</v>
      </c>
      <c r="E25" s="669" t="n">
        <f aca="false">'18'!$D$20</f>
        <v>13</v>
      </c>
      <c r="F25" s="772" t="n">
        <f aca="false">'18'!$D$21</f>
        <v>8</v>
      </c>
      <c r="G25" s="669" t="n">
        <f aca="false">'18'!$D$19</f>
        <v>10.3333333333333</v>
      </c>
      <c r="H25" s="669" t="n">
        <f aca="false">'18'!$G$20</f>
        <v>1.4</v>
      </c>
      <c r="I25" s="669" t="n">
        <f aca="false">'18'!$G$21</f>
        <v>0.8</v>
      </c>
      <c r="J25" s="669" t="n">
        <f aca="false">'18'!$G$19</f>
        <v>1.09166666666667</v>
      </c>
      <c r="K25" s="669" t="n">
        <f aca="false">'18'!$H$20</f>
        <v>2.3</v>
      </c>
      <c r="L25" s="669" t="n">
        <f aca="false">'18'!$H$21</f>
        <v>0.7</v>
      </c>
      <c r="M25" s="669" t="n">
        <f aca="false">'18'!$H$19</f>
        <v>1.16666666666667</v>
      </c>
      <c r="N25" s="681" t="n">
        <f aca="false">'18'!$L$20</f>
        <v>6.2</v>
      </c>
      <c r="O25" s="681" t="n">
        <f aca="false">'18'!$L$21</f>
        <v>5.9</v>
      </c>
      <c r="P25" s="681" t="n">
        <f aca="false">'18'!$L$19</f>
        <v>6</v>
      </c>
      <c r="Q25" s="681" t="n">
        <f aca="false">'18'!$M$20</f>
        <v>6.3</v>
      </c>
      <c r="R25" s="681" t="n">
        <f aca="false">'18'!$M$21</f>
        <v>6.2</v>
      </c>
      <c r="S25" s="681" t="n">
        <f aca="false">'18'!$M$19</f>
        <v>6.23333333333333</v>
      </c>
      <c r="T25" s="669" t="n">
        <f aca="false">'18'!$F$37</f>
        <v>1.4</v>
      </c>
      <c r="U25" s="669" t="n">
        <f aca="false">'18'!$G$37</f>
        <v>0.1</v>
      </c>
      <c r="V25" s="773" t="n">
        <f aca="false">'18'!$I$37</f>
        <v>0.15</v>
      </c>
      <c r="W25" s="774" t="n">
        <f aca="false">'18'!$K$37</f>
        <v>0.03</v>
      </c>
    </row>
    <row r="26" customFormat="false" ht="19.5" hidden="false" customHeight="true" outlineLevel="0" collapsed="false">
      <c r="A26" s="769" t="n">
        <v>19</v>
      </c>
      <c r="B26" s="770" t="n">
        <f aca="false">'19'!$C$1048576</f>
        <v>0</v>
      </c>
      <c r="C26" s="771" t="n">
        <f aca="false">'19'!$C$1048576</f>
        <v>0</v>
      </c>
      <c r="D26" s="771" t="n">
        <f aca="false">'19'!$C$1048576</f>
        <v>0</v>
      </c>
      <c r="E26" s="669" t="n">
        <f aca="false">'19'!$D$1048576</f>
        <v>0</v>
      </c>
      <c r="F26" s="772" t="n">
        <f aca="false">'19'!$D$1048576</f>
        <v>0</v>
      </c>
      <c r="G26" s="669" t="n">
        <f aca="false">'19'!$D$1048576</f>
        <v>0</v>
      </c>
      <c r="H26" s="669" t="n">
        <f aca="false">'19'!$G$1048576</f>
        <v>0</v>
      </c>
      <c r="I26" s="669" t="n">
        <f aca="false">'19'!$G$1048576</f>
        <v>0</v>
      </c>
      <c r="J26" s="669" t="n">
        <f aca="false">'19'!$G$1048576</f>
        <v>0</v>
      </c>
      <c r="K26" s="669" t="n">
        <f aca="false">'19'!$H$1048576</f>
        <v>0</v>
      </c>
      <c r="L26" s="669" t="n">
        <f aca="false">'19'!$H$1048576</f>
        <v>0</v>
      </c>
      <c r="M26" s="669" t="n">
        <f aca="false">'19'!$H$1048576</f>
        <v>0</v>
      </c>
      <c r="N26" s="681" t="n">
        <f aca="false">'19'!$L$1048576</f>
        <v>0</v>
      </c>
      <c r="O26" s="681" t="n">
        <f aca="false">'19'!$L$1048576</f>
        <v>0</v>
      </c>
      <c r="P26" s="681" t="n">
        <f aca="false">'19'!$L$1048576</f>
        <v>0</v>
      </c>
      <c r="Q26" s="681" t="n">
        <f aca="false">'19'!$M$1048576</f>
        <v>0</v>
      </c>
      <c r="R26" s="681" t="n">
        <f aca="false">'19'!$M$1048576</f>
        <v>0</v>
      </c>
      <c r="S26" s="681" t="n">
        <f aca="false">'19'!$M$1048576</f>
        <v>0</v>
      </c>
      <c r="T26" s="669" t="n">
        <f aca="false">'19'!$F$1048576</f>
        <v>0</v>
      </c>
      <c r="U26" s="669" t="n">
        <f aca="false">'19'!$G$1048576</f>
        <v>0</v>
      </c>
      <c r="V26" s="773" t="n">
        <f aca="false">'19'!$I$1048576</f>
        <v>0</v>
      </c>
      <c r="W26" s="774" t="n">
        <f aca="false">'19'!$K$1048576</f>
        <v>0</v>
      </c>
    </row>
    <row r="27" customFormat="false" ht="19.5" hidden="false" customHeight="true" outlineLevel="0" collapsed="false">
      <c r="A27" s="769" t="n">
        <v>20</v>
      </c>
      <c r="B27" s="770" t="n">
        <f aca="false">'20'!$C$20</f>
        <v>15</v>
      </c>
      <c r="C27" s="771" t="n">
        <f aca="false">'20'!$C$21</f>
        <v>10</v>
      </c>
      <c r="D27" s="771" t="n">
        <f aca="false">'20'!$C$19</f>
        <v>12.9166666666667</v>
      </c>
      <c r="E27" s="669" t="n">
        <f aca="false">'20'!$D$20</f>
        <v>18</v>
      </c>
      <c r="F27" s="772" t="n">
        <f aca="false">'20'!$D$21</f>
        <v>13</v>
      </c>
      <c r="G27" s="669" t="n">
        <f aca="false">'20'!$D$19</f>
        <v>15.5</v>
      </c>
      <c r="H27" s="669" t="n">
        <f aca="false">'20'!$G$20</f>
        <v>1.5</v>
      </c>
      <c r="I27" s="669" t="n">
        <f aca="false">'20'!$G$21</f>
        <v>1.1</v>
      </c>
      <c r="J27" s="669" t="n">
        <f aca="false">'20'!$G$19</f>
        <v>1.325</v>
      </c>
      <c r="K27" s="669" t="n">
        <f aca="false">'20'!$H$20</f>
        <v>1.6</v>
      </c>
      <c r="L27" s="669" t="n">
        <f aca="false">'20'!$H$21</f>
        <v>1</v>
      </c>
      <c r="M27" s="669" t="n">
        <f aca="false">'20'!$H$19</f>
        <v>1.31666666666667</v>
      </c>
      <c r="N27" s="681" t="n">
        <f aca="false">'20'!$L$20</f>
        <v>6</v>
      </c>
      <c r="O27" s="681" t="n">
        <f aca="false">'20'!$L$21</f>
        <v>5.9</v>
      </c>
      <c r="P27" s="681" t="n">
        <f aca="false">'20'!$L$19</f>
        <v>5.98333333333333</v>
      </c>
      <c r="Q27" s="681" t="n">
        <f aca="false">'20'!$M$20</f>
        <v>6.3</v>
      </c>
      <c r="R27" s="681" t="n">
        <f aca="false">'20'!$M$21</f>
        <v>6</v>
      </c>
      <c r="S27" s="681" t="n">
        <f aca="false">'20'!$M$19</f>
        <v>6.19166666666667</v>
      </c>
      <c r="T27" s="669" t="n">
        <f aca="false">'20'!$F$37</f>
        <v>1.6</v>
      </c>
      <c r="U27" s="669" t="n">
        <f aca="false">'20'!$G$37</f>
        <v>0.1</v>
      </c>
      <c r="V27" s="773" t="n">
        <f aca="false">'20'!$I$37</f>
        <v>0.2</v>
      </c>
      <c r="W27" s="774" t="n">
        <f aca="false">'20'!$K$37</f>
        <v>0.03</v>
      </c>
    </row>
    <row r="28" customFormat="false" ht="19.5" hidden="false" customHeight="true" outlineLevel="0" collapsed="false">
      <c r="A28" s="769" t="n">
        <v>21</v>
      </c>
      <c r="B28" s="770" t="n">
        <f aca="false">'21'!$C$20</f>
        <v>13</v>
      </c>
      <c r="C28" s="771" t="n">
        <f aca="false">'21'!$C$21</f>
        <v>11</v>
      </c>
      <c r="D28" s="771" t="n">
        <f aca="false">'21'!$C$19</f>
        <v>11.9166666666667</v>
      </c>
      <c r="E28" s="669" t="n">
        <f aca="false">'21'!$D$20</f>
        <v>14</v>
      </c>
      <c r="F28" s="772" t="n">
        <f aca="false">'21'!$D$21</f>
        <v>11</v>
      </c>
      <c r="G28" s="669" t="n">
        <f aca="false">'21'!$D$19</f>
        <v>13.25</v>
      </c>
      <c r="H28" s="669" t="n">
        <f aca="false">'21'!$G$20</f>
        <v>1.5</v>
      </c>
      <c r="I28" s="669" t="n">
        <f aca="false">'21'!$G$21</f>
        <v>1.2</v>
      </c>
      <c r="J28" s="669" t="n">
        <f aca="false">'21'!$G$19</f>
        <v>1.3</v>
      </c>
      <c r="K28" s="669" t="n">
        <f aca="false">'21'!$H$20</f>
        <v>1.4</v>
      </c>
      <c r="L28" s="669" t="n">
        <f aca="false">'21'!$H$21</f>
        <v>1</v>
      </c>
      <c r="M28" s="669" t="n">
        <f aca="false">'21'!$H$19</f>
        <v>1.18333333333333</v>
      </c>
      <c r="N28" s="681" t="n">
        <f aca="false">'21'!$L$20</f>
        <v>6</v>
      </c>
      <c r="O28" s="681" t="n">
        <f aca="false">'21'!$L$21</f>
        <v>5.8</v>
      </c>
      <c r="P28" s="681" t="n">
        <f aca="false">'21'!$L$19</f>
        <v>5.89166666666667</v>
      </c>
      <c r="Q28" s="681" t="n">
        <f aca="false">'21'!$M$20</f>
        <v>6</v>
      </c>
      <c r="R28" s="681" t="n">
        <f aca="false">'21'!$M$21</f>
        <v>5.9</v>
      </c>
      <c r="S28" s="681" t="n">
        <f aca="false">'21'!$M$19</f>
        <v>5.99166666666667</v>
      </c>
      <c r="T28" s="669" t="n">
        <f aca="false">'21'!$F$37</f>
        <v>1.6</v>
      </c>
      <c r="U28" s="669" t="n">
        <f aca="false">'21'!$G$37</f>
        <v>0.2</v>
      </c>
      <c r="V28" s="773" t="n">
        <f aca="false">'21'!$I$37</f>
        <v>0.2</v>
      </c>
      <c r="W28" s="774" t="n">
        <f aca="false">'21'!$K$37</f>
        <v>0.03</v>
      </c>
    </row>
    <row r="29" customFormat="false" ht="19.5" hidden="false" customHeight="true" outlineLevel="0" collapsed="false">
      <c r="A29" s="769" t="n">
        <v>22</v>
      </c>
      <c r="B29" s="770" t="n">
        <f aca="false">'22'!$C$20</f>
        <v>15</v>
      </c>
      <c r="C29" s="771" t="n">
        <f aca="false">'22'!$C$21</f>
        <v>11</v>
      </c>
      <c r="D29" s="771" t="n">
        <f aca="false">'22'!$C$19</f>
        <v>12.0833333333333</v>
      </c>
      <c r="E29" s="669" t="n">
        <f aca="false">'22'!$D$20</f>
        <v>15</v>
      </c>
      <c r="F29" s="772" t="n">
        <f aca="false">'22'!$D$21</f>
        <v>13</v>
      </c>
      <c r="G29" s="669" t="n">
        <f aca="false">'22'!$D$19</f>
        <v>14</v>
      </c>
      <c r="H29" s="669" t="n">
        <f aca="false">'22'!$G$20</f>
        <v>1.6</v>
      </c>
      <c r="I29" s="669" t="n">
        <f aca="false">'22'!$G$21</f>
        <v>1.1</v>
      </c>
      <c r="J29" s="669" t="n">
        <f aca="false">'22'!$G$19</f>
        <v>1.35</v>
      </c>
      <c r="K29" s="669" t="n">
        <f aca="false">'22'!$H$20</f>
        <v>1.6</v>
      </c>
      <c r="L29" s="669" t="n">
        <f aca="false">'22'!$H$21</f>
        <v>1</v>
      </c>
      <c r="M29" s="669" t="n">
        <f aca="false">'22'!$H$19</f>
        <v>1.20833333333333</v>
      </c>
      <c r="N29" s="681" t="n">
        <f aca="false">'22'!$L$20</f>
        <v>5.9</v>
      </c>
      <c r="O29" s="681" t="n">
        <f aca="false">'22'!$L$21</f>
        <v>5.9</v>
      </c>
      <c r="P29" s="681" t="n">
        <f aca="false">'22'!$L$19</f>
        <v>5.9</v>
      </c>
      <c r="Q29" s="681" t="n">
        <f aca="false">'22'!$M$20</f>
        <v>6.2</v>
      </c>
      <c r="R29" s="681" t="n">
        <f aca="false">'22'!$M$21</f>
        <v>6</v>
      </c>
      <c r="S29" s="681" t="n">
        <f aca="false">'22'!$M$19</f>
        <v>6.13333333333333</v>
      </c>
      <c r="T29" s="669" t="n">
        <f aca="false">'22'!$F$37</f>
        <v>1.4</v>
      </c>
      <c r="U29" s="669" t="n">
        <f aca="false">'22'!$G$37</f>
        <v>0.1</v>
      </c>
      <c r="V29" s="773" t="n">
        <f aca="false">'22'!$I$37</f>
        <v>0.2</v>
      </c>
      <c r="W29" s="774" t="n">
        <f aca="false">'22'!$K$37</f>
        <v>0.06</v>
      </c>
    </row>
    <row r="30" customFormat="false" ht="19.5" hidden="false" customHeight="true" outlineLevel="0" collapsed="false">
      <c r="A30" s="769" t="n">
        <v>23</v>
      </c>
      <c r="B30" s="685" t="n">
        <f aca="false">'23'!$C$20</f>
        <v>18</v>
      </c>
      <c r="C30" s="771" t="n">
        <f aca="false">'23'!$C$21</f>
        <v>13</v>
      </c>
      <c r="D30" s="681" t="n">
        <f aca="false">'23'!$C$19</f>
        <v>14.6666666666667</v>
      </c>
      <c r="E30" s="669" t="n">
        <f aca="false">'23'!$D$20</f>
        <v>19</v>
      </c>
      <c r="F30" s="772" t="n">
        <f aca="false">'23'!$D$21</f>
        <v>14</v>
      </c>
      <c r="G30" s="686" t="n">
        <f aca="false">'23'!$D$19</f>
        <v>16.3333333333333</v>
      </c>
      <c r="H30" s="669" t="n">
        <f aca="false">'23'!$G$20</f>
        <v>2.1</v>
      </c>
      <c r="I30" s="669" t="n">
        <f aca="false">'23'!$G$21</f>
        <v>1.3</v>
      </c>
      <c r="J30" s="669" t="n">
        <f aca="false">'23'!$G$19</f>
        <v>1.55</v>
      </c>
      <c r="K30" s="669" t="n">
        <f aca="false">'23'!$H$20</f>
        <v>0.2</v>
      </c>
      <c r="L30" s="669" t="n">
        <f aca="false">'23'!$H$21</f>
        <v>1</v>
      </c>
      <c r="M30" s="669" t="n">
        <f aca="false">'23'!$H$19</f>
        <v>1.25</v>
      </c>
      <c r="N30" s="681" t="n">
        <f aca="false">'23'!$L$20</f>
        <v>6</v>
      </c>
      <c r="O30" s="681" t="n">
        <f aca="false">'23'!$L$21</f>
        <v>5.9</v>
      </c>
      <c r="P30" s="681" t="n">
        <f aca="false">'23'!$L$19</f>
        <v>5.93333333333333</v>
      </c>
      <c r="Q30" s="681" t="n">
        <f aca="false">'23'!$M$20</f>
        <v>6.2</v>
      </c>
      <c r="R30" s="681" t="n">
        <f aca="false">'23'!$M$21</f>
        <v>6.2</v>
      </c>
      <c r="S30" s="681" t="n">
        <f aca="false">'23'!$M$19</f>
        <v>6.2</v>
      </c>
      <c r="T30" s="669" t="n">
        <f aca="false">'23'!$F$37</f>
        <v>1.4</v>
      </c>
      <c r="U30" s="669" t="n">
        <f aca="false">'23'!$G$37</f>
        <v>0.2</v>
      </c>
      <c r="V30" s="773" t="n">
        <f aca="false">'23'!$I$37</f>
        <v>0.06</v>
      </c>
      <c r="W30" s="774" t="n">
        <f aca="false">'23'!$K$37</f>
        <v>0</v>
      </c>
    </row>
    <row r="31" customFormat="false" ht="19.5" hidden="false" customHeight="true" outlineLevel="0" collapsed="false">
      <c r="A31" s="769" t="n">
        <v>24</v>
      </c>
      <c r="B31" s="770" t="n">
        <f aca="false">'24'!$C$16</f>
        <v>17</v>
      </c>
      <c r="C31" s="771" t="n">
        <f aca="false">'24'!$C$21</f>
        <v>16</v>
      </c>
      <c r="D31" s="771" t="n">
        <f aca="false">'24'!$C$15</f>
        <v>17</v>
      </c>
      <c r="E31" s="669" t="n">
        <f aca="false">'24'!$D$16</f>
        <v>18</v>
      </c>
      <c r="F31" s="772" t="n">
        <f aca="false">'24'!$D$21</f>
        <v>17</v>
      </c>
      <c r="G31" s="669" t="n">
        <f aca="false">'24'!$D$15</f>
        <v>17</v>
      </c>
      <c r="H31" s="669" t="n">
        <f aca="false">'24'!$G$20</f>
        <v>2.6</v>
      </c>
      <c r="I31" s="669" t="n">
        <f aca="false">'24'!$G$21</f>
        <v>1.8</v>
      </c>
      <c r="J31" s="669" t="n">
        <f aca="false">'24'!$G$19</f>
        <v>2.15833333333333</v>
      </c>
      <c r="K31" s="669" t="n">
        <f aca="false">'24'!$H$20</f>
        <v>2</v>
      </c>
      <c r="L31" s="669" t="n">
        <f aca="false">'24'!$H$21</f>
        <v>1.3</v>
      </c>
      <c r="M31" s="669" t="n">
        <f aca="false">'24'!$H$19</f>
        <v>1.60833333333333</v>
      </c>
      <c r="N31" s="681" t="n">
        <f aca="false">'24'!$L$20</f>
        <v>6</v>
      </c>
      <c r="O31" s="681" t="n">
        <f aca="false">'24'!$L$21</f>
        <v>6</v>
      </c>
      <c r="P31" s="681" t="n">
        <f aca="false">'24'!$L$19</f>
        <v>6</v>
      </c>
      <c r="Q31" s="681" t="n">
        <f aca="false">'24'!$M$20</f>
        <v>6.2</v>
      </c>
      <c r="R31" s="681" t="n">
        <f aca="false">'24'!$M$21</f>
        <v>6.2</v>
      </c>
      <c r="S31" s="681" t="n">
        <f aca="false">'24'!$M$19</f>
        <v>6.2</v>
      </c>
      <c r="T31" s="669" t="n">
        <f aca="false">'24'!$F$37</f>
        <v>0</v>
      </c>
      <c r="U31" s="669" t="n">
        <f aca="false">'24'!$G$37</f>
        <v>0</v>
      </c>
      <c r="V31" s="773" t="n">
        <f aca="false">'24'!$I$37</f>
        <v>0</v>
      </c>
      <c r="W31" s="774" t="n">
        <f aca="false">'24'!$K$37</f>
        <v>0</v>
      </c>
    </row>
    <row r="32" customFormat="false" ht="19.5" hidden="false" customHeight="true" outlineLevel="0" collapsed="false">
      <c r="A32" s="769" t="n">
        <v>25</v>
      </c>
      <c r="B32" s="770" t="n">
        <f aca="false">'25'!$C$20</f>
        <v>17</v>
      </c>
      <c r="C32" s="771" t="n">
        <f aca="false">'25'!$C$21</f>
        <v>14</v>
      </c>
      <c r="D32" s="771" t="n">
        <f aca="false">'25'!$C$19</f>
        <v>15.4166666666667</v>
      </c>
      <c r="E32" s="669" t="n">
        <f aca="false">'25'!$D$20</f>
        <v>15</v>
      </c>
      <c r="F32" s="772" t="n">
        <f aca="false">'25'!$D$21</f>
        <v>13</v>
      </c>
      <c r="G32" s="669" t="n">
        <f aca="false">'25'!$D$19</f>
        <v>14.0833333333333</v>
      </c>
      <c r="H32" s="669" t="n">
        <f aca="false">'25'!$G$20</f>
        <v>2</v>
      </c>
      <c r="I32" s="669" t="n">
        <f aca="false">'25'!$G$21</f>
        <v>1.4</v>
      </c>
      <c r="J32" s="669" t="n">
        <f aca="false">'25'!$G$19</f>
        <v>1.675</v>
      </c>
      <c r="K32" s="669" t="n">
        <f aca="false">'25'!$H$20</f>
        <v>1.4</v>
      </c>
      <c r="L32" s="669" t="n">
        <f aca="false">'25'!$H$21</f>
        <v>1.2</v>
      </c>
      <c r="M32" s="669" t="n">
        <f aca="false">'25'!$H$19</f>
        <v>1.31666666666667</v>
      </c>
      <c r="N32" s="681" t="n">
        <f aca="false">'25'!$L$20</f>
        <v>6</v>
      </c>
      <c r="O32" s="681" t="n">
        <f aca="false">'25'!$L$21</f>
        <v>6</v>
      </c>
      <c r="P32" s="681" t="n">
        <f aca="false">'25'!$L$19</f>
        <v>6</v>
      </c>
      <c r="Q32" s="681" t="n">
        <f aca="false">'25'!$M$20</f>
        <v>6.2</v>
      </c>
      <c r="R32" s="681" t="n">
        <f aca="false">'25'!$M$21</f>
        <v>6.2</v>
      </c>
      <c r="S32" s="681" t="n">
        <f aca="false">'25'!$M$19</f>
        <v>6.2</v>
      </c>
      <c r="T32" s="669" t="n">
        <f aca="false">'25'!$F$37</f>
        <v>1.6</v>
      </c>
      <c r="U32" s="669" t="n">
        <f aca="false">'25'!$G$37</f>
        <v>0.1</v>
      </c>
      <c r="V32" s="773" t="n">
        <f aca="false">'25'!$I$37</f>
        <v>0.2</v>
      </c>
      <c r="W32" s="774" t="n">
        <f aca="false">'25'!$K$37</f>
        <v>0.03</v>
      </c>
    </row>
    <row r="33" customFormat="false" ht="19.5" hidden="false" customHeight="true" outlineLevel="0" collapsed="false">
      <c r="A33" s="769" t="n">
        <v>26</v>
      </c>
      <c r="B33" s="685" t="n">
        <f aca="false">'26'!$C$20</f>
        <v>29</v>
      </c>
      <c r="C33" s="771" t="n">
        <f aca="false">'26'!$C$21</f>
        <v>13</v>
      </c>
      <c r="D33" s="771" t="n">
        <f aca="false">'26'!$C$19</f>
        <v>16.25</v>
      </c>
      <c r="E33" s="669" t="n">
        <f aca="false">'26'!$D$20</f>
        <v>27</v>
      </c>
      <c r="F33" s="772" t="n">
        <f aca="false">'26'!$D$21</f>
        <v>12</v>
      </c>
      <c r="G33" s="686" t="n">
        <f aca="false">'26'!$D$19</f>
        <v>15.0833333333333</v>
      </c>
      <c r="H33" s="669" t="n">
        <f aca="false">'26'!$G$20</f>
        <v>5.8</v>
      </c>
      <c r="I33" s="669" t="n">
        <f aca="false">'26'!$G$21</f>
        <v>1.4</v>
      </c>
      <c r="J33" s="669" t="n">
        <f aca="false">'26'!$G$19</f>
        <v>2.1</v>
      </c>
      <c r="K33" s="669" t="n">
        <f aca="false">'26'!$H$20</f>
        <v>6.2</v>
      </c>
      <c r="L33" s="669" t="n">
        <f aca="false">'26'!$H$21</f>
        <v>0.9</v>
      </c>
      <c r="M33" s="669" t="n">
        <f aca="false">'26'!$H$19</f>
        <v>1.6</v>
      </c>
      <c r="N33" s="681" t="n">
        <f aca="false">'26'!$L$20</f>
        <v>6.2</v>
      </c>
      <c r="O33" s="681" t="n">
        <f aca="false">'26'!$L$21</f>
        <v>6</v>
      </c>
      <c r="P33" s="681" t="n">
        <f aca="false">'26'!$L$19</f>
        <v>6.075</v>
      </c>
      <c r="Q33" s="681" t="n">
        <f aca="false">'26'!$M$20</f>
        <v>6.3</v>
      </c>
      <c r="R33" s="681" t="n">
        <f aca="false">'26'!$M$21</f>
        <v>6.1</v>
      </c>
      <c r="S33" s="681" t="n">
        <f aca="false">'26'!$M$19</f>
        <v>6.23333333333333</v>
      </c>
      <c r="T33" s="669" t="n">
        <f aca="false">'26'!$F$37</f>
        <v>1.4</v>
      </c>
      <c r="U33" s="669" t="n">
        <f aca="false">'26'!$G$37</f>
        <v>0.1</v>
      </c>
      <c r="V33" s="773" t="n">
        <f aca="false">'26'!$I$37</f>
        <v>0.23</v>
      </c>
      <c r="W33" s="774" t="n">
        <f aca="false">'26'!$K$37</f>
        <v>0.05</v>
      </c>
    </row>
    <row r="34" customFormat="false" ht="19.5" hidden="false" customHeight="true" outlineLevel="0" collapsed="false">
      <c r="A34" s="769" t="n">
        <v>27</v>
      </c>
      <c r="B34" s="770" t="n">
        <f aca="false">'27'!$C$20</f>
        <v>17</v>
      </c>
      <c r="C34" s="771" t="n">
        <f aca="false">'27'!$C$21</f>
        <v>12</v>
      </c>
      <c r="D34" s="771" t="n">
        <f aca="false">'27'!$C$19</f>
        <v>14.1666666666667</v>
      </c>
      <c r="E34" s="669" t="n">
        <f aca="false">'27'!$D$20</f>
        <v>17</v>
      </c>
      <c r="F34" s="772" t="n">
        <f aca="false">'27'!$D$21</f>
        <v>12</v>
      </c>
      <c r="G34" s="669" t="n">
        <f aca="false">'27'!$D$19</f>
        <v>14.0833333333333</v>
      </c>
      <c r="H34" s="669" t="n">
        <f aca="false">'27'!$G$20</f>
        <v>1.9</v>
      </c>
      <c r="I34" s="669" t="n">
        <f aca="false">'27'!$G$21</f>
        <v>1.3</v>
      </c>
      <c r="J34" s="669" t="n">
        <f aca="false">'27'!$G$19</f>
        <v>1.44166666666667</v>
      </c>
      <c r="K34" s="669" t="n">
        <f aca="false">'27'!$H$20</f>
        <v>1.1</v>
      </c>
      <c r="L34" s="669" t="n">
        <f aca="false">'27'!$H$21</f>
        <v>0.7</v>
      </c>
      <c r="M34" s="669" t="n">
        <f aca="false">'27'!$H$19</f>
        <v>0.95</v>
      </c>
      <c r="N34" s="681" t="n">
        <f aca="false">'27'!$L$20</f>
        <v>6.2</v>
      </c>
      <c r="O34" s="681" t="n">
        <f aca="false">'27'!$L$21</f>
        <v>5.9</v>
      </c>
      <c r="P34" s="681" t="n">
        <f aca="false">'27'!$L$19</f>
        <v>6.04545454545455</v>
      </c>
      <c r="Q34" s="681" t="n">
        <f aca="false">'27'!$M$20</f>
        <v>6.3</v>
      </c>
      <c r="R34" s="681" t="n">
        <f aca="false">'27'!$M$21</f>
        <v>6.2</v>
      </c>
      <c r="S34" s="681" t="n">
        <f aca="false">'27'!$M$19</f>
        <v>6.29090909090909</v>
      </c>
      <c r="T34" s="669" t="n">
        <f aca="false">'27'!$F$37</f>
        <v>1.6</v>
      </c>
      <c r="U34" s="669" t="n">
        <f aca="false">'27'!$G$37</f>
        <v>0.2</v>
      </c>
      <c r="V34" s="773" t="n">
        <f aca="false">'27'!$I$37</f>
        <v>0.15</v>
      </c>
      <c r="W34" s="774" t="n">
        <f aca="false">'27'!$K$37</f>
        <v>0</v>
      </c>
    </row>
    <row r="35" customFormat="false" ht="19.5" hidden="false" customHeight="true" outlineLevel="0" collapsed="false">
      <c r="A35" s="769" t="n">
        <v>28</v>
      </c>
      <c r="B35" s="770" t="n">
        <f aca="false">'28'!$C$20</f>
        <v>20</v>
      </c>
      <c r="C35" s="771" t="n">
        <f aca="false">'28'!$C$21</f>
        <v>13</v>
      </c>
      <c r="D35" s="771" t="n">
        <f aca="false">'28'!$C$19</f>
        <v>16.1666666666667</v>
      </c>
      <c r="E35" s="669" t="n">
        <f aca="false">'28'!$D$20</f>
        <v>16</v>
      </c>
      <c r="F35" s="772" t="n">
        <f aca="false">'28'!$D$21</f>
        <v>14</v>
      </c>
      <c r="G35" s="669" t="n">
        <f aca="false">'28'!$D$19</f>
        <v>15.0833333333333</v>
      </c>
      <c r="H35" s="669" t="n">
        <f aca="false">'28'!$G$20</f>
        <v>2.3</v>
      </c>
      <c r="I35" s="669" t="n">
        <f aca="false">'28'!$G$21</f>
        <v>1.3</v>
      </c>
      <c r="J35" s="669" t="n">
        <f aca="false">'28'!$G$19</f>
        <v>1.64166666666667</v>
      </c>
      <c r="K35" s="669" t="n">
        <f aca="false">'28'!$H$20</f>
        <v>1.4</v>
      </c>
      <c r="L35" s="669" t="n">
        <f aca="false">'28'!$H$21</f>
        <v>0.9</v>
      </c>
      <c r="M35" s="669" t="n">
        <f aca="false">'28'!$H$19</f>
        <v>1.10833333333333</v>
      </c>
      <c r="N35" s="681" t="n">
        <f aca="false">'28'!$L$20</f>
        <v>5.9</v>
      </c>
      <c r="O35" s="681" t="n">
        <f aca="false">'28'!$L$21</f>
        <v>5.9</v>
      </c>
      <c r="P35" s="681" t="n">
        <f aca="false">'28'!$L$19</f>
        <v>5.9</v>
      </c>
      <c r="Q35" s="681" t="n">
        <f aca="false">'28'!$M$20</f>
        <v>6.2</v>
      </c>
      <c r="R35" s="681" t="n">
        <f aca="false">'28'!$M$21</f>
        <v>6</v>
      </c>
      <c r="S35" s="681" t="n">
        <f aca="false">'28'!$M$19</f>
        <v>6.01666666666667</v>
      </c>
      <c r="T35" s="669" t="n">
        <f aca="false">'28'!$F$37</f>
        <v>1.6</v>
      </c>
      <c r="U35" s="669" t="n">
        <f aca="false">'28'!$G$37</f>
        <v>0</v>
      </c>
      <c r="V35" s="773" t="n">
        <f aca="false">'28'!$I$37</f>
        <v>0.3</v>
      </c>
      <c r="W35" s="774" t="n">
        <f aca="false">'28'!$K$37</f>
        <v>0.03</v>
      </c>
    </row>
    <row r="36" customFormat="false" ht="19.5" hidden="false" customHeight="true" outlineLevel="0" collapsed="false">
      <c r="A36" s="769" t="n">
        <v>29</v>
      </c>
      <c r="B36" s="770" t="n">
        <f aca="false">'29'!$C$20</f>
        <v>17</v>
      </c>
      <c r="C36" s="771" t="n">
        <f aca="false">'29'!$C$21</f>
        <v>13</v>
      </c>
      <c r="D36" s="771" t="n">
        <f aca="false">'29'!$C$19</f>
        <v>14.1666666666667</v>
      </c>
      <c r="E36" s="669" t="n">
        <f aca="false">'29'!$D$20</f>
        <v>15</v>
      </c>
      <c r="F36" s="772" t="n">
        <f aca="false">'29'!$D$21</f>
        <v>14</v>
      </c>
      <c r="G36" s="669" t="n">
        <f aca="false">'29'!$D$19</f>
        <v>14.3333333333333</v>
      </c>
      <c r="H36" s="669" t="n">
        <f aca="false">'29'!$G$20</f>
        <v>1.6</v>
      </c>
      <c r="I36" s="669" t="n">
        <f aca="false">'29'!$G$21</f>
        <v>1.3</v>
      </c>
      <c r="J36" s="669" t="n">
        <f aca="false">'29'!$G$19</f>
        <v>1.40833333333333</v>
      </c>
      <c r="K36" s="669" t="n">
        <f aca="false">'29'!$H$20</f>
        <v>1.4</v>
      </c>
      <c r="L36" s="669" t="n">
        <f aca="false">'29'!$H$21</f>
        <v>1</v>
      </c>
      <c r="M36" s="669" t="n">
        <f aca="false">'29'!$H$19</f>
        <v>1.225</v>
      </c>
      <c r="N36" s="681" t="n">
        <f aca="false">'29'!$L$20</f>
        <v>5.9</v>
      </c>
      <c r="O36" s="681" t="n">
        <f aca="false">'29'!$L$21</f>
        <v>5.9</v>
      </c>
      <c r="P36" s="681" t="n">
        <f aca="false">'29'!$L$19</f>
        <v>5.9</v>
      </c>
      <c r="Q36" s="681" t="n">
        <f aca="false">'29'!$M$20</f>
        <v>6</v>
      </c>
      <c r="R36" s="681" t="n">
        <f aca="false">'29'!$M$21</f>
        <v>6</v>
      </c>
      <c r="S36" s="681" t="n">
        <f aca="false">'29'!$M$19</f>
        <v>6</v>
      </c>
      <c r="T36" s="669" t="n">
        <f aca="false">'29'!$F$37</f>
        <v>1.6</v>
      </c>
      <c r="U36" s="669" t="n">
        <f aca="false">'29'!$G$37</f>
        <v>0.1</v>
      </c>
      <c r="V36" s="773" t="n">
        <f aca="false">'29'!$I$37</f>
        <v>0.2</v>
      </c>
      <c r="W36" s="774" t="n">
        <f aca="false">'29'!$K$37</f>
        <v>0.03</v>
      </c>
    </row>
    <row r="37" customFormat="false" ht="19.5" hidden="false" customHeight="true" outlineLevel="0" collapsed="false">
      <c r="A37" s="769" t="n">
        <v>30</v>
      </c>
      <c r="B37" s="770" t="n">
        <f aca="false">'30'!$C$20</f>
        <v>16</v>
      </c>
      <c r="C37" s="771" t="n">
        <f aca="false">'30'!$C$21</f>
        <v>12</v>
      </c>
      <c r="D37" s="771" t="n">
        <f aca="false">'30'!$C$19</f>
        <v>13.75</v>
      </c>
      <c r="E37" s="669" t="n">
        <f aca="false">'30'!$D$20</f>
        <v>19</v>
      </c>
      <c r="F37" s="772" t="n">
        <f aca="false">'30'!$D$21</f>
        <v>14</v>
      </c>
      <c r="G37" s="669" t="n">
        <f aca="false">'30'!$D$19</f>
        <v>16.0833333333333</v>
      </c>
      <c r="H37" s="669" t="n">
        <f aca="false">'30'!$G$20</f>
        <v>1.7</v>
      </c>
      <c r="I37" s="669" t="n">
        <f aca="false">'30'!$G$21</f>
        <v>1.2</v>
      </c>
      <c r="J37" s="669" t="n">
        <f aca="false">'30'!$G$19</f>
        <v>1.45</v>
      </c>
      <c r="K37" s="669" t="n">
        <f aca="false">'30'!$H$20</f>
        <v>1.8</v>
      </c>
      <c r="L37" s="669" t="n">
        <f aca="false">'30'!$H$21</f>
        <v>1</v>
      </c>
      <c r="M37" s="669" t="n">
        <f aca="false">'30'!$H$19</f>
        <v>1.31666666666667</v>
      </c>
      <c r="N37" s="681" t="n">
        <f aca="false">'30'!$L$20</f>
        <v>5.9</v>
      </c>
      <c r="O37" s="681" t="n">
        <f aca="false">'30'!$L$21</f>
        <v>5.9</v>
      </c>
      <c r="P37" s="681" t="n">
        <f aca="false">'30'!$L$19</f>
        <v>5.9</v>
      </c>
      <c r="Q37" s="681" t="n">
        <f aca="false">'30'!$M$20</f>
        <v>6.2</v>
      </c>
      <c r="R37" s="681" t="n">
        <f aca="false">'30'!$M$21</f>
        <v>6</v>
      </c>
      <c r="S37" s="681" t="n">
        <f aca="false">'30'!$M$19</f>
        <v>6.13333333333333</v>
      </c>
      <c r="T37" s="669" t="n">
        <f aca="false">'30'!$F$37</f>
        <v>1.3</v>
      </c>
      <c r="U37" s="669" t="n">
        <f aca="false">'30'!$G$37</f>
        <v>0.1</v>
      </c>
      <c r="V37" s="773" t="n">
        <f aca="false">'30'!$I$37</f>
        <v>0.25</v>
      </c>
      <c r="W37" s="774" t="n">
        <f aca="false">'30'!$K$37</f>
        <v>0.06</v>
      </c>
    </row>
    <row r="38" customFormat="false" ht="19.5" hidden="false" customHeight="true" outlineLevel="0" collapsed="false">
      <c r="A38" s="775" t="n">
        <v>31</v>
      </c>
      <c r="B38" s="770" t="n">
        <f aca="false">'30'!$C$20</f>
        <v>16</v>
      </c>
      <c r="C38" s="771" t="n">
        <f aca="false">'30'!$C$21</f>
        <v>12</v>
      </c>
      <c r="D38" s="771" t="n">
        <f aca="false">'30'!$C$19</f>
        <v>13.75</v>
      </c>
      <c r="E38" s="669" t="n">
        <f aca="false">'30'!$D$20</f>
        <v>19</v>
      </c>
      <c r="F38" s="772" t="n">
        <f aca="false">'30'!$D$21</f>
        <v>14</v>
      </c>
      <c r="G38" s="669" t="n">
        <f aca="false">'30'!$D$19</f>
        <v>16.0833333333333</v>
      </c>
      <c r="H38" s="669" t="n">
        <f aca="false">'30'!$G$20</f>
        <v>1.7</v>
      </c>
      <c r="I38" s="669" t="n">
        <f aca="false">'30'!$G$21</f>
        <v>1.2</v>
      </c>
      <c r="J38" s="669" t="n">
        <f aca="false">'30'!$G$19</f>
        <v>1.45</v>
      </c>
      <c r="K38" s="669" t="n">
        <f aca="false">'30'!$H$20</f>
        <v>1.8</v>
      </c>
      <c r="L38" s="669" t="n">
        <f aca="false">'30'!$H$21</f>
        <v>1</v>
      </c>
      <c r="M38" s="669" t="n">
        <f aca="false">'30'!$H$19</f>
        <v>1.31666666666667</v>
      </c>
      <c r="N38" s="681" t="n">
        <f aca="false">'30'!$L$20</f>
        <v>5.9</v>
      </c>
      <c r="O38" s="681" t="n">
        <f aca="false">'30'!$L$21</f>
        <v>5.9</v>
      </c>
      <c r="P38" s="681" t="n">
        <f aca="false">'30'!$L$19</f>
        <v>5.9</v>
      </c>
      <c r="Q38" s="681" t="n">
        <f aca="false">'30'!$M$20</f>
        <v>6.2</v>
      </c>
      <c r="R38" s="681" t="n">
        <f aca="false">'30'!$M$21</f>
        <v>6</v>
      </c>
      <c r="S38" s="681" t="n">
        <f aca="false">'30'!$M$19</f>
        <v>6.13333333333333</v>
      </c>
      <c r="T38" s="669" t="n">
        <f aca="false">'30'!$F$37</f>
        <v>1.3</v>
      </c>
      <c r="U38" s="669" t="n">
        <f aca="false">'30'!$G$37</f>
        <v>0.1</v>
      </c>
      <c r="V38" s="773" t="n">
        <f aca="false">'30'!$I$37</f>
        <v>0.25</v>
      </c>
      <c r="W38" s="774" t="n">
        <f aca="false">'30'!$K$37</f>
        <v>0.06</v>
      </c>
    </row>
    <row r="39" customFormat="false" ht="19.5" hidden="false" customHeight="true" outlineLevel="0" collapsed="false">
      <c r="A39" s="776" t="s">
        <v>259</v>
      </c>
      <c r="B39" s="701" t="n">
        <f aca="false">MAX('Parte 2'!B8:B38)</f>
        <v>29</v>
      </c>
      <c r="C39" s="702" t="n">
        <f aca="false">MIN('Parte 2'!C8:C38)</f>
        <v>0</v>
      </c>
      <c r="D39" s="702" t="n">
        <f aca="false">AVERAGE('Parte 2'!D8:D38)</f>
        <v>14.7350928641251</v>
      </c>
      <c r="E39" s="701" t="n">
        <f aca="false">MAX('Parte 2'!E8:E38)</f>
        <v>27</v>
      </c>
      <c r="F39" s="702" t="n">
        <f aca="false">MIN('Parte 2'!F8:F38)</f>
        <v>0</v>
      </c>
      <c r="G39" s="702" t="n">
        <f aca="false">AVERAGE('Parte 2'!G8:G38)</f>
        <v>20.8844086021505</v>
      </c>
      <c r="H39" s="701" t="n">
        <f aca="false">MAX('Parte 2'!H8:H38)</f>
        <v>5.8</v>
      </c>
      <c r="I39" s="702" t="n">
        <f aca="false">MIN('Parte 2'!I8:I38)</f>
        <v>0</v>
      </c>
      <c r="J39" s="702" t="n">
        <f aca="false">AVERAGE('Parte 2'!J8:J38)</f>
        <v>1.94074535679374</v>
      </c>
      <c r="K39" s="701" t="n">
        <f aca="false">MAX('Parte 2'!K8:K38)</f>
        <v>6.2</v>
      </c>
      <c r="L39" s="702" t="n">
        <f aca="false">MIN('Parte 2'!L8:L38)</f>
        <v>0</v>
      </c>
      <c r="M39" s="702" t="n">
        <f aca="false">AVERAGE('Parte 2'!M8:M38)</f>
        <v>1.37314271749756</v>
      </c>
      <c r="N39" s="701" t="n">
        <f aca="false">MAX('Parte 2'!N8:N38)</f>
        <v>6.5</v>
      </c>
      <c r="O39" s="702" t="n">
        <f aca="false">MIN('Parte 2'!O8:O38)</f>
        <v>0</v>
      </c>
      <c r="P39" s="702" t="n">
        <f aca="false">AVERAGE('Parte 2'!P8:P38)</f>
        <v>5.72575757575758</v>
      </c>
      <c r="Q39" s="701" t="n">
        <f aca="false">MAX('Parte 2'!Q8:Q38)</f>
        <v>6.5</v>
      </c>
      <c r="R39" s="702" t="n">
        <f aca="false">MIN('Parte 2'!R8:R38)</f>
        <v>0</v>
      </c>
      <c r="S39" s="702" t="n">
        <f aca="false">AVERAGE('Parte 2'!S8:S38)</f>
        <v>6.03729227761486</v>
      </c>
      <c r="T39" s="702" t="n">
        <f aca="false">AVERAGE('Parte 2'!T8:T38)</f>
        <v>1.28387096774194</v>
      </c>
      <c r="U39" s="669" t="s">
        <v>260</v>
      </c>
      <c r="V39" s="777" t="n">
        <f aca="false">AVERAGE('Parte 2'!V8:V38)</f>
        <v>0.149032258064516</v>
      </c>
      <c r="W39" s="777" t="n">
        <f aca="false">AVERAGE('Parte 2'!W8:W38)</f>
        <v>0.0237931034482759</v>
      </c>
    </row>
    <row r="40" customFormat="false" ht="11.25" hidden="false" customHeight="true" outlineLevel="0" collapsed="false">
      <c r="A40" s="778" t="s">
        <v>236</v>
      </c>
      <c r="B40" s="779"/>
      <c r="C40" s="779"/>
      <c r="D40" s="779"/>
      <c r="E40" s="779"/>
      <c r="F40" s="779"/>
      <c r="G40" s="779"/>
      <c r="H40" s="779"/>
      <c r="I40" s="779"/>
      <c r="J40" s="779"/>
      <c r="K40" s="779"/>
      <c r="L40" s="779"/>
      <c r="M40" s="779"/>
      <c r="N40" s="706"/>
      <c r="O40" s="706"/>
      <c r="P40" s="706"/>
      <c r="Q40" s="706"/>
      <c r="R40" s="706"/>
      <c r="S40" s="706"/>
      <c r="T40" s="706"/>
      <c r="U40" s="706"/>
      <c r="V40" s="706"/>
      <c r="W40" s="706"/>
    </row>
    <row r="41" customFormat="false" ht="12.75" hidden="false" customHeight="true" outlineLevel="0" collapsed="false">
      <c r="A41" s="707"/>
      <c r="B41" s="707"/>
      <c r="C41" s="707"/>
      <c r="D41" s="707"/>
      <c r="E41" s="707"/>
      <c r="F41" s="707"/>
      <c r="G41" s="707"/>
      <c r="H41" s="707"/>
      <c r="I41" s="707"/>
      <c r="J41" s="707"/>
      <c r="K41" s="707"/>
      <c r="L41" s="707"/>
      <c r="M41" s="707"/>
      <c r="N41" s="717"/>
      <c r="O41" s="717"/>
      <c r="P41" s="717"/>
      <c r="Q41" s="717"/>
      <c r="R41" s="717"/>
      <c r="S41" s="708"/>
      <c r="T41" s="708"/>
      <c r="U41" s="708"/>
      <c r="V41" s="708"/>
      <c r="W41" s="710"/>
    </row>
    <row r="42" customFormat="false" ht="11.25" hidden="false" customHeight="true" outlineLevel="0" collapsed="false">
      <c r="A42" s="713"/>
      <c r="B42" s="714"/>
      <c r="C42" s="714"/>
      <c r="D42" s="714"/>
      <c r="E42" s="714"/>
      <c r="F42" s="714"/>
      <c r="G42" s="714"/>
      <c r="H42" s="714"/>
      <c r="I42" s="714"/>
      <c r="J42" s="714"/>
      <c r="K42" s="714"/>
      <c r="L42" s="714"/>
      <c r="M42" s="714"/>
      <c r="N42" s="712"/>
      <c r="O42" s="712"/>
      <c r="P42" s="712"/>
      <c r="Q42" s="712"/>
      <c r="R42" s="712"/>
      <c r="S42" s="712"/>
      <c r="T42" s="712"/>
      <c r="U42" s="712"/>
      <c r="V42" s="712"/>
      <c r="W42" s="712"/>
    </row>
    <row r="43" customFormat="false" ht="11.25" hidden="false" customHeight="true" outlineLevel="0" collapsed="false">
      <c r="A43" s="713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5"/>
      <c r="O43" s="716"/>
      <c r="P43" s="716"/>
      <c r="Q43" s="716"/>
      <c r="R43" s="716"/>
      <c r="S43" s="717"/>
      <c r="T43" s="718"/>
      <c r="U43" s="719"/>
      <c r="V43" s="719"/>
      <c r="W43" s="780" t="s">
        <v>261</v>
      </c>
    </row>
    <row r="44" customFormat="false" ht="12" hidden="false" customHeight="true" outlineLevel="0" collapsed="false">
      <c r="A44" s="723"/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81"/>
      <c r="O44" s="781"/>
      <c r="P44" s="781"/>
      <c r="Q44" s="781"/>
      <c r="R44" s="781"/>
      <c r="S44" s="781"/>
      <c r="T44" s="781"/>
      <c r="U44" s="781"/>
      <c r="V44" s="781"/>
      <c r="W44" s="781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20" zoomScaleNormal="120" zoomScalePageLayoutView="100" workbookViewId="0">
      <pane xSplit="1" ySplit="3" topLeftCell="B13" activePane="bottomRight" state="frozen"/>
      <selection pane="topLeft" activeCell="A4" activeCellId="0" sqref="A4"/>
      <selection pane="topRight" activeCell="B4" activeCellId="0" sqref="B4"/>
      <selection pane="bottomLeft" activeCell="A13" activeCellId="0" sqref="A13"/>
      <selection pane="bottomRight" activeCell="T13" activeCellId="0" sqref="T13"/>
    </sheetView>
  </sheetViews>
  <sheetFormatPr defaultColWidth="8.8476562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82"/>
      <c r="B1" s="782"/>
      <c r="C1" s="782"/>
      <c r="D1" s="782"/>
      <c r="E1" s="782"/>
      <c r="F1" s="782"/>
      <c r="G1" s="782"/>
      <c r="H1" s="783" t="s">
        <v>221</v>
      </c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4" t="s">
        <v>251</v>
      </c>
      <c r="V1" s="784"/>
      <c r="W1" s="784"/>
      <c r="X1" s="785"/>
      <c r="Y1" s="785"/>
      <c r="Z1" s="785"/>
      <c r="AA1" s="785"/>
      <c r="AB1" s="785"/>
      <c r="AC1" s="785"/>
      <c r="AD1" s="785"/>
      <c r="AE1" s="785"/>
      <c r="AF1" s="785"/>
      <c r="AG1" s="785"/>
      <c r="AH1" s="785"/>
    </row>
    <row r="2" customFormat="false" ht="13.5" hidden="false" customHeight="true" outlineLevel="0" collapsed="false">
      <c r="A2" s="782"/>
      <c r="B2" s="782"/>
      <c r="C2" s="782"/>
      <c r="D2" s="782"/>
      <c r="E2" s="782"/>
      <c r="F2" s="782"/>
      <c r="G2" s="782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4" t="n">
        <f aca="false">'1'!$U$25</f>
        <v>43922</v>
      </c>
      <c r="V2" s="784" t="n">
        <f aca="false">'1'!$B$20</f>
        <v>258</v>
      </c>
      <c r="W2" s="784" t="n">
        <f aca="false">'1'!$B$20</f>
        <v>258</v>
      </c>
      <c r="X2" s="786"/>
      <c r="Y2" s="786"/>
      <c r="Z2" s="786"/>
      <c r="AA2" s="785"/>
      <c r="AB2" s="785"/>
      <c r="AC2" s="785"/>
      <c r="AD2" s="785"/>
      <c r="AE2" s="785"/>
      <c r="AF2" s="785"/>
      <c r="AG2" s="785"/>
      <c r="AH2" s="785"/>
    </row>
    <row r="3" customFormat="false" ht="3" hidden="false" customHeight="true" outlineLevel="0" collapsed="false">
      <c r="A3" s="787"/>
      <c r="B3" s="787"/>
      <c r="C3" s="787"/>
      <c r="D3" s="787"/>
      <c r="E3" s="788"/>
      <c r="F3" s="788"/>
      <c r="G3" s="788"/>
      <c r="H3" s="788"/>
      <c r="I3" s="787"/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8"/>
      <c r="V3" s="788"/>
      <c r="W3" s="788"/>
      <c r="X3" s="785"/>
      <c r="Y3" s="785"/>
      <c r="Z3" s="785"/>
      <c r="AA3" s="785"/>
      <c r="AB3" s="785"/>
      <c r="AC3" s="785"/>
      <c r="AD3" s="785"/>
      <c r="AE3" s="785"/>
      <c r="AF3" s="785"/>
      <c r="AG3" s="785"/>
      <c r="AH3" s="785"/>
    </row>
    <row r="4" customFormat="false" ht="37.35" hidden="false" customHeight="true" outlineLevel="0" collapsed="false">
      <c r="A4" s="789" t="s">
        <v>223</v>
      </c>
      <c r="B4" s="790" t="s">
        <v>262</v>
      </c>
      <c r="C4" s="790"/>
      <c r="D4" s="790"/>
      <c r="E4" s="791"/>
      <c r="F4" s="791"/>
      <c r="G4" s="791"/>
      <c r="H4" s="791"/>
      <c r="I4" s="792" t="s">
        <v>263</v>
      </c>
      <c r="J4" s="792"/>
      <c r="K4" s="792" t="s">
        <v>264</v>
      </c>
      <c r="L4" s="792"/>
      <c r="M4" s="793" t="s">
        <v>265</v>
      </c>
      <c r="N4" s="793"/>
      <c r="O4" s="793"/>
      <c r="P4" s="794" t="s">
        <v>266</v>
      </c>
      <c r="Q4" s="791" t="s">
        <v>267</v>
      </c>
      <c r="R4" s="791"/>
      <c r="S4" s="791" t="s">
        <v>268</v>
      </c>
      <c r="T4" s="791"/>
      <c r="U4" s="791"/>
      <c r="V4" s="795" t="s">
        <v>269</v>
      </c>
      <c r="W4" s="795" t="s">
        <v>270</v>
      </c>
      <c r="X4" s="796" t="s">
        <v>271</v>
      </c>
      <c r="Y4" s="796" t="s">
        <v>272</v>
      </c>
      <c r="Z4" s="797" t="s">
        <v>273</v>
      </c>
      <c r="AA4" s="797" t="s">
        <v>274</v>
      </c>
      <c r="AB4" s="798" t="s">
        <v>275</v>
      </c>
      <c r="AC4" s="799" t="s">
        <v>276</v>
      </c>
      <c r="AD4" s="800" t="s">
        <v>277</v>
      </c>
      <c r="AE4" s="801" t="s">
        <v>278</v>
      </c>
      <c r="AF4" s="801"/>
      <c r="AG4" s="802" t="s">
        <v>279</v>
      </c>
      <c r="AH4" s="802"/>
    </row>
    <row r="5" customFormat="false" ht="40.5" hidden="false" customHeight="true" outlineLevel="0" collapsed="false">
      <c r="A5" s="789"/>
      <c r="B5" s="790" t="s">
        <v>227</v>
      </c>
      <c r="C5" s="803" t="s">
        <v>280</v>
      </c>
      <c r="D5" s="803" t="s">
        <v>281</v>
      </c>
      <c r="E5" s="804" t="s">
        <v>282</v>
      </c>
      <c r="F5" s="804" t="s">
        <v>283</v>
      </c>
      <c r="G5" s="804"/>
      <c r="H5" s="804"/>
      <c r="I5" s="792" t="s">
        <v>284</v>
      </c>
      <c r="J5" s="792" t="s">
        <v>285</v>
      </c>
      <c r="K5" s="792" t="s">
        <v>286</v>
      </c>
      <c r="L5" s="792" t="s">
        <v>287</v>
      </c>
      <c r="M5" s="793"/>
      <c r="N5" s="793"/>
      <c r="O5" s="793"/>
      <c r="P5" s="794"/>
      <c r="Q5" s="805" t="s">
        <v>288</v>
      </c>
      <c r="R5" s="806" t="s">
        <v>289</v>
      </c>
      <c r="S5" s="805" t="s">
        <v>290</v>
      </c>
      <c r="T5" s="806" t="s">
        <v>291</v>
      </c>
      <c r="U5" s="806" t="s">
        <v>289</v>
      </c>
      <c r="V5" s="795"/>
      <c r="W5" s="795"/>
      <c r="X5" s="796"/>
      <c r="Y5" s="796"/>
      <c r="Z5" s="797"/>
      <c r="AA5" s="797"/>
      <c r="AB5" s="798"/>
      <c r="AC5" s="799"/>
      <c r="AD5" s="800"/>
      <c r="AE5" s="807" t="s">
        <v>292</v>
      </c>
      <c r="AF5" s="807" t="s">
        <v>293</v>
      </c>
      <c r="AG5" s="802" t="s">
        <v>294</v>
      </c>
      <c r="AH5" s="802" t="s">
        <v>295</v>
      </c>
    </row>
    <row r="6" customFormat="false" ht="13.5" hidden="false" customHeight="true" outlineLevel="0" collapsed="false">
      <c r="A6" s="789"/>
      <c r="B6" s="808" t="s">
        <v>233</v>
      </c>
      <c r="C6" s="808" t="s">
        <v>233</v>
      </c>
      <c r="D6" s="808" t="s">
        <v>233</v>
      </c>
      <c r="E6" s="791" t="s">
        <v>133</v>
      </c>
      <c r="F6" s="791" t="s">
        <v>231</v>
      </c>
      <c r="G6" s="791" t="s">
        <v>232</v>
      </c>
      <c r="H6" s="791" t="s">
        <v>233</v>
      </c>
      <c r="I6" s="792"/>
      <c r="J6" s="792"/>
      <c r="K6" s="792"/>
      <c r="L6" s="792"/>
      <c r="M6" s="809" t="s">
        <v>231</v>
      </c>
      <c r="N6" s="809" t="s">
        <v>232</v>
      </c>
      <c r="O6" s="809" t="s">
        <v>233</v>
      </c>
      <c r="P6" s="794"/>
      <c r="Q6" s="805"/>
      <c r="R6" s="805"/>
      <c r="S6" s="805"/>
      <c r="T6" s="805"/>
      <c r="U6" s="806"/>
      <c r="V6" s="795"/>
      <c r="W6" s="795"/>
      <c r="X6" s="796"/>
      <c r="Y6" s="796"/>
      <c r="Z6" s="797"/>
      <c r="AA6" s="797"/>
      <c r="AB6" s="798"/>
      <c r="AC6" s="799"/>
      <c r="AD6" s="800"/>
      <c r="AE6" s="807"/>
      <c r="AF6" s="807"/>
      <c r="AG6" s="802"/>
      <c r="AH6" s="802"/>
    </row>
    <row r="7" customFormat="false" ht="17.25" hidden="false" customHeight="true" outlineLevel="0" collapsed="false">
      <c r="A7" s="810" t="n">
        <v>1</v>
      </c>
      <c r="B7" s="811" t="n">
        <f aca="false">'1'!$C$37</f>
        <v>53.1</v>
      </c>
      <c r="C7" s="811" t="n">
        <f aca="false">'1'!$D$37</f>
        <v>22.1</v>
      </c>
      <c r="D7" s="811" t="n">
        <f aca="false">'1'!$E$37</f>
        <v>18.1</v>
      </c>
      <c r="E7" s="812" t="n">
        <f aca="false">'1'!AA32</f>
        <v>42573.3</v>
      </c>
      <c r="F7" s="813" t="n">
        <f aca="false">MAX('1'!$AB$6:$AB$29)</f>
        <v>78.2721280602637</v>
      </c>
      <c r="G7" s="813" t="n">
        <f aca="false">MIN('1'!$AB$6:$AB$29)</f>
        <v>75.7011280140743</v>
      </c>
      <c r="H7" s="813" t="n">
        <f aca="false">'1'!$AB$32</f>
        <v>77.0312164000989</v>
      </c>
      <c r="I7" s="814" t="n">
        <f aca="false">'1'!$AL$40</f>
        <v>425.625</v>
      </c>
      <c r="J7" s="815" t="n">
        <f aca="false">'1'!$AL$41</f>
        <v>1.54022441951859</v>
      </c>
      <c r="K7" s="814" t="n">
        <f aca="false">'1'!$AQ$40</f>
        <v>1191.75</v>
      </c>
      <c r="L7" s="815" t="n">
        <f aca="false">'1'!$AQ$41</f>
        <v>4.31262837465206</v>
      </c>
      <c r="M7" s="816" t="n">
        <f aca="false">'1'!$O$20</f>
        <v>3.6</v>
      </c>
      <c r="N7" s="816" t="n">
        <f aca="false">'1'!$O$21</f>
        <v>2.5</v>
      </c>
      <c r="O7" s="816" t="n">
        <f aca="false">'1'!$O$19</f>
        <v>3.15</v>
      </c>
      <c r="P7" s="817" t="n">
        <f aca="false">'1'!$Y$34</f>
        <v>3198.375</v>
      </c>
      <c r="Q7" s="812" t="n">
        <f aca="false">'1'!$AB$36</f>
        <v>5</v>
      </c>
      <c r="R7" s="818" t="s">
        <v>296</v>
      </c>
      <c r="S7" s="812" t="n">
        <f aca="false">'1'!$Y$36</f>
        <v>0</v>
      </c>
      <c r="T7" s="812" t="n">
        <f aca="false">'1'!$AD$36</f>
        <v>4</v>
      </c>
      <c r="U7" s="812" t="str">
        <f aca="false">'1'!$AD$37</f>
        <v>60’</v>
      </c>
      <c r="V7" s="819" t="n">
        <f aca="false">'1'!$A$41</f>
        <v>12</v>
      </c>
      <c r="W7" s="819" t="n">
        <f aca="false">'1'!$J$41</f>
        <v>12</v>
      </c>
      <c r="X7" s="820" t="n">
        <f aca="false">'1'!$B$41</f>
        <v>12</v>
      </c>
      <c r="Y7" s="820" t="n">
        <f aca="false">'1'!$H$45</f>
        <v>12</v>
      </c>
      <c r="Z7" s="821" t="n">
        <f aca="false">'1'!$C$41</f>
        <v>12</v>
      </c>
      <c r="AA7" s="821" t="n">
        <f aca="false">'1'!$O$41</f>
        <v>0</v>
      </c>
      <c r="AB7" s="821" t="n">
        <f aca="false">'1'!$Q$45</f>
        <v>12</v>
      </c>
      <c r="AC7" s="822" t="n">
        <f aca="false">'1'!$O$51</f>
        <v>12</v>
      </c>
      <c r="AD7" s="823" t="n">
        <f aca="false">'1'!$R$51</f>
        <v>12</v>
      </c>
      <c r="AE7" s="824" t="n">
        <f aca="false">'1'!$O$57</f>
        <v>12</v>
      </c>
      <c r="AF7" s="824" t="n">
        <f aca="false">'1'!$R$57</f>
        <v>12</v>
      </c>
      <c r="AG7" s="825" t="n">
        <f aca="false">'1'!$L$45</f>
        <v>1</v>
      </c>
      <c r="AH7" s="826" t="n">
        <f aca="false">'1'!$L$37</f>
        <v>0.15</v>
      </c>
    </row>
    <row r="8" customFormat="false" ht="17.25" hidden="false" customHeight="true" outlineLevel="0" collapsed="false">
      <c r="A8" s="810" t="n">
        <v>2</v>
      </c>
      <c r="B8" s="811" t="n">
        <f aca="false">'2'!$C$37</f>
        <v>46.12</v>
      </c>
      <c r="C8" s="811" t="n">
        <f aca="false">'2'!$D$37</f>
        <v>20</v>
      </c>
      <c r="D8" s="811" t="n">
        <f aca="false">'2'!$E$37</f>
        <v>10</v>
      </c>
      <c r="E8" s="812" t="n">
        <f aca="false">'2'!AA32</f>
        <v>42919.1</v>
      </c>
      <c r="F8" s="813" t="n">
        <f aca="false">MAX('2'!$AB$6:$AB$29)</f>
        <v>82.0727106033358</v>
      </c>
      <c r="G8" s="813" t="n">
        <f aca="false">MIN('2'!$AB$6:$AB$29)</f>
        <v>74.8329351476749</v>
      </c>
      <c r="H8" s="813" t="n">
        <f aca="false">'2'!$AB$32</f>
        <v>77.7504797706427</v>
      </c>
      <c r="I8" s="814" t="n">
        <f aca="false">'2'!$AL$40</f>
        <v>0</v>
      </c>
      <c r="J8" s="815" t="n">
        <f aca="false">'2'!$AL$41</f>
        <v>0</v>
      </c>
      <c r="K8" s="814" t="n">
        <f aca="false">'2'!$AQ$40</f>
        <v>1662.775</v>
      </c>
      <c r="L8" s="815" t="n">
        <f aca="false">'2'!$AQ$41</f>
        <v>6.02404946258063</v>
      </c>
      <c r="M8" s="816" t="n">
        <f aca="false">'2'!$O$20</f>
        <v>3.3</v>
      </c>
      <c r="N8" s="816" t="n">
        <f aca="false">'2'!$O$21</f>
        <v>2</v>
      </c>
      <c r="O8" s="816" t="n">
        <f aca="false">'2'!$O$19</f>
        <v>2.66666666666667</v>
      </c>
      <c r="P8" s="817" t="n">
        <f aca="false">'2'!$Y$34</f>
        <v>3194.70833333333</v>
      </c>
      <c r="Q8" s="812" t="n">
        <f aca="false">'2'!$AB$36</f>
        <v>6</v>
      </c>
      <c r="R8" s="818" t="s">
        <v>296</v>
      </c>
      <c r="S8" s="812" t="n">
        <f aca="false">'2'!$Y$36</f>
        <v>0</v>
      </c>
      <c r="T8" s="812" t="n">
        <f aca="false">'2'!$AD$36</f>
        <v>4</v>
      </c>
      <c r="U8" s="812" t="str">
        <f aca="false">'2'!$AD$37</f>
        <v>60’</v>
      </c>
      <c r="V8" s="819" t="n">
        <f aca="false">'2'!$A$41</f>
        <v>12</v>
      </c>
      <c r="W8" s="819" t="n">
        <f aca="false">'2'!$J$41</f>
        <v>12</v>
      </c>
      <c r="X8" s="820" t="n">
        <f aca="false">'2'!$B$41</f>
        <v>12</v>
      </c>
      <c r="Y8" s="820" t="n">
        <f aca="false">'2'!$H$45</f>
        <v>12</v>
      </c>
      <c r="Z8" s="821" t="n">
        <f aca="false">'2'!$C$41</f>
        <v>12</v>
      </c>
      <c r="AA8" s="821" t="n">
        <f aca="false">'2'!$O$41</f>
        <v>0</v>
      </c>
      <c r="AB8" s="821" t="n">
        <f aca="false">'2'!$Q$45</f>
        <v>9</v>
      </c>
      <c r="AC8" s="822" t="n">
        <f aca="false">'2'!$O$51</f>
        <v>12</v>
      </c>
      <c r="AD8" s="823" t="n">
        <f aca="false">'2'!$R$51</f>
        <v>12</v>
      </c>
      <c r="AE8" s="824" t="n">
        <f aca="false">'2'!$O$57</f>
        <v>12</v>
      </c>
      <c r="AF8" s="824" t="n">
        <f aca="false">'2'!$R$57</f>
        <v>12</v>
      </c>
      <c r="AG8" s="825" t="n">
        <f aca="false">'2'!$L$45</f>
        <v>1</v>
      </c>
      <c r="AH8" s="826" t="n">
        <f aca="false">'2'!$L$37</f>
        <v>0.15</v>
      </c>
    </row>
    <row r="9" customFormat="false" ht="17.25" hidden="false" customHeight="true" outlineLevel="0" collapsed="false">
      <c r="A9" s="810" t="n">
        <v>3</v>
      </c>
      <c r="B9" s="811" t="n">
        <f aca="false">'3'!$C$37</f>
        <v>0</v>
      </c>
      <c r="C9" s="811" t="n">
        <f aca="false">'3'!$D$37</f>
        <v>0</v>
      </c>
      <c r="D9" s="811" t="n">
        <f aca="false">'3'!$E$37</f>
        <v>0</v>
      </c>
      <c r="E9" s="812" t="n">
        <f aca="false">'3'!AA32</f>
        <v>43916.6</v>
      </c>
      <c r="F9" s="813" t="n">
        <f aca="false">MAX('3'!$AB$6:$AB$29)</f>
        <v>81.7613376892542</v>
      </c>
      <c r="G9" s="813" t="n">
        <f aca="false">MIN('3'!$AB$6:$AB$29)</f>
        <v>76.5087333960883</v>
      </c>
      <c r="H9" s="813" t="n">
        <f aca="false">'3'!$AB$32</f>
        <v>79.7298891414333</v>
      </c>
      <c r="I9" s="814" t="n">
        <f aca="false">'3'!$AL$40</f>
        <v>0</v>
      </c>
      <c r="J9" s="815" t="n">
        <f aca="false">'3'!$AL$41</f>
        <v>0</v>
      </c>
      <c r="K9" s="814" t="n">
        <f aca="false">'3'!$AQ$40</f>
        <v>1589</v>
      </c>
      <c r="L9" s="815" t="n">
        <f aca="false">'3'!$AQ$41</f>
        <v>5.76963855701667</v>
      </c>
      <c r="M9" s="816" t="n">
        <f aca="false">'3'!$O$20</f>
        <v>3.5</v>
      </c>
      <c r="N9" s="816" t="n">
        <f aca="false">'3'!$O$21</f>
        <v>3</v>
      </c>
      <c r="O9" s="816" t="n">
        <f aca="false">'3'!$O$19</f>
        <v>3.30833333333333</v>
      </c>
      <c r="P9" s="817" t="n">
        <f aca="false">'3'!$Y$34</f>
        <v>3187.58333333333</v>
      </c>
      <c r="Q9" s="812" t="n">
        <f aca="false">'3'!$AB$36</f>
        <v>5</v>
      </c>
      <c r="R9" s="818" t="s">
        <v>296</v>
      </c>
      <c r="S9" s="812" t="n">
        <f aca="false">'3'!$Y$36</f>
        <v>1</v>
      </c>
      <c r="T9" s="812" t="n">
        <f aca="false">'3'!$AD$36</f>
        <v>4</v>
      </c>
      <c r="U9" s="812" t="str">
        <f aca="false">'3'!$AD$37</f>
        <v>60’</v>
      </c>
      <c r="V9" s="819" t="n">
        <f aca="false">'3'!$A$41</f>
        <v>12</v>
      </c>
      <c r="W9" s="819" t="n">
        <f aca="false">'3'!$J$41</f>
        <v>12</v>
      </c>
      <c r="X9" s="820" t="n">
        <f aca="false">'3'!$B$41</f>
        <v>12</v>
      </c>
      <c r="Y9" s="820" t="n">
        <f aca="false">'3'!$H$45</f>
        <v>12</v>
      </c>
      <c r="Z9" s="821" t="n">
        <f aca="false">'3'!$C$41</f>
        <v>12</v>
      </c>
      <c r="AA9" s="821" t="n">
        <f aca="false">'3'!$O$41</f>
        <v>0</v>
      </c>
      <c r="AB9" s="821" t="n">
        <f aca="false">'3'!$Q$45</f>
        <v>0</v>
      </c>
      <c r="AC9" s="822" t="n">
        <f aca="false">'3'!$O$51</f>
        <v>12</v>
      </c>
      <c r="AD9" s="823" t="n">
        <f aca="false">'3'!$R$51</f>
        <v>12</v>
      </c>
      <c r="AE9" s="824" t="n">
        <f aca="false">'3'!$O$57</f>
        <v>12</v>
      </c>
      <c r="AF9" s="824" t="n">
        <f aca="false">'3'!$R$57</f>
        <v>12</v>
      </c>
      <c r="AG9" s="825" t="n">
        <f aca="false">'3'!$L$45</f>
        <v>0</v>
      </c>
      <c r="AH9" s="826" t="n">
        <f aca="false">'3'!$L$37</f>
        <v>0</v>
      </c>
    </row>
    <row r="10" customFormat="false" ht="17.25" hidden="false" customHeight="true" outlineLevel="0" collapsed="false">
      <c r="A10" s="810" t="n">
        <v>4</v>
      </c>
      <c r="B10" s="811" t="n">
        <f aca="false">'4'!$C$37</f>
        <v>48.2</v>
      </c>
      <c r="C10" s="811" t="n">
        <f aca="false">'4'!$D$37</f>
        <v>28.1</v>
      </c>
      <c r="D10" s="811" t="n">
        <f aca="false">'4'!$E$37</f>
        <v>18.1</v>
      </c>
      <c r="E10" s="812" t="n">
        <f aca="false">'4'!AA32</f>
        <v>44688</v>
      </c>
      <c r="F10" s="813" t="n">
        <f aca="false">MAX('4'!$AB$6:$AB$29)</f>
        <v>82.6233581824636</v>
      </c>
      <c r="G10" s="813" t="n">
        <f aca="false">MIN('4'!$AB$6:$AB$29)</f>
        <v>80.2890751664424</v>
      </c>
      <c r="H10" s="813" t="n">
        <f aca="false">'4'!$AB$32</f>
        <v>81.181691912374</v>
      </c>
      <c r="I10" s="814" t="e">
        <f aca="false">'4'!$AL$40</f>
        <v>#VALUE!</v>
      </c>
      <c r="J10" s="815" t="e">
        <f aca="false">'4'!$AL$41</f>
        <v>#VALUE!</v>
      </c>
      <c r="K10" s="814" t="n">
        <f aca="false">'4'!$AQ$40</f>
        <v>1725.09094541667</v>
      </c>
      <c r="L10" s="815" t="n">
        <f aca="false">'4'!$AQ$41</f>
        <v>6.26746967945914</v>
      </c>
      <c r="M10" s="816" t="n">
        <f aca="false">'4'!$O$20</f>
        <v>3.5</v>
      </c>
      <c r="N10" s="816" t="n">
        <f aca="false">'4'!$O$21</f>
        <v>2.6</v>
      </c>
      <c r="O10" s="816" t="n">
        <f aca="false">'4'!$O$19</f>
        <v>3.30833333333333</v>
      </c>
      <c r="P10" s="817" t="n">
        <f aca="false">'4'!$Y$34</f>
        <v>3185.70833333333</v>
      </c>
      <c r="Q10" s="812" t="n">
        <f aca="false">'4'!$AB$36</f>
        <v>6</v>
      </c>
      <c r="R10" s="818" t="s">
        <v>296</v>
      </c>
      <c r="S10" s="812" t="n">
        <f aca="false">'4'!$Y$36</f>
        <v>1</v>
      </c>
      <c r="T10" s="812" t="n">
        <f aca="false">'4'!$AD$36</f>
        <v>4</v>
      </c>
      <c r="U10" s="812" t="str">
        <f aca="false">'4'!$AD$37</f>
        <v>60’</v>
      </c>
      <c r="V10" s="819" t="n">
        <f aca="false">'4'!$A$41</f>
        <v>12</v>
      </c>
      <c r="W10" s="819" t="n">
        <f aca="false">'4'!$J$41</f>
        <v>12</v>
      </c>
      <c r="X10" s="820" t="n">
        <f aca="false">'4'!$B$41</f>
        <v>12</v>
      </c>
      <c r="Y10" s="820" t="n">
        <f aca="false">'4'!$H$45</f>
        <v>12</v>
      </c>
      <c r="Z10" s="821" t="n">
        <f aca="false">'4'!$C$41</f>
        <v>12</v>
      </c>
      <c r="AA10" s="821" t="n">
        <f aca="false">'4'!$O$41</f>
        <v>0</v>
      </c>
      <c r="AB10" s="821" t="n">
        <f aca="false">'4'!$Q$45</f>
        <v>4</v>
      </c>
      <c r="AC10" s="822" t="n">
        <f aca="false">'4'!$O$51</f>
        <v>12</v>
      </c>
      <c r="AD10" s="823" t="n">
        <f aca="false">'4'!$R$51</f>
        <v>12</v>
      </c>
      <c r="AE10" s="824" t="n">
        <f aca="false">'4'!$O$57</f>
        <v>12</v>
      </c>
      <c r="AF10" s="824" t="n">
        <f aca="false">'4'!$R$57</f>
        <v>12</v>
      </c>
      <c r="AG10" s="825" t="n">
        <f aca="false">'4'!$L$45</f>
        <v>1</v>
      </c>
      <c r="AH10" s="826" t="n">
        <f aca="false">'4'!$L$37</f>
        <v>0.15</v>
      </c>
    </row>
    <row r="11" customFormat="false" ht="17.25" hidden="false" customHeight="true" outlineLevel="0" collapsed="false">
      <c r="A11" s="810" t="n">
        <v>5</v>
      </c>
      <c r="B11" s="811" t="n">
        <f aca="false">'5'!$C$37</f>
        <v>50.1</v>
      </c>
      <c r="C11" s="811" t="n">
        <f aca="false">'5'!$D$37</f>
        <v>22.1</v>
      </c>
      <c r="D11" s="811" t="n">
        <f aca="false">'5'!$E$37</f>
        <v>0</v>
      </c>
      <c r="E11" s="812" t="n">
        <f aca="false">'5'!AA32</f>
        <v>44688</v>
      </c>
      <c r="F11" s="813" t="n">
        <f aca="false">MAX('5'!$AB$6:$AB$29)</f>
        <v>81.7354965585054</v>
      </c>
      <c r="G11" s="813" t="n">
        <f aca="false">MIN('5'!$AB$6:$AB$29)</f>
        <v>80.3889061582565</v>
      </c>
      <c r="H11" s="813" t="n">
        <f aca="false">'5'!$AB$32</f>
        <v>81.0388535097716</v>
      </c>
      <c r="I11" s="814" t="n">
        <f aca="false">'5'!$AL$40</f>
        <v>0</v>
      </c>
      <c r="J11" s="815" t="n">
        <f aca="false">'5'!$AL$41</f>
        <v>0</v>
      </c>
      <c r="K11" s="814" t="n">
        <f aca="false">'5'!$AQ$40</f>
        <v>1589</v>
      </c>
      <c r="L11" s="815" t="n">
        <f aca="false">'5'!$AQ$41</f>
        <v>5.76300938619779</v>
      </c>
      <c r="M11" s="816" t="n">
        <f aca="false">'5'!$O$20</f>
        <v>3</v>
      </c>
      <c r="N11" s="816" t="n">
        <f aca="false">'5'!$O$21</f>
        <v>3</v>
      </c>
      <c r="O11" s="816" t="n">
        <f aca="false">'5'!$O$19</f>
        <v>3</v>
      </c>
      <c r="P11" s="817" t="n">
        <f aca="false">'5'!$Y$34</f>
        <v>3191.25</v>
      </c>
      <c r="Q11" s="812" t="n">
        <f aca="false">'5'!$AB$36</f>
        <v>5</v>
      </c>
      <c r="R11" s="818" t="s">
        <v>296</v>
      </c>
      <c r="S11" s="812" t="n">
        <f aca="false">'5'!$Y$36</f>
        <v>1</v>
      </c>
      <c r="T11" s="812" t="n">
        <f aca="false">'5'!$AD$36</f>
        <v>4</v>
      </c>
      <c r="U11" s="812" t="str">
        <f aca="false">'5'!$AD$37</f>
        <v>60’</v>
      </c>
      <c r="V11" s="819" t="n">
        <f aca="false">'5'!$A$41</f>
        <v>0</v>
      </c>
      <c r="W11" s="819" t="n">
        <f aca="false">'5'!$J$41</f>
        <v>0</v>
      </c>
      <c r="X11" s="820" t="n">
        <f aca="false">'5'!$B$41</f>
        <v>0</v>
      </c>
      <c r="Y11" s="820" t="n">
        <f aca="false">'5'!$H$45</f>
        <v>0</v>
      </c>
      <c r="Z11" s="821" t="n">
        <f aca="false">'5'!$C$41</f>
        <v>12</v>
      </c>
      <c r="AA11" s="821" t="n">
        <f aca="false">'5'!$O$41</f>
        <v>0</v>
      </c>
      <c r="AB11" s="821" t="n">
        <f aca="false">'5'!$Q$45</f>
        <v>3</v>
      </c>
      <c r="AC11" s="822" t="n">
        <f aca="false">'5'!$O$51</f>
        <v>4</v>
      </c>
      <c r="AD11" s="823" t="n">
        <f aca="false">'5'!$R$51</f>
        <v>4</v>
      </c>
      <c r="AE11" s="824" t="n">
        <f aca="false">'5'!$O$57</f>
        <v>0</v>
      </c>
      <c r="AF11" s="824" t="n">
        <f aca="false">'5'!$R$57</f>
        <v>0</v>
      </c>
      <c r="AG11" s="825" t="n">
        <f aca="false">'5'!$L$45</f>
        <v>0</v>
      </c>
      <c r="AH11" s="826" t="n">
        <f aca="false">'5'!$L$37</f>
        <v>0</v>
      </c>
    </row>
    <row r="12" customFormat="false" ht="17.25" hidden="false" customHeight="true" outlineLevel="0" collapsed="false">
      <c r="A12" s="810" t="n">
        <v>6</v>
      </c>
      <c r="B12" s="811" t="n">
        <f aca="false">'6'!$C$37</f>
        <v>46.1</v>
      </c>
      <c r="C12" s="811" t="n">
        <f aca="false">'6'!$D$37</f>
        <v>18</v>
      </c>
      <c r="D12" s="811" t="n">
        <f aca="false">'6'!$E$37</f>
        <v>0</v>
      </c>
      <c r="E12" s="812" t="n">
        <f aca="false">'6'!AA32</f>
        <v>43929.9</v>
      </c>
      <c r="F12" s="813" t="n">
        <f aca="false">MAX('6'!$AB$6:$AB$29)</f>
        <v>84.0220778233774</v>
      </c>
      <c r="G12" s="813" t="n">
        <f aca="false">MIN('6'!$AB$6:$AB$29)</f>
        <v>76.5993265993266</v>
      </c>
      <c r="H12" s="813" t="n">
        <f aca="false">'6'!$AB$32</f>
        <v>80.5033354216005</v>
      </c>
      <c r="I12" s="814" t="n">
        <f aca="false">'6'!$AL$40</f>
        <v>0</v>
      </c>
      <c r="J12" s="815" t="n">
        <f aca="false">'6'!$AL$41</f>
        <v>0</v>
      </c>
      <c r="K12" s="814" t="n">
        <f aca="false">'6'!$AQ$40</f>
        <v>1589</v>
      </c>
      <c r="L12" s="815" t="n">
        <f aca="false">'6'!$AQ$41</f>
        <v>5.82737759939915</v>
      </c>
      <c r="M12" s="816" t="n">
        <f aca="false">'6'!$O$20</f>
        <v>0</v>
      </c>
      <c r="N12" s="816" t="n">
        <f aca="false">'6'!$O$21</f>
        <v>0</v>
      </c>
      <c r="O12" s="816" t="str">
        <f aca="false">'6'!$O$19</f>
        <v/>
      </c>
      <c r="P12" s="817" t="n">
        <f aca="false">'6'!$Y$34</f>
        <v>3156</v>
      </c>
      <c r="Q12" s="812" t="n">
        <f aca="false">'6'!$AB$36</f>
        <v>6</v>
      </c>
      <c r="R12" s="818" t="s">
        <v>296</v>
      </c>
      <c r="S12" s="812" t="n">
        <f aca="false">'6'!$Y$36</f>
        <v>0</v>
      </c>
      <c r="T12" s="812" t="n">
        <f aca="false">'6'!$AD$36</f>
        <v>4</v>
      </c>
      <c r="U12" s="812" t="str">
        <f aca="false">'6'!$AD$37</f>
        <v>60’</v>
      </c>
      <c r="V12" s="819" t="n">
        <f aca="false">'6'!$A$41</f>
        <v>0</v>
      </c>
      <c r="W12" s="819" t="n">
        <f aca="false">'6'!$J$41</f>
        <v>0</v>
      </c>
      <c r="X12" s="820" t="n">
        <f aca="false">'6'!$B$41</f>
        <v>0</v>
      </c>
      <c r="Y12" s="820" t="n">
        <f aca="false">'6'!$H$45</f>
        <v>0</v>
      </c>
      <c r="Z12" s="821" t="n">
        <f aca="false">'6'!$C$41</f>
        <v>12</v>
      </c>
      <c r="AA12" s="821" t="n">
        <f aca="false">'6'!$O$41</f>
        <v>0</v>
      </c>
      <c r="AB12" s="821" t="n">
        <f aca="false">'6'!$Q$45</f>
        <v>7</v>
      </c>
      <c r="AC12" s="822" t="n">
        <f aca="false">'6'!$O$51</f>
        <v>0</v>
      </c>
      <c r="AD12" s="823" t="n">
        <f aca="false">'6'!$R$51</f>
        <v>0</v>
      </c>
      <c r="AE12" s="824" t="n">
        <f aca="false">'6'!$O$57</f>
        <v>0</v>
      </c>
      <c r="AF12" s="824" t="n">
        <f aca="false">'6'!$R$57</f>
        <v>0</v>
      </c>
      <c r="AG12" s="825" t="n">
        <f aca="false">'6'!$L$45</f>
        <v>0</v>
      </c>
      <c r="AH12" s="826" t="n">
        <f aca="false">'6'!$L$37</f>
        <v>0</v>
      </c>
    </row>
    <row r="13" customFormat="false" ht="17.25" hidden="false" customHeight="true" outlineLevel="0" collapsed="false">
      <c r="A13" s="810" t="n">
        <v>7</v>
      </c>
      <c r="B13" s="811" t="n">
        <f aca="false">'7'!$C$37</f>
        <v>48</v>
      </c>
      <c r="C13" s="811" t="n">
        <f aca="false">'7'!$D$37</f>
        <v>22</v>
      </c>
      <c r="D13" s="811" t="n">
        <f aca="false">'7'!$E$37</f>
        <v>0</v>
      </c>
      <c r="E13" s="812" t="n">
        <f aca="false">'7'!AA32</f>
        <v>44688</v>
      </c>
      <c r="F13" s="813" t="n">
        <f aca="false">MAX('7'!$AB$6:$AB$29)</f>
        <v>84.0220778233774</v>
      </c>
      <c r="G13" s="813" t="n">
        <f aca="false">MIN('7'!$AB$6:$AB$29)</f>
        <v>76.5993265993266</v>
      </c>
      <c r="H13" s="813" t="n">
        <f aca="false">'7'!$AB$32</f>
        <v>80.5033354216005</v>
      </c>
      <c r="I13" s="814" t="n">
        <f aca="false">'7'!$AL$40</f>
        <v>0</v>
      </c>
      <c r="J13" s="815" t="n">
        <f aca="false">'7'!$AL$41</f>
        <v>0</v>
      </c>
      <c r="K13" s="814" t="n">
        <f aca="false">'7'!$AQ$40</f>
        <v>1589</v>
      </c>
      <c r="L13" s="815" t="n">
        <f aca="false">'7'!$AQ$41</f>
        <v>6.61385571555342</v>
      </c>
      <c r="M13" s="816" t="n">
        <f aca="false">'7'!$O$20</f>
        <v>0</v>
      </c>
      <c r="N13" s="816" t="n">
        <f aca="false">'7'!$O$21</f>
        <v>0</v>
      </c>
      <c r="O13" s="816" t="str">
        <f aca="false">'7'!$O$19</f>
        <v/>
      </c>
      <c r="P13" s="817" t="n">
        <f aca="false">'7'!$Y$34</f>
        <v>3177.95238095238</v>
      </c>
      <c r="Q13" s="812" t="n">
        <f aca="false">'7'!$AB$36</f>
        <v>6</v>
      </c>
      <c r="R13" s="818" t="s">
        <v>296</v>
      </c>
      <c r="S13" s="812" t="n">
        <f aca="false">'6'!$Y$36</f>
        <v>0</v>
      </c>
      <c r="T13" s="812" t="n">
        <f aca="false">'7'!$AD$36</f>
        <v>4</v>
      </c>
      <c r="U13" s="812" t="str">
        <f aca="false">'7'!$AD$37</f>
        <v>60’</v>
      </c>
      <c r="V13" s="819" t="n">
        <f aca="false">'7'!$A$41</f>
        <v>0</v>
      </c>
      <c r="W13" s="819" t="n">
        <f aca="false">'7'!$J$41</f>
        <v>0</v>
      </c>
      <c r="X13" s="820" t="n">
        <f aca="false">'7'!$B$41</f>
        <v>0</v>
      </c>
      <c r="Y13" s="820" t="n">
        <f aca="false">'7'!$H$45</f>
        <v>0</v>
      </c>
      <c r="Z13" s="821" t="n">
        <f aca="false">'7'!$C$41</f>
        <v>12</v>
      </c>
      <c r="AA13" s="821" t="n">
        <f aca="false">'7'!$O$41</f>
        <v>0</v>
      </c>
      <c r="AB13" s="821" t="n">
        <f aca="false">'7'!$Q$45</f>
        <v>12</v>
      </c>
      <c r="AC13" s="822" t="n">
        <f aca="false">'7'!$O$51</f>
        <v>0</v>
      </c>
      <c r="AD13" s="823" t="n">
        <f aca="false">'7'!$R$51</f>
        <v>0</v>
      </c>
      <c r="AE13" s="824" t="n">
        <f aca="false">'7'!$O$57</f>
        <v>0</v>
      </c>
      <c r="AF13" s="824" t="n">
        <f aca="false">'7'!$R$57</f>
        <v>0</v>
      </c>
      <c r="AG13" s="825" t="n">
        <f aca="false">'7'!$L$45</f>
        <v>0</v>
      </c>
      <c r="AH13" s="826" t="n">
        <f aca="false">'7'!$L$37</f>
        <v>0</v>
      </c>
    </row>
    <row r="14" customFormat="false" ht="13.8" hidden="false" customHeight="false" outlineLevel="0" collapsed="false">
      <c r="A14" s="810" t="n">
        <v>8</v>
      </c>
      <c r="B14" s="827" t="n">
        <f aca="false">'8'!C37</f>
        <v>46.2</v>
      </c>
      <c r="C14" s="827" t="n">
        <f aca="false">'8'!$D$37</f>
        <v>20.1</v>
      </c>
      <c r="D14" s="827" t="str">
        <f aca="false">'8'!$E$37</f>
        <v>*</v>
      </c>
      <c r="E14" s="812" t="n">
        <f aca="false">'8'!AA32</f>
        <v>44688</v>
      </c>
      <c r="F14" s="813" t="n">
        <f aca="false">MAX('8'!$AB$6:$AB$29)</f>
        <v>82.4915824915825</v>
      </c>
      <c r="G14" s="813" t="n">
        <f aca="false">MIN('8'!$AB$6:$AB$29)</f>
        <v>80.1646345663705</v>
      </c>
      <c r="H14" s="813" t="n">
        <f aca="false">'8'!$AB$32</f>
        <v>81.3198926918252</v>
      </c>
      <c r="I14" s="814" t="n">
        <f aca="false">'8'!$AL$40</f>
        <v>0</v>
      </c>
      <c r="J14" s="815" t="n">
        <f aca="false">'8'!$AL$41</f>
        <v>0</v>
      </c>
      <c r="K14" s="814" t="n">
        <f aca="false">'8'!$AQ$40</f>
        <v>1668.45</v>
      </c>
      <c r="L14" s="815" t="n">
        <f aca="false">'8'!$AQ$41</f>
        <v>6.07201034146938</v>
      </c>
      <c r="M14" s="816" t="n">
        <f aca="false">'8'!$O$20</f>
        <v>0</v>
      </c>
      <c r="N14" s="816" t="n">
        <f aca="false">'8'!$O$21</f>
        <v>0</v>
      </c>
      <c r="O14" s="816" t="str">
        <f aca="false">'8'!$O$19</f>
        <v/>
      </c>
      <c r="P14" s="817" t="n">
        <f aca="false">'8'!$Y$34</f>
        <v>3180.29166666667</v>
      </c>
      <c r="Q14" s="812" t="n">
        <f aca="false">'8'!$AB$36</f>
        <v>4</v>
      </c>
      <c r="R14" s="818" t="s">
        <v>296</v>
      </c>
      <c r="S14" s="812" t="n">
        <f aca="false">'8'!$Y$36</f>
        <v>1</v>
      </c>
      <c r="T14" s="812" t="n">
        <f aca="false">'8'!$AD$36</f>
        <v>4</v>
      </c>
      <c r="U14" s="812" t="str">
        <f aca="false">'8'!$AD$37</f>
        <v>60’</v>
      </c>
      <c r="V14" s="819" t="n">
        <f aca="false">'8'!$A$41</f>
        <v>0</v>
      </c>
      <c r="W14" s="819" t="n">
        <f aca="false">'8'!$J$41</f>
        <v>0</v>
      </c>
      <c r="X14" s="820" t="n">
        <f aca="false">'8'!$B$41</f>
        <v>0</v>
      </c>
      <c r="Y14" s="820" t="n">
        <f aca="false">'8'!$H$45</f>
        <v>0</v>
      </c>
      <c r="Z14" s="821" t="n">
        <f aca="false">'8'!$C$41</f>
        <v>12</v>
      </c>
      <c r="AA14" s="821" t="n">
        <f aca="false">'8'!$O$41</f>
        <v>0</v>
      </c>
      <c r="AB14" s="821" t="n">
        <f aca="false">'8'!$Q$45</f>
        <v>10</v>
      </c>
      <c r="AC14" s="822" t="n">
        <f aca="false">'8'!$O$51</f>
        <v>0</v>
      </c>
      <c r="AD14" s="823" t="n">
        <f aca="false">'8'!$R$51</f>
        <v>0</v>
      </c>
      <c r="AE14" s="824" t="n">
        <f aca="false">'8'!$O$57</f>
        <v>0</v>
      </c>
      <c r="AF14" s="824" t="n">
        <f aca="false">'8'!$R$57</f>
        <v>0</v>
      </c>
      <c r="AG14" s="825" t="n">
        <f aca="false">'8'!$L$45</f>
        <v>1</v>
      </c>
      <c r="AH14" s="826" t="str">
        <f aca="false">'8'!$L$37</f>
        <v>*</v>
      </c>
    </row>
    <row r="15" customFormat="false" ht="17.25" hidden="false" customHeight="true" outlineLevel="0" collapsed="false">
      <c r="A15" s="810" t="n">
        <v>9</v>
      </c>
      <c r="B15" s="827" t="n">
        <f aca="false">'9'!$C$37</f>
        <v>0</v>
      </c>
      <c r="C15" s="827" t="n">
        <f aca="false">'9'!$D$37</f>
        <v>0</v>
      </c>
      <c r="D15" s="827" t="n">
        <f aca="false">'9'!$E$37</f>
        <v>0</v>
      </c>
      <c r="E15" s="812" t="n">
        <f aca="false">'9'!AA32</f>
        <v>44688</v>
      </c>
      <c r="F15" s="813" t="n">
        <f aca="false">MAX('9'!$AB$6:$AB$29)</f>
        <v>82.1248368088635</v>
      </c>
      <c r="G15" s="813" t="n">
        <f aca="false">MIN('9'!$AB$6:$AB$29)</f>
        <v>80.564209068882</v>
      </c>
      <c r="H15" s="813" t="n">
        <f aca="false">'9'!$AB$32</f>
        <v>81.3298628395712</v>
      </c>
      <c r="I15" s="814" t="n">
        <f aca="false">'9'!$AL$40</f>
        <v>0</v>
      </c>
      <c r="J15" s="815" t="n">
        <f aca="false">'9'!$AL$41</f>
        <v>0</v>
      </c>
      <c r="K15" s="814" t="n">
        <f aca="false">'9'!$AQ$40</f>
        <v>1923.825</v>
      </c>
      <c r="L15" s="815" t="n">
        <f aca="false">'9'!$AQ$41</f>
        <v>7.00240884392963</v>
      </c>
      <c r="M15" s="816" t="n">
        <f aca="false">'9'!$O$20</f>
        <v>3.5</v>
      </c>
      <c r="N15" s="816" t="n">
        <f aca="false">'9'!$O$21</f>
        <v>3</v>
      </c>
      <c r="O15" s="816" t="str">
        <f aca="false">'9'!$O$19</f>
        <v/>
      </c>
      <c r="P15" s="817" t="n">
        <f aca="false">'9'!$Y$34</f>
        <v>3179.83333333333</v>
      </c>
      <c r="Q15" s="812" t="n">
        <f aca="false">'9'!$AB$36</f>
        <v>4</v>
      </c>
      <c r="R15" s="818" t="s">
        <v>296</v>
      </c>
      <c r="S15" s="812" t="n">
        <f aca="false">'9'!$Y$36</f>
        <v>0</v>
      </c>
      <c r="T15" s="812" t="n">
        <f aca="false">'9'!$AD$36</f>
        <v>3</v>
      </c>
      <c r="U15" s="812" t="str">
        <f aca="false">'9'!$AD$37</f>
        <v>60’</v>
      </c>
      <c r="V15" s="819" t="n">
        <f aca="false">'9'!$A$41</f>
        <v>6</v>
      </c>
      <c r="W15" s="819" t="n">
        <f aca="false">'9'!$J$41</f>
        <v>6</v>
      </c>
      <c r="X15" s="820" t="n">
        <f aca="false">'9'!$B$41</f>
        <v>6</v>
      </c>
      <c r="Y15" s="820" t="n">
        <f aca="false">'9'!$H$45</f>
        <v>6</v>
      </c>
      <c r="Z15" s="821" t="n">
        <f aca="false">'9'!$C$41</f>
        <v>12</v>
      </c>
      <c r="AA15" s="821" t="n">
        <f aca="false">'9'!$O$41</f>
        <v>0</v>
      </c>
      <c r="AB15" s="821" t="n">
        <f aca="false">'9'!$Q$45</f>
        <v>8</v>
      </c>
      <c r="AC15" s="822" t="n">
        <f aca="false">'9'!$O$51</f>
        <v>6</v>
      </c>
      <c r="AD15" s="823" t="n">
        <f aca="false">'9'!$R$51</f>
        <v>6</v>
      </c>
      <c r="AE15" s="824" t="n">
        <f aca="false">'9'!$O$57</f>
        <v>6</v>
      </c>
      <c r="AF15" s="824" t="n">
        <f aca="false">'9'!$R$57</f>
        <v>6</v>
      </c>
      <c r="AG15" s="825" t="n">
        <f aca="false">'9'!$L$45</f>
        <v>0</v>
      </c>
      <c r="AH15" s="826" t="n">
        <f aca="false">'9'!$L$37</f>
        <v>0</v>
      </c>
    </row>
    <row r="16" customFormat="false" ht="17.25" hidden="false" customHeight="true" outlineLevel="0" collapsed="false">
      <c r="A16" s="810" t="n">
        <v>10</v>
      </c>
      <c r="B16" s="827" t="n">
        <f aca="false">'10'!$C$37</f>
        <v>48.1</v>
      </c>
      <c r="C16" s="827" t="n">
        <f aca="false">'10'!$D$37</f>
        <v>20</v>
      </c>
      <c r="D16" s="827" t="n">
        <f aca="false">'10'!$E$37</f>
        <v>16</v>
      </c>
      <c r="E16" s="812" t="n">
        <f aca="false">'10'!AA32</f>
        <v>46084.5</v>
      </c>
      <c r="F16" s="813" t="n">
        <f aca="false">MAX('10'!$AB$6:$AB$29)</f>
        <v>87.2703412073491</v>
      </c>
      <c r="G16" s="813" t="n">
        <f aca="false">MIN('10'!$AB$6:$AB$29)</f>
        <v>81.0185185185185</v>
      </c>
      <c r="H16" s="813" t="n">
        <f aca="false">'10'!$AB$32</f>
        <v>83.8623049062041</v>
      </c>
      <c r="I16" s="814" t="n">
        <f aca="false">'10'!$AL$40</f>
        <v>0</v>
      </c>
      <c r="J16" s="815" t="n">
        <f aca="false">'10'!$AL$41</f>
        <v>0</v>
      </c>
      <c r="K16" s="814" t="n">
        <f aca="false">'10'!$AQ$40</f>
        <v>1683.58333333333</v>
      </c>
      <c r="L16" s="815" t="n">
        <f aca="false">'10'!$AQ$41</f>
        <v>6.12748666226038</v>
      </c>
      <c r="M16" s="816" t="n">
        <f aca="false">'10'!$O$20</f>
        <v>3.5</v>
      </c>
      <c r="N16" s="816" t="n">
        <f aca="false">'10'!$O$21</f>
        <v>3.2</v>
      </c>
      <c r="O16" s="816" t="n">
        <f aca="false">'10'!$O$19</f>
        <v>3.4</v>
      </c>
      <c r="P16" s="817" t="n">
        <f aca="false">'10'!$Y$34</f>
        <v>3180.08333333333</v>
      </c>
      <c r="Q16" s="812" t="n">
        <f aca="false">'10'!$AB$36</f>
        <v>6</v>
      </c>
      <c r="R16" s="818" t="n">
        <v>0</v>
      </c>
      <c r="S16" s="812" t="n">
        <f aca="false">'10'!$Y$36</f>
        <v>1</v>
      </c>
      <c r="T16" s="812" t="n">
        <f aca="false">'10'!$AD$36</f>
        <v>3</v>
      </c>
      <c r="U16" s="812" t="str">
        <f aca="false">'10'!$AD$37</f>
        <v>60’</v>
      </c>
      <c r="V16" s="819" t="n">
        <f aca="false">'10'!$A$41</f>
        <v>12</v>
      </c>
      <c r="W16" s="819" t="n">
        <f aca="false">'10'!$J$41</f>
        <v>12</v>
      </c>
      <c r="X16" s="820" t="n">
        <f aca="false">'10'!$B$41</f>
        <v>12</v>
      </c>
      <c r="Y16" s="820" t="n">
        <f aca="false">'10'!$H$45</f>
        <v>12</v>
      </c>
      <c r="Z16" s="821" t="n">
        <f aca="false">'10'!$C$41</f>
        <v>12</v>
      </c>
      <c r="AA16" s="821" t="n">
        <f aca="false">'10'!$O$41</f>
        <v>0</v>
      </c>
      <c r="AB16" s="821" t="n">
        <f aca="false">'10'!$Q$45</f>
        <v>12</v>
      </c>
      <c r="AC16" s="822" t="n">
        <f aca="false">'10'!$O$51</f>
        <v>12</v>
      </c>
      <c r="AD16" s="823" t="n">
        <f aca="false">'10'!$R$51</f>
        <v>12</v>
      </c>
      <c r="AE16" s="824" t="n">
        <f aca="false">'10'!$O$57</f>
        <v>12</v>
      </c>
      <c r="AF16" s="824" t="n">
        <f aca="false">'10'!$R$57</f>
        <v>0</v>
      </c>
      <c r="AG16" s="825" t="n">
        <f aca="false">'10'!$L$45</f>
        <v>0</v>
      </c>
      <c r="AH16" s="826" t="n">
        <f aca="false">'10'!$L$37</f>
        <v>0</v>
      </c>
    </row>
    <row r="17" customFormat="false" ht="17.25" hidden="false" customHeight="true" outlineLevel="0" collapsed="false">
      <c r="A17" s="810" t="n">
        <v>11</v>
      </c>
      <c r="B17" s="827" t="n">
        <f aca="false">'11'!$C$37</f>
        <v>0</v>
      </c>
      <c r="C17" s="827" t="n">
        <f aca="false">'11'!$D$37</f>
        <v>0</v>
      </c>
      <c r="D17" s="827" t="n">
        <f aca="false">'11'!$E$37</f>
        <v>0</v>
      </c>
      <c r="E17" s="812" t="n">
        <f aca="false">'11'!AA32</f>
        <v>47015.5</v>
      </c>
      <c r="F17" s="813" t="n">
        <f aca="false">MAX('11'!$AB$6:$AB$29)</f>
        <v>87.4320556261471</v>
      </c>
      <c r="G17" s="813" t="n">
        <f aca="false">MIN('11'!$AB$6:$AB$29)</f>
        <v>83.2290362953692</v>
      </c>
      <c r="H17" s="813" t="n">
        <f aca="false">'11'!$AB$32</f>
        <v>85.6096252587025</v>
      </c>
      <c r="I17" s="814" t="n">
        <f aca="false">'11'!$AL$40</f>
        <v>0</v>
      </c>
      <c r="J17" s="815" t="n">
        <f aca="false">'11'!$AL$41</f>
        <v>0</v>
      </c>
      <c r="K17" s="814" t="n">
        <f aca="false">'11'!$AQ$40</f>
        <v>1827.35</v>
      </c>
      <c r="L17" s="815" t="n">
        <f aca="false">'11'!$AQ$41</f>
        <v>6.65439462797879</v>
      </c>
      <c r="M17" s="816" t="n">
        <f aca="false">'11'!$O$20</f>
        <v>3.5</v>
      </c>
      <c r="N17" s="816" t="n">
        <f aca="false">'11'!$O$21</f>
        <v>2</v>
      </c>
      <c r="O17" s="816" t="n">
        <f aca="false">'11'!$O$19</f>
        <v>2.70833333333333</v>
      </c>
      <c r="P17" s="817" t="n">
        <f aca="false">'11'!$Y$34</f>
        <v>3178.33333333333</v>
      </c>
      <c r="Q17" s="812" t="n">
        <f aca="false">'11'!$AB$36</f>
        <v>5</v>
      </c>
      <c r="R17" s="818" t="s">
        <v>296</v>
      </c>
      <c r="S17" s="812" t="n">
        <f aca="false">'11'!$Y$36</f>
        <v>0</v>
      </c>
      <c r="T17" s="812" t="n">
        <f aca="false">'11'!$AD$36</f>
        <v>3</v>
      </c>
      <c r="U17" s="812" t="str">
        <f aca="false">'11'!$AD$37</f>
        <v>60’</v>
      </c>
      <c r="V17" s="819" t="n">
        <f aca="false">'11'!$A$41</f>
        <v>12</v>
      </c>
      <c r="W17" s="819" t="n">
        <f aca="false">'11'!$J$41</f>
        <v>12</v>
      </c>
      <c r="X17" s="820" t="n">
        <f aca="false">'11'!$B$41</f>
        <v>12</v>
      </c>
      <c r="Y17" s="820" t="n">
        <f aca="false">'11'!$H$45</f>
        <v>12</v>
      </c>
      <c r="Z17" s="821" t="n">
        <f aca="false">'11'!$C$41</f>
        <v>12</v>
      </c>
      <c r="AA17" s="821" t="n">
        <f aca="false">'11'!$O$41</f>
        <v>1</v>
      </c>
      <c r="AB17" s="821" t="n">
        <f aca="false">'11'!$Q$45</f>
        <v>11</v>
      </c>
      <c r="AC17" s="822" t="n">
        <f aca="false">'11'!$O$51</f>
        <v>12</v>
      </c>
      <c r="AD17" s="823" t="n">
        <f aca="false">'11'!$R$51</f>
        <v>12</v>
      </c>
      <c r="AE17" s="824" t="n">
        <f aca="false">'11'!$O$57</f>
        <v>12</v>
      </c>
      <c r="AF17" s="824" t="n">
        <f aca="false">'11'!$R$57</f>
        <v>0</v>
      </c>
      <c r="AG17" s="825" t="n">
        <f aca="false">'11'!$L$45</f>
        <v>0</v>
      </c>
      <c r="AH17" s="826" t="n">
        <f aca="false">'11'!$L$37</f>
        <v>0</v>
      </c>
    </row>
    <row r="18" customFormat="false" ht="17.25" hidden="false" customHeight="true" outlineLevel="0" collapsed="false">
      <c r="A18" s="810" t="n">
        <v>12</v>
      </c>
      <c r="B18" s="827" t="n">
        <f aca="false">'12'!$C$37</f>
        <v>52.1</v>
      </c>
      <c r="C18" s="827" t="n">
        <f aca="false">'12'!$D$37</f>
        <v>22.1</v>
      </c>
      <c r="D18" s="827" t="n">
        <f aca="false">'12'!$E$37</f>
        <v>18.1</v>
      </c>
      <c r="E18" s="812" t="n">
        <f aca="false">'12'!AA32</f>
        <v>46776.1</v>
      </c>
      <c r="F18" s="813" t="n">
        <f aca="false">MAX('12'!$AB$6:$AB$29)</f>
        <v>87.2104281087171</v>
      </c>
      <c r="G18" s="813" t="n">
        <f aca="false">MIN('12'!$AB$6:$AB$29)</f>
        <v>80.5893147744192</v>
      </c>
      <c r="H18" s="813" t="n">
        <f aca="false">'12'!$AB$32</f>
        <v>85.1659748041551</v>
      </c>
      <c r="I18" s="814" t="n">
        <f aca="false">'12'!$AL$40</f>
        <v>0</v>
      </c>
      <c r="J18" s="815" t="n">
        <f aca="false">'12'!$AL$41</f>
        <v>0</v>
      </c>
      <c r="K18" s="814" t="n">
        <f aca="false">'12'!$AQ$40</f>
        <v>2043</v>
      </c>
      <c r="L18" s="815" t="n">
        <f aca="false">'12'!$AQ$41</f>
        <v>7.43920823228682</v>
      </c>
      <c r="M18" s="816" t="n">
        <f aca="false">'12'!$O$20</f>
        <v>3</v>
      </c>
      <c r="N18" s="816" t="n">
        <f aca="false">'12'!$O$21</f>
        <v>2.7</v>
      </c>
      <c r="O18" s="816" t="n">
        <f aca="false">'12'!$O$19</f>
        <v>2.88333333333333</v>
      </c>
      <c r="P18" s="817" t="n">
        <f aca="false">'12'!$Y$34</f>
        <v>3178.54166666667</v>
      </c>
      <c r="Q18" s="812" t="n">
        <f aca="false">'12'!$AB$36</f>
        <v>4</v>
      </c>
      <c r="R18" s="818" t="s">
        <v>296</v>
      </c>
      <c r="S18" s="812" t="n">
        <f aca="false">'12'!$Y$36</f>
        <v>0</v>
      </c>
      <c r="T18" s="812" t="n">
        <f aca="false">'12'!$AD$36</f>
        <v>4</v>
      </c>
      <c r="U18" s="812" t="str">
        <f aca="false">'12'!$AD$37</f>
        <v>60’</v>
      </c>
      <c r="V18" s="819" t="n">
        <f aca="false">'12'!$A$41</f>
        <v>12</v>
      </c>
      <c r="W18" s="819" t="n">
        <f aca="false">'12'!$J$41</f>
        <v>12</v>
      </c>
      <c r="X18" s="820" t="n">
        <f aca="false">'12'!$B$41</f>
        <v>12</v>
      </c>
      <c r="Y18" s="820" t="n">
        <f aca="false">'12'!$H$45</f>
        <v>12</v>
      </c>
      <c r="Z18" s="821" t="n">
        <f aca="false">'12'!$C$41</f>
        <v>12</v>
      </c>
      <c r="AA18" s="821" t="n">
        <f aca="false">'12'!$O$41</f>
        <v>1</v>
      </c>
      <c r="AB18" s="821" t="n">
        <f aca="false">'12'!$Q$45</f>
        <v>11</v>
      </c>
      <c r="AC18" s="822" t="n">
        <f aca="false">'12'!$O$51</f>
        <v>12</v>
      </c>
      <c r="AD18" s="823" t="n">
        <f aca="false">'12'!$R$51</f>
        <v>12</v>
      </c>
      <c r="AE18" s="824" t="n">
        <f aca="false">'12'!$O$57</f>
        <v>12</v>
      </c>
      <c r="AF18" s="824" t="n">
        <f aca="false">'12'!$R$57</f>
        <v>0</v>
      </c>
      <c r="AG18" s="825" t="n">
        <f aca="false">'12'!$L$45</f>
        <v>1</v>
      </c>
      <c r="AH18" s="826" t="n">
        <f aca="false">'12'!$L$37</f>
        <v>0.2</v>
      </c>
    </row>
    <row r="19" customFormat="false" ht="17.25" hidden="false" customHeight="true" outlineLevel="0" collapsed="false">
      <c r="A19" s="810" t="n">
        <v>13</v>
      </c>
      <c r="B19" s="827" t="n">
        <f aca="false">'13'!$C$37</f>
        <v>50.2</v>
      </c>
      <c r="C19" s="827" t="n">
        <f aca="false">'13'!$D$37</f>
        <v>20.1</v>
      </c>
      <c r="D19" s="827" t="n">
        <f aca="false">'13'!$E$37</f>
        <v>14.1</v>
      </c>
      <c r="E19" s="812" t="n">
        <f aca="false">'13'!AA33</f>
        <v>44688</v>
      </c>
      <c r="F19" s="813" t="n">
        <f aca="false">MAX('13'!$AB$7:$AB$30)</f>
        <v>82.2816134620144</v>
      </c>
      <c r="G19" s="813" t="n">
        <f aca="false">MIN('13'!$AB$7:$AB$30)</f>
        <v>80.2143644885581</v>
      </c>
      <c r="H19" s="813" t="n">
        <f aca="false">'13'!$AB$33</f>
        <v>81.5158598028445</v>
      </c>
      <c r="I19" s="814" t="n">
        <f aca="false">'13'!$AL$41</f>
        <v>0</v>
      </c>
      <c r="J19" s="815" t="n">
        <f aca="false">'13'!$AL$42</f>
        <v>0</v>
      </c>
      <c r="K19" s="814" t="n">
        <f aca="false">'13'!$AQ$41</f>
        <v>2043</v>
      </c>
      <c r="L19" s="815" t="n">
        <f aca="false">'13'!$AQ$42</f>
        <v>7.45308170153527</v>
      </c>
      <c r="M19" s="816" t="n">
        <f aca="false">'13'!$O$20</f>
        <v>3.5</v>
      </c>
      <c r="N19" s="816" t="n">
        <f aca="false">'13'!$O$21</f>
        <v>2.8</v>
      </c>
      <c r="O19" s="816" t="n">
        <f aca="false">'13'!$O$19</f>
        <v>3.3</v>
      </c>
      <c r="P19" s="817" t="n">
        <f aca="false">'13'!$Y$35</f>
        <v>3172.625</v>
      </c>
      <c r="Q19" s="812" t="n">
        <f aca="false">'13'!$AB$37</f>
        <v>5</v>
      </c>
      <c r="R19" s="818" t="s">
        <v>296</v>
      </c>
      <c r="S19" s="812" t="n">
        <f aca="false">'13'!$Y$37</f>
        <v>0</v>
      </c>
      <c r="T19" s="812" t="n">
        <f aca="false">'13'!$AD$37</f>
        <v>4</v>
      </c>
      <c r="U19" s="812" t="str">
        <f aca="false">'13'!$AD$38</f>
        <v>60’</v>
      </c>
      <c r="V19" s="819" t="n">
        <f aca="false">'13'!$A$41</f>
        <v>12</v>
      </c>
      <c r="W19" s="819" t="n">
        <f aca="false">'13'!$J$41</f>
        <v>12</v>
      </c>
      <c r="X19" s="820" t="n">
        <f aca="false">'13'!$B$41</f>
        <v>12</v>
      </c>
      <c r="Y19" s="820" t="n">
        <f aca="false">'13'!$H$45</f>
        <v>12</v>
      </c>
      <c r="Z19" s="821" t="n">
        <f aca="false">'13'!$C$41</f>
        <v>12</v>
      </c>
      <c r="AA19" s="821" t="n">
        <f aca="false">'13'!$O$41</f>
        <v>4</v>
      </c>
      <c r="AB19" s="821" t="n">
        <f aca="false">'13'!$Q$45</f>
        <v>7</v>
      </c>
      <c r="AC19" s="822" t="n">
        <f aca="false">'13'!$O$51</f>
        <v>12</v>
      </c>
      <c r="AD19" s="823" t="n">
        <f aca="false">'13'!$R$51</f>
        <v>12</v>
      </c>
      <c r="AE19" s="824" t="n">
        <f aca="false">'13'!$O$57</f>
        <v>12</v>
      </c>
      <c r="AF19" s="824" t="n">
        <f aca="false">'13'!$R$57</f>
        <v>0</v>
      </c>
      <c r="AG19" s="825" t="n">
        <f aca="false">'13'!$L$45</f>
        <v>0</v>
      </c>
      <c r="AH19" s="826" t="n">
        <f aca="false">'13'!$L$37</f>
        <v>0</v>
      </c>
    </row>
    <row r="20" customFormat="false" ht="17.25" hidden="false" customHeight="true" outlineLevel="0" collapsed="false">
      <c r="A20" s="810" t="n">
        <v>14</v>
      </c>
      <c r="B20" s="827" t="n">
        <f aca="false">'14'!$C$37</f>
        <v>49.8</v>
      </c>
      <c r="C20" s="827" t="n">
        <f aca="false">'14'!$D$37</f>
        <v>19.9</v>
      </c>
      <c r="D20" s="827" t="n">
        <f aca="false">'14'!$E$37</f>
        <v>17.9</v>
      </c>
      <c r="E20" s="812" t="n">
        <f aca="false">'14'!AA32</f>
        <v>44355.5</v>
      </c>
      <c r="F20" s="813" t="n">
        <f aca="false">MAX('14'!$AB$6:$AB$29)</f>
        <v>82.0987654320988</v>
      </c>
      <c r="G20" s="813" t="n">
        <f aca="false">MIN('14'!$AB$6:$AB$29)</f>
        <v>80.8665137933431</v>
      </c>
      <c r="H20" s="813" t="n">
        <f aca="false">'14'!$AB$32</f>
        <v>81.4885758613759</v>
      </c>
      <c r="I20" s="814" t="n">
        <f aca="false">'14'!$AL$40</f>
        <v>0</v>
      </c>
      <c r="J20" s="815" t="n">
        <f aca="false">'14'!$AL$41</f>
        <v>0</v>
      </c>
      <c r="K20" s="814" t="n">
        <f aca="false">'14'!$AQ$40</f>
        <v>1778.16666666667</v>
      </c>
      <c r="L20" s="815" t="n">
        <f aca="false">'14'!$AQ$41</f>
        <v>6.53379347309001</v>
      </c>
      <c r="M20" s="816" t="n">
        <f aca="false">'14'!$O$20</f>
        <v>3.5</v>
      </c>
      <c r="N20" s="816" t="n">
        <f aca="false">'14'!$O$21</f>
        <v>3.5</v>
      </c>
      <c r="O20" s="816" t="n">
        <f aca="false">'14'!$O$19</f>
        <v>3.5</v>
      </c>
      <c r="P20" s="817" t="n">
        <f aca="false">'14'!$Y$34</f>
        <v>3149.875</v>
      </c>
      <c r="Q20" s="812" t="n">
        <f aca="false">'14'!$AB$36</f>
        <v>6</v>
      </c>
      <c r="R20" s="818" t="s">
        <v>296</v>
      </c>
      <c r="S20" s="812" t="n">
        <f aca="false">'14'!$Y$36</f>
        <v>1</v>
      </c>
      <c r="T20" s="812" t="n">
        <f aca="false">'14'!$AD$36</f>
        <v>3</v>
      </c>
      <c r="U20" s="812" t="str">
        <f aca="false">'14'!$AD$37</f>
        <v>60’</v>
      </c>
      <c r="V20" s="819" t="n">
        <f aca="false">'14'!$A$41</f>
        <v>12</v>
      </c>
      <c r="W20" s="819" t="n">
        <f aca="false">'14'!$J$41</f>
        <v>12</v>
      </c>
      <c r="X20" s="820" t="n">
        <f aca="false">'14'!$B$41</f>
        <v>12</v>
      </c>
      <c r="Y20" s="820" t="n">
        <f aca="false">'14'!$H$45</f>
        <v>12</v>
      </c>
      <c r="Z20" s="821" t="n">
        <f aca="false">'14'!$C$41</f>
        <v>12</v>
      </c>
      <c r="AA20" s="821" t="n">
        <f aca="false">'14'!$O$41</f>
        <v>3</v>
      </c>
      <c r="AB20" s="821" t="n">
        <f aca="false">'14'!$Q$45</f>
        <v>8</v>
      </c>
      <c r="AC20" s="822" t="n">
        <f aca="false">'14'!$O$51</f>
        <v>12</v>
      </c>
      <c r="AD20" s="823" t="n">
        <f aca="false">'14'!$R$51</f>
        <v>12</v>
      </c>
      <c r="AE20" s="824" t="n">
        <f aca="false">'14'!$O$57</f>
        <v>12</v>
      </c>
      <c r="AF20" s="824" t="n">
        <f aca="false">'14'!$R$57</f>
        <v>0</v>
      </c>
      <c r="AG20" s="825" t="n">
        <f aca="false">'14'!$L$45</f>
        <v>1</v>
      </c>
      <c r="AH20" s="826" t="n">
        <f aca="false">'14'!$L$37</f>
        <v>0.15</v>
      </c>
    </row>
    <row r="21" customFormat="false" ht="17.25" hidden="false" customHeight="true" outlineLevel="0" collapsed="false">
      <c r="A21" s="810" t="n">
        <v>15</v>
      </c>
      <c r="B21" s="827" t="n">
        <f aca="false">'15'!$C$37</f>
        <v>50</v>
      </c>
      <c r="C21" s="827" t="n">
        <f aca="false">'15'!$D$37</f>
        <v>22</v>
      </c>
      <c r="D21" s="827" t="n">
        <f aca="false">'15'!$E$37</f>
        <v>8</v>
      </c>
      <c r="E21" s="812" t="n">
        <f aca="false">'15'!AA32</f>
        <v>43304.8</v>
      </c>
      <c r="F21" s="813" t="n">
        <f aca="false">MAX('15'!$AB$6:$AB$29)</f>
        <v>135.628518901528</v>
      </c>
      <c r="G21" s="813" t="n">
        <f aca="false">MIN('15'!$AB$6:$AB$29)</f>
        <v>0</v>
      </c>
      <c r="H21" s="813" t="n">
        <f aca="false">'15'!$AB$32</f>
        <v>81.3855090778469</v>
      </c>
      <c r="I21" s="814" t="n">
        <f aca="false">'15'!$AL$40</f>
        <v>472.973416666667</v>
      </c>
      <c r="J21" s="815" t="n">
        <f aca="false">'15'!$AL$41</f>
        <v>1.7627529736171</v>
      </c>
      <c r="K21" s="814" t="n">
        <f aca="false">'15'!$AQ$40</f>
        <v>1920.04166666667</v>
      </c>
      <c r="L21" s="815" t="n">
        <f aca="false">'15'!$AQ$41</f>
        <v>7.1559183626819</v>
      </c>
      <c r="M21" s="816" t="n">
        <f aca="false">'15'!$O$20</f>
        <v>3.5</v>
      </c>
      <c r="N21" s="816" t="n">
        <f aca="false">'15'!$O$21</f>
        <v>2.5</v>
      </c>
      <c r="O21" s="816" t="n">
        <f aca="false">'15'!$O$19</f>
        <v>3.00909090909091</v>
      </c>
      <c r="P21" s="817" t="n">
        <f aca="false">'15'!$Y$34</f>
        <v>3105.5</v>
      </c>
      <c r="Q21" s="812" t="n">
        <f aca="false">'15'!$AB$36</f>
        <v>4</v>
      </c>
      <c r="R21" s="818" t="s">
        <v>296</v>
      </c>
      <c r="S21" s="812" t="n">
        <f aca="false">'15'!$Y$36</f>
        <v>0</v>
      </c>
      <c r="T21" s="812" t="n">
        <f aca="false">'15'!$AD$36</f>
        <v>3</v>
      </c>
      <c r="U21" s="812" t="str">
        <f aca="false">'15'!$AD$37</f>
        <v>60’</v>
      </c>
      <c r="V21" s="819" t="n">
        <f aca="false">'15'!$A$41</f>
        <v>11</v>
      </c>
      <c r="W21" s="819" t="n">
        <f aca="false">'15'!$J$41</f>
        <v>11</v>
      </c>
      <c r="X21" s="820" t="n">
        <f aca="false">'15'!$B$41</f>
        <v>11</v>
      </c>
      <c r="Y21" s="820" t="n">
        <f aca="false">'15'!$H$45</f>
        <v>11</v>
      </c>
      <c r="Z21" s="821" t="n">
        <f aca="false">'15'!$C$41</f>
        <v>11</v>
      </c>
      <c r="AA21" s="821" t="n">
        <f aca="false">'15'!$O$41</f>
        <v>1</v>
      </c>
      <c r="AB21" s="821" t="n">
        <f aca="false">'15'!$Q$45</f>
        <v>7</v>
      </c>
      <c r="AC21" s="822" t="n">
        <f aca="false">'15'!$O$51</f>
        <v>11</v>
      </c>
      <c r="AD21" s="823" t="n">
        <f aca="false">'15'!$R$51</f>
        <v>11</v>
      </c>
      <c r="AE21" s="824" t="n">
        <f aca="false">'15'!$O$57</f>
        <v>11</v>
      </c>
      <c r="AF21" s="824" t="n">
        <f aca="false">'15'!$R$57</f>
        <v>0</v>
      </c>
      <c r="AG21" s="825" t="n">
        <f aca="false">'15'!$L$45</f>
        <v>1</v>
      </c>
      <c r="AH21" s="826" t="n">
        <f aca="false">'15'!$L$37</f>
        <v>0.1</v>
      </c>
    </row>
    <row r="22" customFormat="false" ht="17.25" hidden="false" customHeight="true" outlineLevel="0" collapsed="false">
      <c r="A22" s="810" t="n">
        <v>16</v>
      </c>
      <c r="B22" s="828" t="n">
        <f aca="false">'16'!$C$37</f>
        <v>50.1</v>
      </c>
      <c r="C22" s="828" t="n">
        <f aca="false">'16'!$D$37</f>
        <v>19.9</v>
      </c>
      <c r="D22" s="828" t="n">
        <f aca="false">'16'!$E$37</f>
        <v>12.9</v>
      </c>
      <c r="E22" s="812" t="n">
        <f aca="false">'16'!AA32</f>
        <v>43757</v>
      </c>
      <c r="F22" s="813" t="n">
        <f aca="false">MAX('16'!$AB$6:$AB$29)</f>
        <v>82.2031503849686</v>
      </c>
      <c r="G22" s="813" t="n">
        <f aca="false">MIN('16'!$AB$6:$AB$29)</f>
        <v>77.711124961047</v>
      </c>
      <c r="H22" s="813" t="n">
        <f aca="false">'16'!$AB$32</f>
        <v>79.6075020345062</v>
      </c>
      <c r="I22" s="814" t="n">
        <f aca="false">'16'!$AL$40</f>
        <v>1087.70833333333</v>
      </c>
      <c r="J22" s="815" t="n">
        <f aca="false">'16'!$AL$41</f>
        <v>3.95757683808637</v>
      </c>
      <c r="K22" s="814" t="n">
        <f aca="false">'16'!$AQ$40</f>
        <v>1636.29166666667</v>
      </c>
      <c r="L22" s="815" t="n">
        <f aca="false">'16'!$AQ$41</f>
        <v>5.95357211294732</v>
      </c>
      <c r="M22" s="816" t="n">
        <f aca="false">'16'!$O$20</f>
        <v>3.5</v>
      </c>
      <c r="N22" s="816" t="n">
        <f aca="false">'16'!$O$21</f>
        <v>3</v>
      </c>
      <c r="O22" s="816" t="n">
        <f aca="false">'16'!$O$19</f>
        <v>3.125</v>
      </c>
      <c r="P22" s="817" t="n">
        <f aca="false">'16'!$Y$34</f>
        <v>3181.04166666667</v>
      </c>
      <c r="Q22" s="812" t="n">
        <f aca="false">'16'!$AB$36</f>
        <v>6</v>
      </c>
      <c r="R22" s="818" t="s">
        <v>296</v>
      </c>
      <c r="S22" s="812" t="n">
        <f aca="false">'16'!$Y$36</f>
        <v>1</v>
      </c>
      <c r="T22" s="812" t="n">
        <f aca="false">'16'!$AD$36</f>
        <v>3</v>
      </c>
      <c r="U22" s="812" t="str">
        <f aca="false">'16'!$AD$37</f>
        <v>60’</v>
      </c>
      <c r="V22" s="819" t="n">
        <f aca="false">'16'!$A$41</f>
        <v>12</v>
      </c>
      <c r="W22" s="819" t="n">
        <f aca="false">'16'!$J$41</f>
        <v>12</v>
      </c>
      <c r="X22" s="820" t="n">
        <f aca="false">'16'!$B$41</f>
        <v>12</v>
      </c>
      <c r="Y22" s="820" t="n">
        <f aca="false">'16'!$H$45</f>
        <v>12</v>
      </c>
      <c r="Z22" s="821" t="n">
        <f aca="false">'16'!$C$41</f>
        <v>12</v>
      </c>
      <c r="AA22" s="821" t="n">
        <f aca="false">'16'!$O$41</f>
        <v>8</v>
      </c>
      <c r="AB22" s="821" t="n">
        <f aca="false">'16'!$Q$45</f>
        <v>4</v>
      </c>
      <c r="AC22" s="822" t="n">
        <f aca="false">'16'!$O$51</f>
        <v>12</v>
      </c>
      <c r="AD22" s="823" t="n">
        <f aca="false">'16'!$R$51</f>
        <v>12</v>
      </c>
      <c r="AE22" s="824" t="n">
        <f aca="false">'16'!$O$57</f>
        <v>12</v>
      </c>
      <c r="AF22" s="824" t="n">
        <f aca="false">'16'!$R$57</f>
        <v>0</v>
      </c>
      <c r="AG22" s="825" t="n">
        <f aca="false">'16'!$L$45</f>
        <v>1</v>
      </c>
      <c r="AH22" s="826" t="n">
        <f aca="false">'16'!$L$37</f>
        <v>0.2</v>
      </c>
    </row>
    <row r="23" customFormat="false" ht="17.25" hidden="false" customHeight="true" outlineLevel="0" collapsed="false">
      <c r="A23" s="810" t="n">
        <v>17</v>
      </c>
      <c r="B23" s="828" t="n">
        <f aca="false">'17'!$C$37</f>
        <v>49.8</v>
      </c>
      <c r="C23" s="828" t="n">
        <f aca="false">'17'!$D$37</f>
        <v>21.9</v>
      </c>
      <c r="D23" s="828" t="n">
        <f aca="false">'17'!$E$37</f>
        <v>14.9</v>
      </c>
      <c r="E23" s="812" t="n">
        <f aca="false">'17'!AA32</f>
        <v>43437.8</v>
      </c>
      <c r="F23" s="813" t="n">
        <f aca="false">MAX('17'!$AB$6:$AB$29)</f>
        <v>96.4074074074074</v>
      </c>
      <c r="G23" s="813" t="n">
        <f aca="false">MIN('17'!$AB$6:$AB$29)</f>
        <v>78.0760801502818</v>
      </c>
      <c r="H23" s="813" t="n">
        <f aca="false">'17'!$AB$32</f>
        <v>79.906212321362</v>
      </c>
      <c r="I23" s="814" t="n">
        <f aca="false">'17'!$AL$40</f>
        <v>1135</v>
      </c>
      <c r="J23" s="815" t="n">
        <f aca="false">'17'!$AL$41</f>
        <v>4.16945855080641</v>
      </c>
      <c r="K23" s="814" t="n">
        <f aca="false">'17'!$AQ$40</f>
        <v>1532.25</v>
      </c>
      <c r="L23" s="815" t="n">
        <f aca="false">'17'!$AQ$41</f>
        <v>5.62876904358866</v>
      </c>
      <c r="M23" s="816" t="n">
        <f aca="false">'17'!$O$20</f>
        <v>3.5</v>
      </c>
      <c r="N23" s="816" t="n">
        <f aca="false">'17'!$O$21</f>
        <v>3</v>
      </c>
      <c r="O23" s="816" t="n">
        <f aca="false">'17'!$O$19</f>
        <v>3.38333333333333</v>
      </c>
      <c r="P23" s="817" t="n">
        <f aca="false">'17'!$Y$34</f>
        <v>3150.66666666667</v>
      </c>
      <c r="Q23" s="812" t="n">
        <f aca="false">'17'!$AB$36</f>
        <v>4</v>
      </c>
      <c r="R23" s="818" t="s">
        <v>296</v>
      </c>
      <c r="S23" s="812" t="n">
        <f aca="false">'17'!$Y$36</f>
        <v>1</v>
      </c>
      <c r="T23" s="812" t="n">
        <f aca="false">'17'!$AD$36</f>
        <v>3</v>
      </c>
      <c r="U23" s="812" t="str">
        <f aca="false">'17'!$AD$37</f>
        <v>60’</v>
      </c>
      <c r="V23" s="819" t="n">
        <f aca="false">'17'!$A$41</f>
        <v>12</v>
      </c>
      <c r="W23" s="819" t="n">
        <f aca="false">'17'!$J$41</f>
        <v>12</v>
      </c>
      <c r="X23" s="820" t="n">
        <f aca="false">'17'!$B$41</f>
        <v>12</v>
      </c>
      <c r="Y23" s="820" t="n">
        <f aca="false">'17'!$H$45</f>
        <v>12</v>
      </c>
      <c r="Z23" s="821" t="n">
        <f aca="false">'17'!$C$41</f>
        <v>12</v>
      </c>
      <c r="AA23" s="821" t="n">
        <f aca="false">'17'!$O$41</f>
        <v>12</v>
      </c>
      <c r="AB23" s="821" t="n">
        <f aca="false">'17'!$Q$45</f>
        <v>0</v>
      </c>
      <c r="AC23" s="822" t="n">
        <f aca="false">'17'!$O$51</f>
        <v>12</v>
      </c>
      <c r="AD23" s="823" t="n">
        <f aca="false">'17'!$R$51</f>
        <v>12</v>
      </c>
      <c r="AE23" s="824" t="n">
        <f aca="false">'17'!$O$57</f>
        <v>12</v>
      </c>
      <c r="AF23" s="824" t="n">
        <f aca="false">'17'!$R$57</f>
        <v>0</v>
      </c>
      <c r="AG23" s="825" t="n">
        <f aca="false">'17'!$L$45</f>
        <v>1</v>
      </c>
      <c r="AH23" s="826" t="n">
        <f aca="false">'17'!$L$37</f>
        <v>0.2</v>
      </c>
    </row>
    <row r="24" customFormat="false" ht="17.25" hidden="false" customHeight="true" outlineLevel="0" collapsed="false">
      <c r="A24" s="810" t="n">
        <v>18</v>
      </c>
      <c r="B24" s="828" t="n">
        <f aca="false">'18'!$C$37</f>
        <v>47.8</v>
      </c>
      <c r="C24" s="828" t="n">
        <f aca="false">'18'!$D$37</f>
        <v>19.9</v>
      </c>
      <c r="D24" s="828" t="n">
        <f aca="false">'18'!$E$37</f>
        <v>13.9</v>
      </c>
      <c r="E24" s="812" t="n">
        <f aca="false">'18'!AA32</f>
        <v>43943.2</v>
      </c>
      <c r="F24" s="813" t="n">
        <f aca="false">MAX('18'!$AB$6:$AB$29)</f>
        <v>81.5123456790124</v>
      </c>
      <c r="G24" s="813" t="n">
        <f aca="false">MIN('18'!$AB$6:$AB$29)</f>
        <v>76.7495540866646</v>
      </c>
      <c r="H24" s="813" t="n">
        <f aca="false">'18'!$AB$32</f>
        <v>80.0593524890759</v>
      </c>
      <c r="I24" s="814" t="n">
        <f aca="false">'18'!$AL$40</f>
        <v>1198.6735</v>
      </c>
      <c r="J24" s="815" t="n">
        <f aca="false">'18'!$AL$41</f>
        <v>4.36761147912522</v>
      </c>
      <c r="K24" s="814" t="n">
        <f aca="false">'18'!$AQ$40</f>
        <v>1362</v>
      </c>
      <c r="L24" s="815" t="n">
        <f aca="false">'18'!$AQ$41</f>
        <v>4.9627249076321</v>
      </c>
      <c r="M24" s="816" t="n">
        <f aca="false">'18'!$O$20</f>
        <v>3.5</v>
      </c>
      <c r="N24" s="816" t="n">
        <f aca="false">'18'!$O$21</f>
        <v>3.5</v>
      </c>
      <c r="O24" s="816" t="n">
        <f aca="false">'18'!$O$19</f>
        <v>3.5</v>
      </c>
      <c r="P24" s="817" t="n">
        <f aca="false">'18'!$Y$34</f>
        <v>3176.45833333333</v>
      </c>
      <c r="Q24" s="812" t="n">
        <f aca="false">'18'!$AB$36</f>
        <v>4</v>
      </c>
      <c r="R24" s="818" t="s">
        <v>296</v>
      </c>
      <c r="S24" s="812" t="n">
        <f aca="false">'18'!$Y$36</f>
        <v>1</v>
      </c>
      <c r="T24" s="812" t="n">
        <f aca="false">'18'!$AD$36</f>
        <v>3</v>
      </c>
      <c r="U24" s="812" t="str">
        <f aca="false">'18'!$AD$37</f>
        <v>60’</v>
      </c>
      <c r="V24" s="819" t="n">
        <f aca="false">'18'!$A$41</f>
        <v>12</v>
      </c>
      <c r="W24" s="819" t="n">
        <f aca="false">'18'!$J$41</f>
        <v>12</v>
      </c>
      <c r="X24" s="820" t="n">
        <f aca="false">'18'!$B$41</f>
        <v>12</v>
      </c>
      <c r="Y24" s="820" t="n">
        <f aca="false">'18'!$H$45</f>
        <v>12</v>
      </c>
      <c r="Z24" s="821" t="n">
        <f aca="false">'18'!$C$41</f>
        <v>12</v>
      </c>
      <c r="AA24" s="821" t="n">
        <f aca="false">'18'!$O$41</f>
        <v>12</v>
      </c>
      <c r="AB24" s="821" t="n">
        <f aca="false">'18'!$Q$45</f>
        <v>0</v>
      </c>
      <c r="AC24" s="822" t="n">
        <f aca="false">'18'!$O$51</f>
        <v>12</v>
      </c>
      <c r="AD24" s="823" t="n">
        <f aca="false">'18'!$R$51</f>
        <v>12</v>
      </c>
      <c r="AE24" s="824" t="n">
        <f aca="false">'18'!$O$57</f>
        <v>12</v>
      </c>
      <c r="AF24" s="824" t="n">
        <f aca="false">'18'!$R$57</f>
        <v>0</v>
      </c>
      <c r="AG24" s="825" t="n">
        <f aca="false">'18'!$L$45</f>
        <v>1</v>
      </c>
      <c r="AH24" s="826" t="n">
        <f aca="false">'18'!$L$37</f>
        <v>0.15</v>
      </c>
    </row>
    <row r="25" customFormat="false" ht="17.25" hidden="false" customHeight="true" outlineLevel="0" collapsed="false">
      <c r="A25" s="810" t="n">
        <v>19</v>
      </c>
      <c r="B25" s="828" t="n">
        <f aca="false">'19'!$C$37</f>
        <v>42.5</v>
      </c>
      <c r="C25" s="828" t="n">
        <f aca="false">'19'!$D$37</f>
        <v>22.5</v>
      </c>
      <c r="D25" s="828" t="n">
        <f aca="false">'19'!$E$37</f>
        <v>17.5</v>
      </c>
      <c r="E25" s="812" t="n">
        <f aca="false">'19'!AA32</f>
        <v>41762</v>
      </c>
      <c r="F25" s="813" t="n">
        <f aca="false">MAX('19'!$AB$6:$AB$29)</f>
        <v>81.6838632694602</v>
      </c>
      <c r="G25" s="813" t="n">
        <f aca="false">MIN('19'!$AB$6:$AB$29)</f>
        <v>72.6209048361935</v>
      </c>
      <c r="H25" s="813" t="n">
        <f aca="false">'19'!$AB$32</f>
        <v>75.6264963182976</v>
      </c>
      <c r="I25" s="814" t="n">
        <f aca="false">'19'!$AL$40</f>
        <v>1135</v>
      </c>
      <c r="J25" s="815" t="n">
        <f aca="false">'19'!$AL$41</f>
        <v>4.12899639558623</v>
      </c>
      <c r="K25" s="814" t="n">
        <f aca="false">'19'!$AQ$40</f>
        <v>1210.66666666667</v>
      </c>
      <c r="L25" s="815" t="n">
        <f aca="false">'19'!$AQ$41</f>
        <v>4.40426282195865</v>
      </c>
      <c r="M25" s="816" t="n">
        <f aca="false">'19'!$O$20</f>
        <v>3.5</v>
      </c>
      <c r="N25" s="816" t="n">
        <f aca="false">'19'!$O$21</f>
        <v>3</v>
      </c>
      <c r="O25" s="816" t="n">
        <f aca="false">'19'!$O$19</f>
        <v>3.25</v>
      </c>
      <c r="P25" s="817" t="n">
        <f aca="false">'19'!$Y$34</f>
        <v>3181.54166666667</v>
      </c>
      <c r="Q25" s="812" t="n">
        <f aca="false">'19'!$AB$36</f>
        <v>5</v>
      </c>
      <c r="R25" s="818" t="s">
        <v>296</v>
      </c>
      <c r="S25" s="812" t="n">
        <f aca="false">'19'!$Y$36</f>
        <v>0</v>
      </c>
      <c r="T25" s="812" t="n">
        <f aca="false">'19'!$AD$36</f>
        <v>4</v>
      </c>
      <c r="U25" s="812" t="str">
        <f aca="false">'19'!$AD$37</f>
        <v>60’</v>
      </c>
      <c r="V25" s="819" t="n">
        <f aca="false">'19'!$A$41</f>
        <v>12</v>
      </c>
      <c r="W25" s="819" t="n">
        <f aca="false">'19'!$J$41</f>
        <v>12</v>
      </c>
      <c r="X25" s="820" t="n">
        <f aca="false">'19'!$B$41</f>
        <v>12</v>
      </c>
      <c r="Y25" s="820" t="n">
        <f aca="false">'19'!$H$45</f>
        <v>12</v>
      </c>
      <c r="Z25" s="821" t="n">
        <f aca="false">'19'!$C$41</f>
        <v>12</v>
      </c>
      <c r="AA25" s="821" t="n">
        <f aca="false">'19'!$O$41</f>
        <v>11</v>
      </c>
      <c r="AB25" s="821" t="n">
        <f aca="false">'19'!$Q$45</f>
        <v>1</v>
      </c>
      <c r="AC25" s="822" t="n">
        <f aca="false">'19'!$O$51</f>
        <v>12</v>
      </c>
      <c r="AD25" s="823" t="n">
        <f aca="false">'19'!$R$51</f>
        <v>12</v>
      </c>
      <c r="AE25" s="824" t="n">
        <f aca="false">'19'!$O$57</f>
        <v>12</v>
      </c>
      <c r="AF25" s="824" t="n">
        <f aca="false">'19'!$R$57</f>
        <v>0</v>
      </c>
      <c r="AG25" s="825" t="n">
        <f aca="false">'19'!$L$45</f>
        <v>1</v>
      </c>
      <c r="AH25" s="826" t="n">
        <f aca="false">'19'!$L$37</f>
        <v>0.1</v>
      </c>
    </row>
    <row r="26" customFormat="false" ht="17.25" hidden="false" customHeight="true" outlineLevel="0" collapsed="false">
      <c r="A26" s="810" t="n">
        <v>20</v>
      </c>
      <c r="B26" s="828" t="n">
        <f aca="false">'20'!$C$37</f>
        <v>45.8</v>
      </c>
      <c r="C26" s="828" t="n">
        <f aca="false">'20'!$D$37</f>
        <v>18.9</v>
      </c>
      <c r="D26" s="828" t="n">
        <f aca="false">'20'!$E$37</f>
        <v>12.9</v>
      </c>
      <c r="E26" s="812" t="n">
        <f aca="false">'20'!AA32</f>
        <v>41256.6</v>
      </c>
      <c r="F26" s="813" t="n">
        <f aca="false">MAX('20'!$AB$6:$AB$29)</f>
        <v>77.7252919798172</v>
      </c>
      <c r="G26" s="813" t="n">
        <f aca="false">MIN('20'!$AB$6:$AB$29)</f>
        <v>72.5529925187032</v>
      </c>
      <c r="H26" s="813" t="n">
        <f aca="false">'20'!$AB$32</f>
        <v>74.9244258361091</v>
      </c>
      <c r="I26" s="814" t="n">
        <f aca="false">'20'!$AL$40</f>
        <v>1135</v>
      </c>
      <c r="J26" s="815" t="n">
        <f aca="false">'20'!$AL$41</f>
        <v>4.12240978278714</v>
      </c>
      <c r="K26" s="814" t="n">
        <f aca="false">'20'!$AQ$40</f>
        <v>1276.875</v>
      </c>
      <c r="L26" s="815" t="n">
        <f aca="false">'20'!$AQ$41</f>
        <v>4.63771100563553</v>
      </c>
      <c r="M26" s="816" t="n">
        <f aca="false">'20'!$O$20</f>
        <v>3</v>
      </c>
      <c r="N26" s="816" t="n">
        <f aca="false">'20'!$O$21</f>
        <v>3</v>
      </c>
      <c r="O26" s="816" t="n">
        <f aca="false">'20'!$O$19</f>
        <v>3</v>
      </c>
      <c r="P26" s="817" t="n">
        <f aca="false">'20'!$Y$34</f>
        <v>3186.625</v>
      </c>
      <c r="Q26" s="812" t="n">
        <f aca="false">'20'!$AB$36</f>
        <v>5</v>
      </c>
      <c r="R26" s="818" t="s">
        <v>296</v>
      </c>
      <c r="S26" s="812" t="n">
        <f aca="false">'20'!$Y$36</f>
        <v>0</v>
      </c>
      <c r="T26" s="812" t="n">
        <f aca="false">'20'!$AD$36</f>
        <v>4</v>
      </c>
      <c r="U26" s="812" t="str">
        <f aca="false">'20'!$AD$37</f>
        <v>60’</v>
      </c>
      <c r="V26" s="819" t="n">
        <f aca="false">'20'!$A$41</f>
        <v>12</v>
      </c>
      <c r="W26" s="819" t="n">
        <f aca="false">'20'!$J$41</f>
        <v>12</v>
      </c>
      <c r="X26" s="820" t="n">
        <f aca="false">'20'!$B$41</f>
        <v>12</v>
      </c>
      <c r="Y26" s="820" t="n">
        <f aca="false">'20'!$H$45</f>
        <v>12</v>
      </c>
      <c r="Z26" s="821" t="n">
        <f aca="false">'20'!$C$41</f>
        <v>12</v>
      </c>
      <c r="AA26" s="821" t="n">
        <f aca="false">'20'!$O$41</f>
        <v>9</v>
      </c>
      <c r="AB26" s="821" t="n">
        <f aca="false">'20'!$Q$45</f>
        <v>3</v>
      </c>
      <c r="AC26" s="822" t="n">
        <f aca="false">'20'!$O$51</f>
        <v>4</v>
      </c>
      <c r="AD26" s="823" t="n">
        <f aca="false">'20'!$R$51</f>
        <v>4</v>
      </c>
      <c r="AE26" s="824" t="n">
        <f aca="false">'20'!$O$57</f>
        <v>12</v>
      </c>
      <c r="AF26" s="824" t="n">
        <f aca="false">'20'!$R$57</f>
        <v>0</v>
      </c>
      <c r="AG26" s="825" t="n">
        <f aca="false">'20'!$L$45</f>
        <v>1</v>
      </c>
      <c r="AH26" s="826" t="n">
        <f aca="false">'20'!$L$37</f>
        <v>0.15</v>
      </c>
    </row>
    <row r="27" customFormat="false" ht="17.25" hidden="false" customHeight="true" outlineLevel="0" collapsed="false">
      <c r="A27" s="810" t="n">
        <v>21</v>
      </c>
      <c r="B27" s="828" t="n">
        <f aca="false">'21'!$C$37</f>
        <v>48.8</v>
      </c>
      <c r="C27" s="828" t="n">
        <f aca="false">'21'!$D$37</f>
        <v>18.9</v>
      </c>
      <c r="D27" s="828" t="n">
        <f aca="false">'21'!$E$37</f>
        <v>13.9</v>
      </c>
      <c r="E27" s="812" t="n">
        <f aca="false">'21'!AA32</f>
        <v>41097</v>
      </c>
      <c r="F27" s="813" t="n">
        <f aca="false">MAX('21'!$AB$6:$AB$29)</f>
        <v>79.0303340149966</v>
      </c>
      <c r="G27" s="813" t="n">
        <f aca="false">MIN('21'!$AB$6:$AB$29)</f>
        <v>72.1120480255396</v>
      </c>
      <c r="H27" s="813" t="n">
        <f aca="false">'21'!$AB$32</f>
        <v>74.7622803155934</v>
      </c>
      <c r="I27" s="814" t="n">
        <f aca="false">'21'!$AL$40</f>
        <v>1135</v>
      </c>
      <c r="J27" s="815" t="n">
        <f aca="false">'21'!$AL$41</f>
        <v>4.12926678774332</v>
      </c>
      <c r="K27" s="814" t="n">
        <f aca="false">'21'!$AQ$40</f>
        <v>1362</v>
      </c>
      <c r="L27" s="815" t="n">
        <f aca="false">'21'!$AQ$41</f>
        <v>4.95512014529198</v>
      </c>
      <c r="M27" s="816" t="n">
        <f aca="false">'21'!$O$20</f>
        <v>3.5</v>
      </c>
      <c r="N27" s="816" t="n">
        <f aca="false">'21'!$O$21</f>
        <v>3</v>
      </c>
      <c r="O27" s="816" t="n">
        <f aca="false">'21'!$O$19</f>
        <v>3.1</v>
      </c>
      <c r="P27" s="817" t="n">
        <f aca="false">'21'!$Y$34</f>
        <v>3181.33333333333</v>
      </c>
      <c r="Q27" s="812" t="n">
        <f aca="false">'21'!$AB$36</f>
        <v>5</v>
      </c>
      <c r="R27" s="818" t="s">
        <v>296</v>
      </c>
      <c r="S27" s="812" t="n">
        <f aca="false">'21'!$Y$36</f>
        <v>0</v>
      </c>
      <c r="T27" s="812" t="n">
        <f aca="false">'21'!$AD$36</f>
        <v>4</v>
      </c>
      <c r="U27" s="812" t="str">
        <f aca="false">'21'!$AD$37</f>
        <v>60’</v>
      </c>
      <c r="V27" s="819" t="n">
        <f aca="false">'21'!$A$41</f>
        <v>12</v>
      </c>
      <c r="W27" s="819" t="n">
        <f aca="false">'21'!$J$41</f>
        <v>12</v>
      </c>
      <c r="X27" s="820" t="n">
        <f aca="false">'21'!$B$41</f>
        <v>12</v>
      </c>
      <c r="Y27" s="820" t="n">
        <f aca="false">'21'!$H$45</f>
        <v>12</v>
      </c>
      <c r="Z27" s="821" t="n">
        <f aca="false">'21'!$C$41</f>
        <v>12</v>
      </c>
      <c r="AA27" s="821" t="n">
        <f aca="false">'21'!$O$41</f>
        <v>12</v>
      </c>
      <c r="AB27" s="821" t="n">
        <f aca="false">'21'!$Q$45</f>
        <v>0</v>
      </c>
      <c r="AC27" s="822" t="n">
        <f aca="false">'21'!$O$51</f>
        <v>12</v>
      </c>
      <c r="AD27" s="823" t="n">
        <f aca="false">'21'!$R$51</f>
        <v>12</v>
      </c>
      <c r="AE27" s="824" t="n">
        <f aca="false">'21'!$O$57</f>
        <v>12</v>
      </c>
      <c r="AF27" s="824" t="n">
        <f aca="false">'21'!$R$57</f>
        <v>0</v>
      </c>
      <c r="AG27" s="825" t="n">
        <f aca="false">'21'!$L$45</f>
        <v>1</v>
      </c>
      <c r="AH27" s="826" t="n">
        <f aca="false">'21'!$L$37</f>
        <v>0.15</v>
      </c>
    </row>
    <row r="28" customFormat="false" ht="17.25" hidden="false" customHeight="true" outlineLevel="0" collapsed="false">
      <c r="A28" s="810" t="n">
        <v>22</v>
      </c>
      <c r="B28" s="828" t="n">
        <f aca="false">'22'!$C$37</f>
        <v>49.8</v>
      </c>
      <c r="C28" s="828" t="n">
        <f aca="false">'22'!$D$37</f>
        <v>19.9</v>
      </c>
      <c r="D28" s="828" t="n">
        <f aca="false">'22'!$E$37</f>
        <v>13.9</v>
      </c>
      <c r="E28" s="812" t="n">
        <f aca="false">'22'!AA32</f>
        <v>39820.2</v>
      </c>
      <c r="F28" s="813" t="n">
        <f aca="false">MAX('22'!$AB$6:$AB$29)</f>
        <v>74.1457718780728</v>
      </c>
      <c r="G28" s="813" t="n">
        <f aca="false">MIN('22'!$AB$6:$AB$29)</f>
        <v>69.5315767461313</v>
      </c>
      <c r="H28" s="813" t="n">
        <f aca="false">'22'!$AB$32</f>
        <v>72.2003273761203</v>
      </c>
      <c r="I28" s="814" t="n">
        <f aca="false">'22'!$AL$40</f>
        <v>1135</v>
      </c>
      <c r="J28" s="815" t="n">
        <f aca="false">'22'!$AL$41</f>
        <v>4.11562923801028</v>
      </c>
      <c r="K28" s="814" t="n">
        <f aca="false">'22'!$AQ$40</f>
        <v>1441.45</v>
      </c>
      <c r="L28" s="815" t="n">
        <f aca="false">'22'!$AQ$41</f>
        <v>5.22684913227306</v>
      </c>
      <c r="M28" s="816" t="n">
        <f aca="false">'22'!$O$20</f>
        <v>3.5</v>
      </c>
      <c r="N28" s="816" t="n">
        <f aca="false">'22'!$O$21</f>
        <v>2.6</v>
      </c>
      <c r="O28" s="816" t="n">
        <f aca="false">'22'!$O$19</f>
        <v>2.875</v>
      </c>
      <c r="P28" s="817" t="n">
        <f aca="false">'22'!$Y$34</f>
        <v>3191.875</v>
      </c>
      <c r="Q28" s="812" t="n">
        <f aca="false">'22'!$AB$36</f>
        <v>5</v>
      </c>
      <c r="R28" s="818" t="s">
        <v>296</v>
      </c>
      <c r="S28" s="812" t="n">
        <f aca="false">'22'!$Y$36</f>
        <v>0</v>
      </c>
      <c r="T28" s="812" t="n">
        <f aca="false">'22'!$AD$36</f>
        <v>4</v>
      </c>
      <c r="U28" s="812" t="str">
        <f aca="false">'22'!$AD$37</f>
        <v>60’</v>
      </c>
      <c r="V28" s="819" t="n">
        <f aca="false">'22'!$A$41</f>
        <v>12</v>
      </c>
      <c r="W28" s="819" t="n">
        <f aca="false">'22'!$J$41</f>
        <v>12</v>
      </c>
      <c r="X28" s="820" t="n">
        <f aca="false">'22'!$B$41</f>
        <v>12</v>
      </c>
      <c r="Y28" s="820" t="n">
        <f aca="false">'22'!$H$45</f>
        <v>12</v>
      </c>
      <c r="Z28" s="821" t="n">
        <f aca="false">'22'!$C$41</f>
        <v>12</v>
      </c>
      <c r="AA28" s="821" t="n">
        <f aca="false">'22'!$O$41</f>
        <v>12</v>
      </c>
      <c r="AB28" s="821" t="n">
        <f aca="false">'22'!$Q$45</f>
        <v>0</v>
      </c>
      <c r="AC28" s="822" t="n">
        <f aca="false">'22'!$O$51</f>
        <v>12</v>
      </c>
      <c r="AD28" s="823" t="n">
        <f aca="false">'22'!$R$51</f>
        <v>12</v>
      </c>
      <c r="AE28" s="824" t="n">
        <f aca="false">'22'!$O$57</f>
        <v>12</v>
      </c>
      <c r="AF28" s="824" t="n">
        <f aca="false">'22'!$R$57</f>
        <v>0</v>
      </c>
      <c r="AG28" s="825" t="n">
        <f aca="false">'22'!$L$45</f>
        <v>0</v>
      </c>
      <c r="AH28" s="826" t="n">
        <f aca="false">'22'!$L$37</f>
        <v>0</v>
      </c>
    </row>
    <row r="29" customFormat="false" ht="17.25" hidden="false" customHeight="true" outlineLevel="0" collapsed="false">
      <c r="A29" s="810" t="n">
        <v>23</v>
      </c>
      <c r="B29" s="828" t="n">
        <f aca="false">'23'!$C$37</f>
        <v>52</v>
      </c>
      <c r="C29" s="828" t="n">
        <f aca="false">'23'!$D$37</f>
        <v>22</v>
      </c>
      <c r="D29" s="828" t="n">
        <f aca="false">'23'!$E$37</f>
        <v>20</v>
      </c>
      <c r="E29" s="812" t="n">
        <f aca="false">'23'!AA32</f>
        <v>39610.4</v>
      </c>
      <c r="F29" s="813" t="n">
        <f aca="false">MAX('23'!$AB$6:$AB$29)</f>
        <v>74.2323520101298</v>
      </c>
      <c r="G29" s="813" t="n">
        <f aca="false">MIN('23'!$AB$6:$AB$29)</f>
        <v>69.2721257237386</v>
      </c>
      <c r="H29" s="813" t="n">
        <f aca="false">'23'!$AB$32</f>
        <v>71.8763829327806</v>
      </c>
      <c r="I29" s="814" t="n">
        <f aca="false">'23'!$AL$40</f>
        <v>1161.48333333333</v>
      </c>
      <c r="J29" s="815" t="n">
        <f aca="false">'23'!$AL$41</f>
        <v>4.21490684371828</v>
      </c>
      <c r="K29" s="814" t="n">
        <f aca="false">'23'!$AQ$40</f>
        <v>1475.5</v>
      </c>
      <c r="L29" s="815" t="n">
        <f aca="false">'23'!$AQ$41</f>
        <v>5.35444191873006</v>
      </c>
      <c r="M29" s="816" t="n">
        <f aca="false">'23'!$O$20</f>
        <v>3.5</v>
      </c>
      <c r="N29" s="816" t="n">
        <f aca="false">'23'!$O$21</f>
        <v>2.5</v>
      </c>
      <c r="O29" s="816" t="n">
        <f aca="false">'23'!$O$19</f>
        <v>2.95833333333333</v>
      </c>
      <c r="P29" s="817" t="n">
        <f aca="false">'23'!$Y$34</f>
        <v>3189.41666666667</v>
      </c>
      <c r="Q29" s="812" t="n">
        <f aca="false">'23'!$AB$36</f>
        <v>5</v>
      </c>
      <c r="R29" s="818" t="s">
        <v>296</v>
      </c>
      <c r="S29" s="812" t="n">
        <f aca="false">'23'!$Y$36</f>
        <v>0</v>
      </c>
      <c r="T29" s="812" t="n">
        <f aca="false">'23'!$AD$36</f>
        <v>4</v>
      </c>
      <c r="U29" s="812" t="str">
        <f aca="false">'23'!$AD$37</f>
        <v>60’</v>
      </c>
      <c r="V29" s="819" t="n">
        <f aca="false">'23'!$A$41</f>
        <v>12</v>
      </c>
      <c r="W29" s="819" t="n">
        <f aca="false">'23'!$J$41</f>
        <v>12</v>
      </c>
      <c r="X29" s="820" t="n">
        <f aca="false">'23'!$B$41</f>
        <v>12</v>
      </c>
      <c r="Y29" s="820" t="n">
        <f aca="false">'23'!$H$45</f>
        <v>12</v>
      </c>
      <c r="Z29" s="821" t="n">
        <f aca="false">'23'!$C$41</f>
        <v>12</v>
      </c>
      <c r="AA29" s="821" t="n">
        <f aca="false">'23'!$O$41</f>
        <v>9</v>
      </c>
      <c r="AB29" s="821" t="n">
        <f aca="false">'23'!$Q$45</f>
        <v>3</v>
      </c>
      <c r="AC29" s="822" t="n">
        <f aca="false">'23'!$O$51</f>
        <v>12</v>
      </c>
      <c r="AD29" s="823" t="n">
        <f aca="false">'23'!$R$51</f>
        <v>12</v>
      </c>
      <c r="AE29" s="824" t="n">
        <f aca="false">'23'!$O$57</f>
        <v>12</v>
      </c>
      <c r="AF29" s="824" t="n">
        <f aca="false">'23'!$R$57</f>
        <v>0</v>
      </c>
      <c r="AG29" s="825" t="n">
        <f aca="false">'23'!$L$45</f>
        <v>1</v>
      </c>
      <c r="AH29" s="826" t="n">
        <f aca="false">'23'!$L$37</f>
        <v>0.1</v>
      </c>
    </row>
    <row r="30" customFormat="false" ht="17.25" hidden="false" customHeight="true" outlineLevel="0" collapsed="false">
      <c r="A30" s="810" t="n">
        <v>24</v>
      </c>
      <c r="B30" s="828" t="n">
        <f aca="false">'24'!$C$37</f>
        <v>0</v>
      </c>
      <c r="C30" s="828" t="n">
        <f aca="false">'24'!$D$37</f>
        <v>0</v>
      </c>
      <c r="D30" s="828" t="n">
        <f aca="false">'24'!$E$37</f>
        <v>0</v>
      </c>
      <c r="E30" s="812" t="n">
        <f aca="false">'24'!AA32</f>
        <v>40219.2</v>
      </c>
      <c r="F30" s="813" t="n">
        <f aca="false">MAX('24'!$AB$6:$AB$29)</f>
        <v>73.6783792339348</v>
      </c>
      <c r="G30" s="813" t="n">
        <f aca="false">MIN('24'!$AB$6:$AB$29)</f>
        <v>72.7571115973742</v>
      </c>
      <c r="H30" s="813" t="n">
        <f aca="false">'24'!$AB$32</f>
        <v>73.135484840445</v>
      </c>
      <c r="I30" s="814" t="n">
        <f aca="false">'24'!$AL$40</f>
        <v>1180.4</v>
      </c>
      <c r="J30" s="815" t="n">
        <f aca="false">'24'!$AL$41</f>
        <v>4.29286316953245</v>
      </c>
      <c r="K30" s="814" t="n">
        <f aca="false">'24'!$AQ$40</f>
        <v>1498.2</v>
      </c>
      <c r="L30" s="815" t="n">
        <f aca="false">'24'!$AQ$41</f>
        <v>5.44863402286812</v>
      </c>
      <c r="M30" s="816" t="n">
        <f aca="false">'24'!$O$20</f>
        <v>3.5</v>
      </c>
      <c r="N30" s="816" t="n">
        <f aca="false">'24'!$O$21</f>
        <v>2.8</v>
      </c>
      <c r="O30" s="816" t="n">
        <f aca="false">'24'!$O$19</f>
        <v>3.18333333333333</v>
      </c>
      <c r="P30" s="817" t="n">
        <f aca="false">'24'!$Y$34</f>
        <v>3182.5</v>
      </c>
      <c r="Q30" s="812" t="n">
        <f aca="false">'24'!$AB$36</f>
        <v>5</v>
      </c>
      <c r="R30" s="818" t="s">
        <v>296</v>
      </c>
      <c r="S30" s="812" t="n">
        <f aca="false">'24'!$Y$36</f>
        <v>1</v>
      </c>
      <c r="T30" s="812" t="n">
        <f aca="false">'24'!$AD$36</f>
        <v>4</v>
      </c>
      <c r="U30" s="812" t="str">
        <f aca="false">'24'!$AD$37</f>
        <v>60’</v>
      </c>
      <c r="V30" s="819" t="n">
        <f aca="false">'24'!$A$41</f>
        <v>12</v>
      </c>
      <c r="W30" s="819" t="n">
        <f aca="false">'24'!$J$41</f>
        <v>12</v>
      </c>
      <c r="X30" s="820" t="n">
        <f aca="false">'24'!$B$41</f>
        <v>12</v>
      </c>
      <c r="Y30" s="820" t="n">
        <f aca="false">'24'!$H$45</f>
        <v>12</v>
      </c>
      <c r="Z30" s="821" t="n">
        <f aca="false">'24'!$C$41</f>
        <v>12</v>
      </c>
      <c r="AA30" s="821" t="n">
        <f aca="false">'24'!$O$41</f>
        <v>0</v>
      </c>
      <c r="AB30" s="821" t="n">
        <f aca="false">'24'!$Q$45</f>
        <v>12</v>
      </c>
      <c r="AC30" s="822" t="n">
        <f aca="false">'24'!$O$51</f>
        <v>12</v>
      </c>
      <c r="AD30" s="823" t="n">
        <f aca="false">'24'!$R$51</f>
        <v>12</v>
      </c>
      <c r="AE30" s="824" t="n">
        <f aca="false">'24'!$O$57</f>
        <v>12</v>
      </c>
      <c r="AF30" s="824" t="n">
        <f aca="false">'24'!$R$57</f>
        <v>0</v>
      </c>
      <c r="AG30" s="825" t="n">
        <f aca="false">'24'!$L$45</f>
        <v>0</v>
      </c>
      <c r="AH30" s="826" t="n">
        <f aca="false">'24'!$L$37</f>
        <v>0</v>
      </c>
    </row>
    <row r="31" customFormat="false" ht="17.25" hidden="false" customHeight="true" outlineLevel="0" collapsed="false">
      <c r="A31" s="810" t="n">
        <v>25</v>
      </c>
      <c r="B31" s="828" t="n">
        <f aca="false">'25'!$C$37</f>
        <v>51.9</v>
      </c>
      <c r="C31" s="828" t="n">
        <f aca="false">'25'!$D$37</f>
        <v>21.9</v>
      </c>
      <c r="D31" s="828" t="n">
        <f aca="false">'25'!$E$37</f>
        <v>18.9</v>
      </c>
      <c r="E31" s="812" t="n">
        <f aca="false">'25'!AA32</f>
        <v>40219.2</v>
      </c>
      <c r="F31" s="813" t="n">
        <f aca="false">MAX('25'!$AB$6:$AB$29)</f>
        <v>74.0534521158129</v>
      </c>
      <c r="G31" s="813" t="n">
        <f aca="false">MIN('25'!$AB$6:$AB$29)</f>
        <v>72.1929280397023</v>
      </c>
      <c r="H31" s="813" t="n">
        <f aca="false">'25'!$AB$32</f>
        <v>73.1465203275302</v>
      </c>
      <c r="I31" s="814" t="n">
        <f aca="false">'25'!$AL$40</f>
        <v>1135</v>
      </c>
      <c r="J31" s="815" t="n">
        <f aca="false">'25'!$AL$41</f>
        <v>4.12829354167576</v>
      </c>
      <c r="K31" s="814" t="n">
        <f aca="false">'25'!$AQ$40</f>
        <v>1498.2</v>
      </c>
      <c r="L31" s="815" t="n">
        <f aca="false">'25'!$AQ$41</f>
        <v>5.449347475012</v>
      </c>
      <c r="M31" s="816" t="n">
        <f aca="false">'25'!$O$20</f>
        <v>3.5</v>
      </c>
      <c r="N31" s="816" t="n">
        <f aca="false">'25'!$O$21</f>
        <v>3</v>
      </c>
      <c r="O31" s="816" t="n">
        <f aca="false">'25'!$O$19</f>
        <v>3.09166666666667</v>
      </c>
      <c r="P31" s="817" t="n">
        <f aca="false">'25'!$Y$34</f>
        <v>3182.08333333333</v>
      </c>
      <c r="Q31" s="812" t="n">
        <f aca="false">'25'!$AB$36</f>
        <v>5</v>
      </c>
      <c r="R31" s="818" t="s">
        <v>296</v>
      </c>
      <c r="S31" s="812" t="n">
        <f aca="false">'25'!$Y$36</f>
        <v>1</v>
      </c>
      <c r="T31" s="812" t="n">
        <f aca="false">'25'!$AD$36</f>
        <v>4</v>
      </c>
      <c r="U31" s="812" t="str">
        <f aca="false">'25'!$AD$37</f>
        <v>60’</v>
      </c>
      <c r="V31" s="819" t="n">
        <f aca="false">'25'!$A$41</f>
        <v>12</v>
      </c>
      <c r="W31" s="819" t="n">
        <f aca="false">'25'!$J$41</f>
        <v>12</v>
      </c>
      <c r="X31" s="820" t="n">
        <f aca="false">'25'!$B$41</f>
        <v>12</v>
      </c>
      <c r="Y31" s="820" t="n">
        <f aca="false">'25'!$H$45</f>
        <v>12</v>
      </c>
      <c r="Z31" s="821" t="n">
        <f aca="false">'25'!$C$41</f>
        <v>12</v>
      </c>
      <c r="AA31" s="821" t="n">
        <f aca="false">'25'!$O$41</f>
        <v>2</v>
      </c>
      <c r="AB31" s="821" t="n">
        <f aca="false">'25'!$Q$45</f>
        <v>10</v>
      </c>
      <c r="AC31" s="822" t="n">
        <f aca="false">'25'!$O$51</f>
        <v>12</v>
      </c>
      <c r="AD31" s="823" t="n">
        <f aca="false">'25'!$R$51</f>
        <v>12</v>
      </c>
      <c r="AE31" s="824" t="n">
        <f aca="false">'25'!$O$57</f>
        <v>12</v>
      </c>
      <c r="AF31" s="824" t="n">
        <f aca="false">'25'!$R$57</f>
        <v>0</v>
      </c>
      <c r="AG31" s="825" t="n">
        <f aca="false">'25'!$L$45</f>
        <v>1</v>
      </c>
      <c r="AH31" s="826" t="n">
        <f aca="false">'25'!$L$37</f>
        <v>0.15</v>
      </c>
    </row>
    <row r="32" customFormat="false" ht="17.25" hidden="false" customHeight="true" outlineLevel="0" collapsed="false">
      <c r="A32" s="810" t="n">
        <v>26</v>
      </c>
      <c r="B32" s="828" t="n">
        <f aca="false">'26'!$C$37</f>
        <v>49.8</v>
      </c>
      <c r="C32" s="828" t="n">
        <f aca="false">'26'!$D$37</f>
        <v>23.9</v>
      </c>
      <c r="D32" s="828" t="n">
        <f aca="false">'26'!$E$37</f>
        <v>15.9</v>
      </c>
      <c r="E32" s="812" t="n">
        <f aca="false">'26'!AA32</f>
        <v>42187.6</v>
      </c>
      <c r="F32" s="813" t="n">
        <f aca="false">MAX('26'!$AB$6:$AB$29)</f>
        <v>81.4779808163551</v>
      </c>
      <c r="G32" s="813" t="n">
        <f aca="false">MIN('26'!$AB$9:$AB$29)</f>
        <v>71.4298291952809</v>
      </c>
      <c r="H32" s="813" t="n">
        <f aca="false">'26'!$AB$32</f>
        <v>76.7325362214623</v>
      </c>
      <c r="I32" s="814" t="n">
        <f aca="false">'26'!$AL$40</f>
        <v>1135</v>
      </c>
      <c r="J32" s="815" t="n">
        <f aca="false">'26'!$AL$41</f>
        <v>4.12883417728887</v>
      </c>
      <c r="K32" s="814" t="n">
        <f aca="false">'26'!$AQ$40</f>
        <v>1498.2</v>
      </c>
      <c r="L32" s="815" t="n">
        <f aca="false">'26'!$AQ$41</f>
        <v>5.4500611140213</v>
      </c>
      <c r="M32" s="816" t="n">
        <f aca="false">'26'!$O$20</f>
        <v>3.5</v>
      </c>
      <c r="N32" s="816" t="n">
        <f aca="false">'26'!$O$21</f>
        <v>2.8</v>
      </c>
      <c r="O32" s="816" t="n">
        <f aca="false">'26'!$O$19</f>
        <v>3.05833333333333</v>
      </c>
      <c r="P32" s="817" t="n">
        <f aca="false">'26'!$Y$34</f>
        <v>3181.66666666667</v>
      </c>
      <c r="Q32" s="812" t="n">
        <f aca="false">'26'!$AB$36</f>
        <v>6</v>
      </c>
      <c r="R32" s="818" t="s">
        <v>296</v>
      </c>
      <c r="S32" s="812" t="n">
        <f aca="false">'26'!$Y$36</f>
        <v>1</v>
      </c>
      <c r="T32" s="812" t="n">
        <f aca="false">'26'!$AD$36</f>
        <v>4</v>
      </c>
      <c r="U32" s="812" t="str">
        <f aca="false">'26'!$AD$37</f>
        <v>60’</v>
      </c>
      <c r="V32" s="819" t="n">
        <f aca="false">'26'!$A$41</f>
        <v>12</v>
      </c>
      <c r="W32" s="819" t="n">
        <f aca="false">'26'!$J$41</f>
        <v>12</v>
      </c>
      <c r="X32" s="820" t="n">
        <f aca="false">'26'!$B$41</f>
        <v>12</v>
      </c>
      <c r="Y32" s="820" t="n">
        <f aca="false">'26'!$H$45</f>
        <v>12</v>
      </c>
      <c r="Z32" s="821" t="n">
        <f aca="false">'26'!$C$41</f>
        <v>12</v>
      </c>
      <c r="AA32" s="821" t="n">
        <f aca="false">'26'!$O$41</f>
        <v>7</v>
      </c>
      <c r="AB32" s="821" t="n">
        <f aca="false">'26'!$Q$45</f>
        <v>3</v>
      </c>
      <c r="AC32" s="822" t="n">
        <f aca="false">'26'!$O$51</f>
        <v>12</v>
      </c>
      <c r="AD32" s="823" t="n">
        <f aca="false">'26'!$R$51</f>
        <v>12</v>
      </c>
      <c r="AE32" s="824" t="n">
        <f aca="false">'26'!$O$57</f>
        <v>12</v>
      </c>
      <c r="AF32" s="824" t="n">
        <f aca="false">'26'!$R$57</f>
        <v>0</v>
      </c>
      <c r="AG32" s="825" t="n">
        <f aca="false">'26'!$L$45</f>
        <v>0</v>
      </c>
      <c r="AH32" s="826" t="n">
        <f aca="false">'26'!$L$37</f>
        <v>0</v>
      </c>
    </row>
    <row r="33" customFormat="false" ht="17.25" hidden="false" customHeight="true" outlineLevel="0" collapsed="false">
      <c r="A33" s="810" t="n">
        <v>27</v>
      </c>
      <c r="B33" s="828" t="n">
        <f aca="false">'27'!$C$37</f>
        <v>52</v>
      </c>
      <c r="C33" s="828" t="n">
        <f aca="false">'27'!$D$37</f>
        <v>20</v>
      </c>
      <c r="D33" s="828" t="n">
        <f aca="false">'27'!$E$37</f>
        <v>18</v>
      </c>
      <c r="E33" s="812" t="n">
        <f aca="false">'27'!AA32</f>
        <v>44049.6</v>
      </c>
      <c r="F33" s="813" t="n">
        <f aca="false">MAX('27'!$AB$6:$AB$29)</f>
        <v>80.4915272076624</v>
      </c>
      <c r="G33" s="813" t="n">
        <f aca="false">MIN('27'!$AB$6:$AB$29)</f>
        <v>72.8026274632468</v>
      </c>
      <c r="H33" s="813" t="n">
        <f aca="false">'27'!$AB$32</f>
        <v>80.1133647819939</v>
      </c>
      <c r="I33" s="814" t="n">
        <f aca="false">'27'!$AL$40</f>
        <v>1176.61666666667</v>
      </c>
      <c r="J33" s="815" t="n">
        <f aca="false">'27'!$AL$41</f>
        <v>4.27893592766667</v>
      </c>
      <c r="K33" s="814" t="n">
        <f aca="false">'27'!$AQ$40</f>
        <v>1606.025</v>
      </c>
      <c r="L33" s="815" t="n">
        <f aca="false">'27'!$AQ$41</f>
        <v>5.84054116171865</v>
      </c>
      <c r="M33" s="816" t="n">
        <f aca="false">'27'!$O$20</f>
        <v>3.5</v>
      </c>
      <c r="N33" s="816" t="n">
        <f aca="false">'27'!$O$21</f>
        <v>2</v>
      </c>
      <c r="O33" s="816" t="n">
        <f aca="false">'27'!$O$19</f>
        <v>2.89090909090909</v>
      </c>
      <c r="P33" s="817" t="n">
        <f aca="false">'27'!$Y$34</f>
        <v>3182.625</v>
      </c>
      <c r="Q33" s="812" t="n">
        <f aca="false">'27'!$AB$36</f>
        <v>4</v>
      </c>
      <c r="R33" s="818" t="s">
        <v>296</v>
      </c>
      <c r="S33" s="812" t="n">
        <f aca="false">'27'!$Y$36</f>
        <v>0</v>
      </c>
      <c r="T33" s="812" t="n">
        <f aca="false">'27'!$AD$36</f>
        <v>4</v>
      </c>
      <c r="U33" s="812" t="str">
        <f aca="false">'27'!$AD$37</f>
        <v>60’</v>
      </c>
      <c r="V33" s="819" t="n">
        <f aca="false">'27'!$A$41</f>
        <v>12</v>
      </c>
      <c r="W33" s="819" t="n">
        <f aca="false">'27'!$J$41</f>
        <v>12</v>
      </c>
      <c r="X33" s="820" t="n">
        <f aca="false">'27'!$B$41</f>
        <v>12</v>
      </c>
      <c r="Y33" s="820" t="n">
        <f aca="false">'27'!$H$45</f>
        <v>12</v>
      </c>
      <c r="Z33" s="821" t="n">
        <f aca="false">'27'!$C$41</f>
        <v>12</v>
      </c>
      <c r="AA33" s="821" t="n">
        <f aca="false">'27'!$O$41</f>
        <v>7</v>
      </c>
      <c r="AB33" s="821" t="n">
        <f aca="false">'27'!$Q$45</f>
        <v>5</v>
      </c>
      <c r="AC33" s="822" t="n">
        <f aca="false">'27'!$O$51</f>
        <v>12</v>
      </c>
      <c r="AD33" s="823" t="n">
        <f aca="false">'27'!$R$51</f>
        <v>12</v>
      </c>
      <c r="AE33" s="824" t="n">
        <f aca="false">'27'!$O$57</f>
        <v>12</v>
      </c>
      <c r="AF33" s="824" t="n">
        <f aca="false">'27'!$R$57</f>
        <v>0</v>
      </c>
      <c r="AG33" s="825" t="n">
        <f aca="false">'27'!$L$45</f>
        <v>1</v>
      </c>
      <c r="AH33" s="826" t="n">
        <f aca="false">'27'!$L$37</f>
        <v>0.1</v>
      </c>
    </row>
    <row r="34" customFormat="false" ht="17.25" hidden="false" customHeight="true" outlineLevel="0" collapsed="false">
      <c r="A34" s="810" t="n">
        <v>28</v>
      </c>
      <c r="B34" s="828" t="n">
        <f aca="false">'28'!$C$37</f>
        <v>51.9</v>
      </c>
      <c r="C34" s="828" t="n">
        <f aca="false">'28'!$D$37</f>
        <v>17.9</v>
      </c>
      <c r="D34" s="828" t="n">
        <f aca="false">'28'!$E$37</f>
        <v>12.9</v>
      </c>
      <c r="E34" s="812" t="n">
        <f aca="false">'28'!AA32</f>
        <v>44049.6</v>
      </c>
      <c r="F34" s="813" t="n">
        <f aca="false">MAX('28'!$AB$6:$AB$29)</f>
        <v>81.2353940939027</v>
      </c>
      <c r="G34" s="813" t="n">
        <f aca="false">MIN('28'!$AB$6:$AB$29)</f>
        <v>78.9460101166512</v>
      </c>
      <c r="H34" s="813" t="n">
        <f aca="false">'28'!$AB$32</f>
        <v>80.1133647819939</v>
      </c>
      <c r="I34" s="814" t="n">
        <f aca="false">'28'!$AL$40</f>
        <v>1225.8</v>
      </c>
      <c r="J34" s="815" t="n">
        <f aca="false">'28'!$AL$41</f>
        <v>4.45855702500982</v>
      </c>
      <c r="K34" s="814" t="n">
        <f aca="false">'28'!$AQ$40</f>
        <v>1589</v>
      </c>
      <c r="L34" s="815" t="n">
        <f aca="false">'28'!$AQ$41</f>
        <v>5.77961095834606</v>
      </c>
      <c r="M34" s="816" t="n">
        <f aca="false">'28'!$O$20</f>
        <v>3</v>
      </c>
      <c r="N34" s="816" t="n">
        <f aca="false">'28'!$O$21</f>
        <v>3</v>
      </c>
      <c r="O34" s="816" t="n">
        <f aca="false">'28'!$O$19</f>
        <v>3</v>
      </c>
      <c r="P34" s="817" t="n">
        <f aca="false">'28'!$Y$34</f>
        <v>3182.08333333333</v>
      </c>
      <c r="Q34" s="812" t="n">
        <f aca="false">'28'!$AB$36</f>
        <v>4</v>
      </c>
      <c r="R34" s="818" t="s">
        <v>296</v>
      </c>
      <c r="S34" s="812" t="n">
        <f aca="false">'28'!$Y$36</f>
        <v>1</v>
      </c>
      <c r="T34" s="812" t="n">
        <f aca="false">'28'!$AD$36</f>
        <v>4</v>
      </c>
      <c r="U34" s="812" t="str">
        <f aca="false">'28'!$AD$37</f>
        <v>60’</v>
      </c>
      <c r="V34" s="819" t="n">
        <f aca="false">'28'!$A$41</f>
        <v>12</v>
      </c>
      <c r="W34" s="819" t="n">
        <f aca="false">'28'!$J$41</f>
        <v>12</v>
      </c>
      <c r="X34" s="820" t="n">
        <f aca="false">'28'!$B$41</f>
        <v>12</v>
      </c>
      <c r="Y34" s="820" t="n">
        <f aca="false">'28'!$H$45</f>
        <v>12</v>
      </c>
      <c r="Z34" s="821" t="n">
        <f aca="false">'28'!$C$41</f>
        <v>12</v>
      </c>
      <c r="AA34" s="821" t="n">
        <f aca="false">'28'!$O$41</f>
        <v>10</v>
      </c>
      <c r="AB34" s="821" t="n">
        <f aca="false">'28'!$Q$45</f>
        <v>2</v>
      </c>
      <c r="AC34" s="822" t="n">
        <f aca="false">'28'!$O$51</f>
        <v>12</v>
      </c>
      <c r="AD34" s="823" t="n">
        <f aca="false">'28'!$R$51</f>
        <v>12</v>
      </c>
      <c r="AE34" s="824" t="n">
        <f aca="false">'28'!$O$57</f>
        <v>12</v>
      </c>
      <c r="AF34" s="824" t="n">
        <f aca="false">'28'!$R$57</f>
        <v>0</v>
      </c>
      <c r="AG34" s="825" t="n">
        <f aca="false">'28'!$L$45</f>
        <v>1</v>
      </c>
      <c r="AH34" s="826" t="n">
        <f aca="false">'28'!$L$37</f>
        <v>0.15</v>
      </c>
    </row>
    <row r="35" customFormat="false" ht="17.25" hidden="false" customHeight="true" outlineLevel="0" collapsed="false">
      <c r="A35" s="810" t="n">
        <v>29</v>
      </c>
      <c r="B35" s="828" t="n">
        <f aca="false">'29'!$C$37</f>
        <v>50.8</v>
      </c>
      <c r="C35" s="828" t="n">
        <f aca="false">'29'!$D$37</f>
        <v>19.9</v>
      </c>
      <c r="D35" s="828" t="n">
        <f aca="false">'29'!$E$37</f>
        <v>13.9</v>
      </c>
      <c r="E35" s="812" t="n">
        <f aca="false">'29'!AA32</f>
        <v>43677.2</v>
      </c>
      <c r="F35" s="813" t="n">
        <f aca="false">MAX('29'!$AB$6:$AB$29)</f>
        <v>81.2353940939027</v>
      </c>
      <c r="G35" s="813" t="n">
        <f aca="false">MIN('29'!$AB$6:$AB$29)</f>
        <v>77.5705978620425</v>
      </c>
      <c r="H35" s="813" t="n">
        <f aca="false">'29'!$AB$32</f>
        <v>79.5220678777796</v>
      </c>
      <c r="I35" s="814" t="n">
        <f aca="false">'29'!$AL$40</f>
        <v>1225.8</v>
      </c>
      <c r="J35" s="815" t="n">
        <f aca="false">'29'!$AL$41</f>
        <v>4.46340792009124</v>
      </c>
      <c r="K35" s="814" t="n">
        <f aca="false">'29'!$AQ$40</f>
        <v>1240.93333333333</v>
      </c>
      <c r="L35" s="815" t="n">
        <f aca="false">'29'!$AQ$41</f>
        <v>4.51851172157384</v>
      </c>
      <c r="M35" s="816" t="n">
        <f aca="false">'29'!$O$20</f>
        <v>3.2</v>
      </c>
      <c r="N35" s="816" t="n">
        <f aca="false">'29'!$O$21</f>
        <v>3</v>
      </c>
      <c r="O35" s="816" t="n">
        <f aca="false">'29'!$O$19</f>
        <v>3.06666666666667</v>
      </c>
      <c r="P35" s="817" t="n">
        <f aca="false">'29'!$Y$34</f>
        <v>3178.625</v>
      </c>
      <c r="Q35" s="812" t="n">
        <f aca="false">'29'!$AB$36</f>
        <v>5</v>
      </c>
      <c r="R35" s="818" t="s">
        <v>296</v>
      </c>
      <c r="S35" s="812" t="n">
        <f aca="false">'29'!$Y$36</f>
        <v>1</v>
      </c>
      <c r="T35" s="812" t="n">
        <f aca="false">'29'!$AD$36</f>
        <v>3</v>
      </c>
      <c r="U35" s="812" t="str">
        <f aca="false">'29'!$AD$37</f>
        <v>60’</v>
      </c>
      <c r="V35" s="819" t="n">
        <f aca="false">'29'!$A$41</f>
        <v>12</v>
      </c>
      <c r="W35" s="819" t="n">
        <f aca="false">'29'!$J$41</f>
        <v>12</v>
      </c>
      <c r="X35" s="820" t="n">
        <f aca="false">'29'!$B$41</f>
        <v>12</v>
      </c>
      <c r="Y35" s="820" t="n">
        <f aca="false">'29'!$H$45</f>
        <v>12</v>
      </c>
      <c r="Z35" s="821" t="n">
        <f aca="false">'29'!$C$41</f>
        <v>12</v>
      </c>
      <c r="AA35" s="821" t="n">
        <f aca="false">'29'!$O$41</f>
        <v>6</v>
      </c>
      <c r="AB35" s="821" t="n">
        <f aca="false">'29'!$Q$45</f>
        <v>6</v>
      </c>
      <c r="AC35" s="822" t="n">
        <f aca="false">'29'!$O$51</f>
        <v>12</v>
      </c>
      <c r="AD35" s="823" t="n">
        <f aca="false">'29'!$R$51</f>
        <v>12</v>
      </c>
      <c r="AE35" s="824" t="n">
        <f aca="false">'29'!$O$57</f>
        <v>12</v>
      </c>
      <c r="AF35" s="824" t="n">
        <f aca="false">'29'!$R$57</f>
        <v>0</v>
      </c>
      <c r="AG35" s="825" t="n">
        <f aca="false">'29'!$L$45</f>
        <v>1</v>
      </c>
      <c r="AH35" s="826" t="n">
        <f aca="false">'29'!$L$37</f>
        <v>0.15</v>
      </c>
    </row>
    <row r="36" customFormat="false" ht="17.25" hidden="false" customHeight="true" outlineLevel="0" collapsed="false">
      <c r="A36" s="810" t="n">
        <v>30</v>
      </c>
      <c r="B36" s="828" t="n">
        <f aca="false">'30'!$C$37</f>
        <v>53.4</v>
      </c>
      <c r="C36" s="828" t="n">
        <f aca="false">'30'!$D$37</f>
        <v>19.9</v>
      </c>
      <c r="D36" s="828" t="n">
        <f aca="false">'30'!$E$37</f>
        <v>19.9</v>
      </c>
      <c r="E36" s="812" t="n">
        <f aca="false">'30'!AA32</f>
        <v>42599.9</v>
      </c>
      <c r="F36" s="813" t="n">
        <f aca="false">MAX('30'!$AB$6:$AB$29)</f>
        <v>78.1584394625127</v>
      </c>
      <c r="G36" s="813" t="n">
        <f aca="false">MIN('30'!$AB$6:$AB$29)</f>
        <v>71.306146572104</v>
      </c>
      <c r="H36" s="813" t="n">
        <f aca="false">'30'!$AB$32</f>
        <v>76.072157768829</v>
      </c>
      <c r="I36" s="814" t="n">
        <f aca="false">'30'!$AL$40</f>
        <v>1225.8</v>
      </c>
      <c r="J36" s="815" t="n">
        <f aca="false">'30'!$AL$41</f>
        <v>4.37671919586622</v>
      </c>
      <c r="K36" s="814" t="n">
        <f aca="false">'30'!$AQ$40</f>
        <v>1589</v>
      </c>
      <c r="L36" s="815" t="n">
        <f aca="false">'30'!$AQ$41</f>
        <v>5.67352488353028</v>
      </c>
      <c r="M36" s="816" t="n">
        <f aca="false">'30'!$O$20</f>
        <v>3.5</v>
      </c>
      <c r="N36" s="816" t="n">
        <f aca="false">'30'!$O$21</f>
        <v>3</v>
      </c>
      <c r="O36" s="816" t="n">
        <f aca="false">'30'!$O$19</f>
        <v>3.11666666666667</v>
      </c>
      <c r="P36" s="817" t="n">
        <f aca="false">'30'!$Y$34</f>
        <v>3241.58333333333</v>
      </c>
      <c r="Q36" s="812" t="n">
        <f aca="false">'30'!$AB$36</f>
        <v>6</v>
      </c>
      <c r="R36" s="818" t="s">
        <v>296</v>
      </c>
      <c r="S36" s="812" t="n">
        <f aca="false">'30'!$Y$36</f>
        <v>1</v>
      </c>
      <c r="T36" s="812" t="n">
        <f aca="false">'30'!$AD$36</f>
        <v>3</v>
      </c>
      <c r="U36" s="812" t="n">
        <f aca="false">'30'!$AD$37</f>
        <v>0</v>
      </c>
      <c r="V36" s="819" t="n">
        <f aca="false">'30'!$A$41</f>
        <v>12</v>
      </c>
      <c r="W36" s="819" t="n">
        <f aca="false">'30'!$J$41</f>
        <v>12</v>
      </c>
      <c r="X36" s="820" t="n">
        <f aca="false">'30'!$B$41</f>
        <v>12</v>
      </c>
      <c r="Y36" s="820" t="n">
        <f aca="false">'30'!$H$45</f>
        <v>12</v>
      </c>
      <c r="Z36" s="821" t="n">
        <f aca="false">'30'!$C$41</f>
        <v>12</v>
      </c>
      <c r="AA36" s="821" t="n">
        <f aca="false">'30'!$O$41</f>
        <v>5</v>
      </c>
      <c r="AB36" s="821" t="n">
        <f aca="false">'30'!$Q$45</f>
        <v>7</v>
      </c>
      <c r="AC36" s="822" t="n">
        <f aca="false">'30'!$O$51</f>
        <v>12</v>
      </c>
      <c r="AD36" s="823" t="n">
        <f aca="false">'30'!$R$51</f>
        <v>12</v>
      </c>
      <c r="AE36" s="824" t="n">
        <f aca="false">'30'!$O$57</f>
        <v>12</v>
      </c>
      <c r="AF36" s="824" t="n">
        <f aca="false">'30'!$R$57</f>
        <v>0</v>
      </c>
      <c r="AG36" s="825" t="n">
        <f aca="false">'30'!$L$45</f>
        <v>1</v>
      </c>
      <c r="AH36" s="826" t="n">
        <f aca="false">'30'!$L$37</f>
        <v>0.15</v>
      </c>
    </row>
    <row r="37" customFormat="false" ht="17.25" hidden="false" customHeight="true" outlineLevel="0" collapsed="false">
      <c r="A37" s="810" t="n">
        <v>31</v>
      </c>
      <c r="B37" s="828" t="n">
        <f aca="false">'31'!$C$37</f>
        <v>63.8</v>
      </c>
      <c r="C37" s="828" t="n">
        <f aca="false">'31'!$D$37</f>
        <v>37.8</v>
      </c>
      <c r="D37" s="828" t="n">
        <f aca="false">'31'!$E$37</f>
        <v>27.9</v>
      </c>
      <c r="E37" s="812" t="n">
        <f aca="false">'31'!AA32</f>
        <v>42028</v>
      </c>
      <c r="F37" s="813" t="n">
        <f aca="false">MAX('31'!$AB$6:$AB$29)</f>
        <v>80.3690381028511</v>
      </c>
      <c r="G37" s="813" t="n">
        <f aca="false">MIN('31'!$AB$6:$AB$29)</f>
        <v>25.2528925085644</v>
      </c>
      <c r="H37" s="813" t="n">
        <f aca="false">'31'!$AB$32</f>
        <v>72.4419039119344</v>
      </c>
      <c r="I37" s="814" t="n">
        <f aca="false">'31'!$AL$40</f>
        <v>1225.8</v>
      </c>
      <c r="J37" s="815" t="n">
        <f aca="false">'31'!$AL$41</f>
        <v>4.22011526306005</v>
      </c>
      <c r="K37" s="814" t="n">
        <f aca="false">'31'!$AQ$40</f>
        <v>1651.425</v>
      </c>
      <c r="L37" s="815" t="n">
        <f aca="false">'31'!$AQ$41</f>
        <v>5.68543306273368</v>
      </c>
      <c r="M37" s="816" t="n">
        <f aca="false">'31'!$O$20</f>
        <v>3.3</v>
      </c>
      <c r="N37" s="816" t="n">
        <f aca="false">'31'!$O$21</f>
        <v>2</v>
      </c>
      <c r="O37" s="816" t="n">
        <f aca="false">'31'!$O$19</f>
        <v>2.68333333333333</v>
      </c>
      <c r="P37" s="817" t="n">
        <f aca="false">'31'!$Y$34</f>
        <v>3361.875</v>
      </c>
      <c r="Q37" s="812" t="n">
        <f aca="false">'31'!$AB$36</f>
        <v>4</v>
      </c>
      <c r="R37" s="818" t="s">
        <v>296</v>
      </c>
      <c r="S37" s="812" t="n">
        <f aca="false">'31'!$Y$36</f>
        <v>0</v>
      </c>
      <c r="T37" s="812" t="n">
        <f aca="false">'31'!$AD$36</f>
        <v>4</v>
      </c>
      <c r="U37" s="812" t="str">
        <f aca="false">'31'!$AD$37</f>
        <v>60’</v>
      </c>
      <c r="V37" s="819" t="n">
        <f aca="false">'31'!$A$41</f>
        <v>12</v>
      </c>
      <c r="W37" s="819" t="n">
        <f aca="false">'31'!$J$41</f>
        <v>9</v>
      </c>
      <c r="X37" s="820" t="n">
        <f aca="false">'31'!$B$41</f>
        <v>12</v>
      </c>
      <c r="Y37" s="820" t="n">
        <f aca="false">'31'!$H$45</f>
        <v>12</v>
      </c>
      <c r="Z37" s="821" t="n">
        <f aca="false">'31'!$C$41</f>
        <v>12</v>
      </c>
      <c r="AA37" s="821" t="n">
        <f aca="false">'31'!$O$41</f>
        <v>4</v>
      </c>
      <c r="AB37" s="821" t="n">
        <f aca="false">'31'!$Q$45</f>
        <v>6</v>
      </c>
      <c r="AC37" s="822" t="n">
        <f aca="false">'30'!$O$51</f>
        <v>12</v>
      </c>
      <c r="AD37" s="823" t="n">
        <f aca="false">'30'!$R$51</f>
        <v>12</v>
      </c>
      <c r="AE37" s="824" t="n">
        <f aca="false">'31'!$O$57</f>
        <v>12</v>
      </c>
      <c r="AF37" s="824" t="n">
        <f aca="false">'31'!$R$57</f>
        <v>0</v>
      </c>
      <c r="AG37" s="825" t="n">
        <f aca="false">'31'!$L$45</f>
        <v>1</v>
      </c>
      <c r="AH37" s="826" t="n">
        <f aca="false">'31'!$L$37</f>
        <v>0.1</v>
      </c>
    </row>
    <row r="38" customFormat="false" ht="17.25" hidden="false" customHeight="true" outlineLevel="0" collapsed="false">
      <c r="A38" s="829" t="s">
        <v>297</v>
      </c>
      <c r="B38" s="811" t="n">
        <f aca="false">MAX('Parte3 '!B7:B37)</f>
        <v>63.8</v>
      </c>
      <c r="C38" s="811" t="n">
        <f aca="false">MAX('Parte3 '!C7:C37)</f>
        <v>37.8</v>
      </c>
      <c r="D38" s="811" t="n">
        <f aca="false">MAX('Parte3 '!D7:D37)</f>
        <v>27.9</v>
      </c>
      <c r="E38" s="812"/>
      <c r="F38" s="813"/>
      <c r="G38" s="813"/>
      <c r="H38" s="813"/>
      <c r="I38" s="814"/>
      <c r="J38" s="815"/>
      <c r="K38" s="814"/>
      <c r="L38" s="815"/>
      <c r="M38" s="816" t="n">
        <f aca="false">MAX('Parte3 '!M7:M37)</f>
        <v>3.6</v>
      </c>
      <c r="N38" s="813"/>
      <c r="O38" s="813"/>
      <c r="P38" s="830"/>
      <c r="Q38" s="830"/>
      <c r="R38" s="830"/>
      <c r="S38" s="830"/>
      <c r="T38" s="830"/>
      <c r="U38" s="830"/>
      <c r="V38" s="814"/>
      <c r="W38" s="814"/>
      <c r="X38" s="814"/>
      <c r="Y38" s="814"/>
      <c r="Z38" s="814"/>
      <c r="AA38" s="814"/>
      <c r="AB38" s="814"/>
      <c r="AC38" s="814"/>
      <c r="AD38" s="814"/>
      <c r="AE38" s="814"/>
      <c r="AF38" s="814"/>
      <c r="AG38" s="814"/>
      <c r="AH38" s="814"/>
    </row>
    <row r="39" customFormat="false" ht="17.25" hidden="false" customHeight="true" outlineLevel="0" collapsed="false">
      <c r="A39" s="831" t="s">
        <v>298</v>
      </c>
      <c r="B39" s="811" t="n">
        <f aca="false">MIN('Parte3 '!B7:B37)</f>
        <v>0</v>
      </c>
      <c r="C39" s="811" t="n">
        <f aca="false">MIN('Parte3 '!C7:C37)</f>
        <v>0</v>
      </c>
      <c r="D39" s="811" t="n">
        <f aca="false">MIN('Parte3 '!D7:D37)</f>
        <v>0</v>
      </c>
      <c r="E39" s="832"/>
      <c r="F39" s="832"/>
      <c r="G39" s="832"/>
      <c r="H39" s="832"/>
      <c r="I39" s="832"/>
      <c r="J39" s="832"/>
      <c r="K39" s="832"/>
      <c r="L39" s="832"/>
      <c r="M39" s="831"/>
      <c r="N39" s="816" t="n">
        <f aca="false">MIN('Parte3 '!N7:N37)</f>
        <v>0</v>
      </c>
      <c r="O39" s="831"/>
      <c r="P39" s="832"/>
      <c r="Q39" s="833" t="s">
        <v>299</v>
      </c>
      <c r="R39" s="833"/>
      <c r="S39" s="834" t="s">
        <v>300</v>
      </c>
      <c r="T39" s="834"/>
      <c r="U39" s="834"/>
      <c r="V39" s="833" t="n">
        <f aca="false">'Parte3 '!$A$37*12</f>
        <v>372</v>
      </c>
      <c r="W39" s="835"/>
      <c r="X39" s="833" t="n">
        <f aca="false">'Parte3 '!V39</f>
        <v>372</v>
      </c>
      <c r="Y39" s="835"/>
      <c r="Z39" s="835" t="n">
        <f aca="false">'Parte3 '!A37*12</f>
        <v>372</v>
      </c>
      <c r="AA39" s="835"/>
      <c r="AB39" s="836"/>
      <c r="AC39" s="833" t="n">
        <f aca="false">'Parte3 '!V39</f>
        <v>372</v>
      </c>
      <c r="AD39" s="785"/>
      <c r="AE39" s="837" t="n">
        <f aca="false">V39</f>
        <v>372</v>
      </c>
      <c r="AF39" s="785"/>
      <c r="AG39" s="600" t="n">
        <v>8</v>
      </c>
      <c r="AH39" s="785"/>
    </row>
    <row r="40" customFormat="false" ht="17.25" hidden="false" customHeight="true" outlineLevel="0" collapsed="false">
      <c r="A40" s="831" t="s">
        <v>301</v>
      </c>
      <c r="B40" s="811" t="n">
        <f aca="false">AVERAGE('Parte3 '!B7:B37)</f>
        <v>43.4909677419355</v>
      </c>
      <c r="C40" s="811" t="n">
        <f aca="false">AVERAGE('Parte3 '!C7:C37)</f>
        <v>18.7645161290323</v>
      </c>
      <c r="D40" s="811" t="n">
        <f aca="false">AVERAGE('Parte3 '!D7:D37)</f>
        <v>12.2533333333333</v>
      </c>
      <c r="E40" s="838" t="n">
        <f aca="false">AVERAGE('Parte3 '!E7:E37)</f>
        <v>43313.4774193548</v>
      </c>
      <c r="F40" s="839"/>
      <c r="G40" s="839"/>
      <c r="H40" s="839" t="n">
        <f aca="false">AVERAGE('Parte3 '!H7:H37)</f>
        <v>78.6986060308342</v>
      </c>
      <c r="I40" s="839"/>
      <c r="J40" s="839"/>
      <c r="K40" s="839"/>
      <c r="L40" s="839"/>
      <c r="M40" s="839"/>
      <c r="N40" s="839"/>
      <c r="O40" s="816" t="n">
        <f aca="false">AVERAGE('Parte3 '!O7:O37)</f>
        <v>3.09320987654321</v>
      </c>
      <c r="P40" s="838" t="n">
        <f aca="false">AVERAGE('Parte3 '!P7:P37)</f>
        <v>3185.44066820276</v>
      </c>
      <c r="Q40" s="812" t="n">
        <f aca="false">SUM('Parte3 '!Q7:Q37)</f>
        <v>155</v>
      </c>
      <c r="R40" s="812"/>
      <c r="S40" s="812" t="n">
        <f aca="false">SUM('Parte3 '!S7:S37)</f>
        <v>15</v>
      </c>
      <c r="T40" s="812" t="n">
        <f aca="false">SUM('Parte3 '!T7:T37)</f>
        <v>114</v>
      </c>
      <c r="U40" s="812"/>
      <c r="V40" s="840" t="n">
        <f aca="false">SUM('Parte3 '!V7:V37)</f>
        <v>317</v>
      </c>
      <c r="W40" s="840" t="n">
        <f aca="false">SUM('Parte3 '!W7:W37)</f>
        <v>314</v>
      </c>
      <c r="X40" s="820" t="n">
        <f aca="false">SUM('Parte3 '!X7:X37)</f>
        <v>317</v>
      </c>
      <c r="Y40" s="820" t="n">
        <f aca="false">SUM('Parte3 '!Y7:Y37)</f>
        <v>317</v>
      </c>
      <c r="Z40" s="821" t="n">
        <f aca="false">SUM('Parte3 '!Z7:Z37)</f>
        <v>371</v>
      </c>
      <c r="AA40" s="821" t="n">
        <f aca="false">SUM('Parte3 '!AA7:AA37)</f>
        <v>136</v>
      </c>
      <c r="AB40" s="821" t="n">
        <f aca="false">SUM('Parte3 '!AB7:AB37)</f>
        <v>183</v>
      </c>
      <c r="AC40" s="822" t="n">
        <f aca="false">SUM('Parte3 '!AC7:AC37)</f>
        <v>313</v>
      </c>
      <c r="AD40" s="822" t="n">
        <f aca="false">SUM('Parte3 '!AD7:AD37)</f>
        <v>313</v>
      </c>
      <c r="AE40" s="824" t="n">
        <f aca="false">SUM(AE7:AE37)</f>
        <v>317</v>
      </c>
      <c r="AF40" s="824" t="n">
        <f aca="false">SUM(AF7:AF37)</f>
        <v>54</v>
      </c>
      <c r="AG40" s="825" t="n">
        <f aca="false">SUM('Parte3 '!AG7:AG37)</f>
        <v>20</v>
      </c>
      <c r="AH40" s="785"/>
    </row>
    <row r="41" customFormat="false" ht="12.75" hidden="false" customHeight="true" outlineLevel="0" collapsed="false">
      <c r="A41" s="841" t="s">
        <v>236</v>
      </c>
      <c r="B41" s="842"/>
      <c r="C41" s="842"/>
      <c r="D41" s="843"/>
      <c r="E41" s="843"/>
      <c r="F41" s="843"/>
      <c r="G41" s="843"/>
      <c r="H41" s="843"/>
      <c r="I41" s="843"/>
      <c r="J41" s="843"/>
      <c r="K41" s="843"/>
      <c r="L41" s="843"/>
      <c r="M41" s="843"/>
      <c r="N41" s="844"/>
      <c r="O41" s="844"/>
      <c r="P41" s="844"/>
      <c r="Q41" s="844"/>
      <c r="R41" s="844"/>
      <c r="S41" s="844"/>
      <c r="T41" s="844"/>
      <c r="U41" s="844"/>
      <c r="V41" s="844"/>
      <c r="W41" s="844"/>
      <c r="X41" s="844"/>
      <c r="Y41" s="844"/>
      <c r="Z41" s="844"/>
      <c r="AA41" s="844"/>
      <c r="AB41" s="844"/>
    </row>
    <row r="42" customFormat="false" ht="12.75" hidden="false" customHeight="true" outlineLevel="0" collapsed="false">
      <c r="A42" s="845"/>
      <c r="B42" s="846"/>
      <c r="C42" s="846"/>
      <c r="D42" s="843"/>
      <c r="E42" s="843"/>
      <c r="F42" s="843"/>
      <c r="G42" s="843"/>
      <c r="H42" s="843"/>
      <c r="I42" s="843"/>
      <c r="J42" s="843"/>
      <c r="K42" s="843"/>
      <c r="L42" s="843"/>
      <c r="M42" s="843"/>
      <c r="N42" s="847"/>
      <c r="O42" s="848"/>
      <c r="P42" s="849" t="s">
        <v>302</v>
      </c>
      <c r="Q42" s="849"/>
      <c r="R42" s="848"/>
      <c r="U42" s="850"/>
      <c r="V42" s="850"/>
      <c r="W42" s="850"/>
      <c r="X42" s="850"/>
      <c r="Y42" s="849"/>
      <c r="Z42" s="849"/>
      <c r="AA42" s="848"/>
      <c r="AB42" s="851"/>
    </row>
    <row r="43" customFormat="false" ht="12.75" hidden="false" customHeight="true" outlineLevel="0" collapsed="false">
      <c r="A43" s="852"/>
      <c r="B43" s="846"/>
      <c r="C43" s="846"/>
      <c r="D43" s="843"/>
      <c r="E43" s="843"/>
      <c r="F43" s="843"/>
      <c r="G43" s="843"/>
      <c r="H43" s="843"/>
      <c r="I43" s="843"/>
      <c r="J43" s="843"/>
      <c r="K43" s="843"/>
      <c r="L43" s="843"/>
      <c r="M43" s="843"/>
      <c r="N43" s="844"/>
      <c r="O43" s="844"/>
      <c r="P43" s="844"/>
      <c r="Q43" s="844"/>
      <c r="R43" s="844"/>
      <c r="S43" s="844"/>
      <c r="T43" s="844"/>
      <c r="U43" s="844"/>
      <c r="V43" s="844"/>
      <c r="W43" s="844"/>
      <c r="X43" s="844"/>
      <c r="Y43" s="844"/>
      <c r="Z43" s="844"/>
      <c r="AA43" s="844"/>
      <c r="AB43" s="844"/>
    </row>
    <row r="44" customFormat="false" ht="12.75" hidden="false" customHeight="true" outlineLevel="0" collapsed="false">
      <c r="A44" s="852"/>
      <c r="B44" s="846"/>
      <c r="C44" s="846"/>
      <c r="D44" s="843"/>
      <c r="E44" s="843"/>
      <c r="F44" s="843"/>
      <c r="G44" s="843"/>
      <c r="H44" s="843"/>
      <c r="I44" s="843"/>
      <c r="J44" s="843"/>
      <c r="K44" s="843"/>
      <c r="L44" s="843"/>
      <c r="M44" s="843"/>
      <c r="N44" s="841"/>
      <c r="O44" s="853"/>
      <c r="P44" s="854" t="s">
        <v>303</v>
      </c>
      <c r="Q44" s="853"/>
      <c r="R44" s="853"/>
      <c r="T44" s="854"/>
      <c r="U44" s="855"/>
      <c r="V44" s="855"/>
      <c r="W44" s="855"/>
      <c r="X44" s="855"/>
      <c r="Y44" s="855"/>
      <c r="Z44" s="855" t="s">
        <v>261</v>
      </c>
      <c r="AA44" s="849"/>
      <c r="AB44" s="856"/>
    </row>
    <row r="45" customFormat="false" ht="13.5" hidden="false" customHeight="true" outlineLevel="0" collapsed="false">
      <c r="A45" s="857"/>
      <c r="B45" s="858"/>
      <c r="C45" s="858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60"/>
      <c r="O45" s="860"/>
      <c r="P45" s="860"/>
      <c r="Q45" s="860"/>
      <c r="R45" s="860"/>
      <c r="S45" s="860"/>
      <c r="T45" s="860"/>
      <c r="U45" s="860"/>
      <c r="V45" s="860"/>
      <c r="W45" s="860"/>
      <c r="X45" s="860"/>
      <c r="Y45" s="860"/>
      <c r="Z45" s="860"/>
      <c r="AA45" s="860"/>
      <c r="AB45" s="860"/>
    </row>
    <row r="46" customFormat="false" ht="17.25" hidden="false" customHeight="true" outlineLevel="0" collapsed="false">
      <c r="A46" s="861"/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3"/>
      <c r="N46" s="863"/>
      <c r="O46" s="863"/>
      <c r="P46" s="863"/>
      <c r="Q46" s="864"/>
      <c r="R46" s="864"/>
      <c r="S46" s="864"/>
      <c r="T46" s="864"/>
      <c r="U46" s="864"/>
      <c r="V46" s="864"/>
      <c r="W46" s="864"/>
      <c r="X46" s="865"/>
      <c r="Y46" s="865"/>
      <c r="Z46" s="865"/>
      <c r="AA46" s="865"/>
      <c r="AB46" s="865"/>
      <c r="AC46" s="865"/>
      <c r="AD46" s="865"/>
      <c r="AE46" s="865"/>
      <c r="AF46" s="865"/>
      <c r="AG46" s="865"/>
    </row>
    <row r="47" customFormat="false" ht="17.25" hidden="false" customHeight="true" outlineLevel="0" collapsed="false">
      <c r="A47" s="861"/>
      <c r="B47" s="862"/>
      <c r="C47" s="862"/>
      <c r="D47" s="862"/>
      <c r="E47" s="862"/>
      <c r="F47" s="862"/>
      <c r="G47" s="862"/>
      <c r="H47" s="862"/>
      <c r="I47" s="862"/>
      <c r="J47" s="862"/>
      <c r="K47" s="862"/>
      <c r="L47" s="862"/>
      <c r="M47" s="863"/>
      <c r="N47" s="863"/>
      <c r="O47" s="863"/>
      <c r="P47" s="863"/>
      <c r="Q47" s="864"/>
      <c r="R47" s="864"/>
      <c r="S47" s="864"/>
      <c r="T47" s="864"/>
      <c r="U47" s="864"/>
      <c r="V47" s="864"/>
      <c r="W47" s="864"/>
      <c r="X47" s="865"/>
      <c r="Y47" s="865"/>
      <c r="Z47" s="865"/>
      <c r="AA47" s="865"/>
      <c r="AB47" s="865"/>
      <c r="AC47" s="865"/>
      <c r="AD47" s="865"/>
      <c r="AE47" s="865"/>
      <c r="AF47" s="865"/>
      <c r="AG47" s="865"/>
    </row>
    <row r="48" customFormat="false" ht="12.75" hidden="false" customHeight="true" outlineLevel="0" collapsed="false">
      <c r="AG48" s="866" t="s">
        <v>304</v>
      </c>
      <c r="AH48" s="867" t="n">
        <f aca="false">MAX('Parte3 '!AH7:AH36)</f>
        <v>0.2</v>
      </c>
      <c r="AI48" s="868"/>
    </row>
    <row r="49" customFormat="false" ht="12.75" hidden="false" customHeight="true" outlineLevel="0" collapsed="false">
      <c r="W49" s="869"/>
      <c r="AG49" s="866" t="s">
        <v>305</v>
      </c>
      <c r="AH49" s="867" t="n">
        <f aca="false">MIN('Parte3 '!AH7:AH36)</f>
        <v>0</v>
      </c>
      <c r="AI49" s="868"/>
    </row>
    <row r="50" customFormat="false" ht="12.75" hidden="false" customHeight="true" outlineLevel="0" collapsed="false">
      <c r="W50" s="869"/>
      <c r="AG50" s="866" t="s">
        <v>306</v>
      </c>
      <c r="AH50" s="867" t="n">
        <f aca="false">AVERAGE('Parte3 '!AH7:AH36)</f>
        <v>0.0913793103448276</v>
      </c>
      <c r="AI50" s="868"/>
    </row>
    <row r="51" customFormat="false" ht="12.75" hidden="false" customHeight="true" outlineLevel="0" collapsed="false">
      <c r="A51" s="737"/>
      <c r="B51" s="870" t="s">
        <v>307</v>
      </c>
      <c r="C51" s="870"/>
      <c r="D51" s="870"/>
      <c r="W51" s="869"/>
      <c r="AI51" s="170"/>
    </row>
    <row r="52" customFormat="false" ht="12.75" hidden="false" customHeight="true" outlineLevel="0" collapsed="false">
      <c r="A52" s="871"/>
      <c r="B52" s="872" t="s">
        <v>227</v>
      </c>
      <c r="C52" s="872" t="s">
        <v>308</v>
      </c>
      <c r="D52" s="873" t="s">
        <v>43</v>
      </c>
      <c r="W52" s="869"/>
    </row>
    <row r="53" customFormat="false" ht="12.75" hidden="false" customHeight="true" outlineLevel="0" collapsed="false">
      <c r="A53" s="874" t="n">
        <v>1</v>
      </c>
      <c r="B53" s="875" t="n">
        <v>59.8</v>
      </c>
      <c r="C53" s="875" t="n">
        <v>29.9</v>
      </c>
      <c r="D53" s="771" t="n">
        <v>27.9</v>
      </c>
      <c r="I53" s="876"/>
      <c r="J53" s="876"/>
      <c r="K53" s="876"/>
      <c r="W53" s="869"/>
    </row>
    <row r="54" customFormat="false" ht="12.75" hidden="false" customHeight="true" outlineLevel="0" collapsed="false">
      <c r="A54" s="658" t="n">
        <v>2</v>
      </c>
      <c r="B54" s="875" t="n">
        <v>57.8</v>
      </c>
      <c r="C54" s="875" t="n">
        <v>30.9</v>
      </c>
      <c r="D54" s="771" t="n">
        <v>26.9</v>
      </c>
      <c r="I54" s="876"/>
      <c r="J54" s="876"/>
      <c r="K54" s="876"/>
      <c r="W54" s="869"/>
    </row>
    <row r="55" customFormat="false" ht="12.75" hidden="false" customHeight="true" outlineLevel="0" collapsed="false">
      <c r="A55" s="658" t="n">
        <v>3</v>
      </c>
      <c r="B55" s="875" t="n">
        <v>63.7</v>
      </c>
      <c r="C55" s="875" t="n">
        <v>39.8</v>
      </c>
      <c r="D55" s="771" t="n">
        <v>37.8</v>
      </c>
      <c r="I55" s="876"/>
      <c r="J55" s="876"/>
      <c r="K55" s="876"/>
      <c r="W55" s="869"/>
    </row>
    <row r="56" customFormat="false" ht="12.75" hidden="false" customHeight="true" outlineLevel="0" collapsed="false">
      <c r="A56" s="658" t="n">
        <v>4</v>
      </c>
      <c r="B56" s="875" t="n">
        <v>60.7</v>
      </c>
      <c r="C56" s="875" t="n">
        <v>38.8</v>
      </c>
      <c r="D56" s="771" t="n">
        <v>35.8</v>
      </c>
      <c r="I56" s="876"/>
      <c r="J56" s="876"/>
      <c r="K56" s="876"/>
      <c r="W56" s="869"/>
    </row>
    <row r="57" customFormat="false" ht="12.75" hidden="false" customHeight="true" outlineLevel="0" collapsed="false">
      <c r="A57" s="658" t="n">
        <v>5</v>
      </c>
      <c r="B57" s="875" t="n">
        <v>59.8</v>
      </c>
      <c r="C57" s="875" t="n">
        <v>36.8</v>
      </c>
      <c r="D57" s="771" t="n">
        <v>33.8</v>
      </c>
      <c r="I57" s="876"/>
      <c r="J57" s="876"/>
      <c r="K57" s="876"/>
      <c r="W57" s="869"/>
    </row>
    <row r="58" customFormat="false" ht="12.75" hidden="false" customHeight="true" outlineLevel="0" collapsed="false">
      <c r="A58" s="658" t="n">
        <v>6</v>
      </c>
      <c r="B58" s="875" t="n">
        <v>61.7</v>
      </c>
      <c r="C58" s="875" t="n">
        <v>31.9</v>
      </c>
      <c r="D58" s="771" t="n">
        <v>31.9</v>
      </c>
      <c r="I58" s="876"/>
      <c r="J58" s="876"/>
      <c r="K58" s="876"/>
      <c r="W58" s="869"/>
    </row>
    <row r="59" customFormat="false" ht="12.75" hidden="false" customHeight="true" outlineLevel="0" collapsed="false">
      <c r="A59" s="658" t="n">
        <v>7</v>
      </c>
      <c r="B59" s="875" t="n">
        <v>58.7</v>
      </c>
      <c r="C59" s="875" t="n">
        <v>33.9</v>
      </c>
      <c r="D59" s="771" t="n">
        <v>31.9</v>
      </c>
      <c r="I59" s="876"/>
      <c r="J59" s="876"/>
      <c r="K59" s="876"/>
      <c r="W59" s="869"/>
    </row>
    <row r="60" customFormat="false" ht="12.75" hidden="false" customHeight="true" outlineLevel="0" collapsed="false">
      <c r="A60" s="658" t="n">
        <v>8</v>
      </c>
      <c r="B60" s="875" t="n">
        <v>60.7</v>
      </c>
      <c r="C60" s="875" t="n">
        <v>35.8</v>
      </c>
      <c r="D60" s="771" t="n">
        <v>34.9</v>
      </c>
      <c r="I60" s="876"/>
      <c r="J60" s="876"/>
      <c r="K60" s="876"/>
      <c r="W60" s="869"/>
    </row>
    <row r="61" customFormat="false" ht="12.75" hidden="false" customHeight="true" outlineLevel="0" collapsed="false">
      <c r="A61" s="658" t="n">
        <v>9</v>
      </c>
      <c r="B61" s="875" t="n">
        <v>61.7</v>
      </c>
      <c r="C61" s="875" t="n">
        <v>33.9</v>
      </c>
      <c r="D61" s="771" t="n">
        <v>27.9</v>
      </c>
      <c r="I61" s="876"/>
      <c r="J61" s="876"/>
      <c r="K61" s="876"/>
      <c r="W61" s="869"/>
    </row>
    <row r="62" customFormat="false" ht="12.75" hidden="false" customHeight="true" outlineLevel="0" collapsed="false">
      <c r="A62" s="658" t="n">
        <v>10</v>
      </c>
      <c r="B62" s="875" t="n">
        <v>60.7</v>
      </c>
      <c r="C62" s="875" t="n">
        <v>34.9</v>
      </c>
      <c r="D62" s="771" t="n">
        <v>29.9</v>
      </c>
      <c r="I62" s="876"/>
      <c r="J62" s="876"/>
      <c r="K62" s="876"/>
      <c r="W62" s="869"/>
    </row>
    <row r="63" customFormat="false" ht="12.75" hidden="false" customHeight="true" outlineLevel="0" collapsed="false">
      <c r="A63" s="658" t="n">
        <v>11</v>
      </c>
      <c r="B63" s="875" t="n">
        <v>61.7</v>
      </c>
      <c r="C63" s="875" t="n">
        <v>35.8</v>
      </c>
      <c r="D63" s="771" t="n">
        <v>31.9</v>
      </c>
      <c r="I63" s="876"/>
      <c r="J63" s="876"/>
      <c r="K63" s="876"/>
      <c r="W63" s="869"/>
    </row>
    <row r="64" customFormat="false" ht="12.75" hidden="false" customHeight="true" outlineLevel="0" collapsed="false">
      <c r="A64" s="658" t="n">
        <v>12</v>
      </c>
      <c r="B64" s="875" t="n">
        <v>57.8</v>
      </c>
      <c r="C64" s="875" t="n">
        <v>33.8</v>
      </c>
      <c r="D64" s="771" t="n">
        <v>29.9</v>
      </c>
      <c r="I64" s="876"/>
      <c r="J64" s="876"/>
      <c r="K64" s="876"/>
      <c r="W64" s="869"/>
    </row>
    <row r="65" customFormat="false" ht="12.75" hidden="false" customHeight="true" outlineLevel="0" collapsed="false">
      <c r="A65" s="658" t="n">
        <v>13</v>
      </c>
      <c r="B65" s="875" t="n">
        <v>59.8</v>
      </c>
      <c r="C65" s="875" t="n">
        <v>34.9</v>
      </c>
      <c r="D65" s="771" t="n">
        <v>30.9</v>
      </c>
      <c r="I65" s="876"/>
      <c r="J65" s="876"/>
      <c r="K65" s="876"/>
      <c r="W65" s="869"/>
    </row>
    <row r="66" customFormat="false" ht="12.75" hidden="false" customHeight="true" outlineLevel="0" collapsed="false">
      <c r="A66" s="658" t="n">
        <v>14</v>
      </c>
      <c r="B66" s="875" t="n">
        <v>57.7</v>
      </c>
      <c r="C66" s="875" t="n">
        <v>27.8</v>
      </c>
      <c r="D66" s="771" t="n">
        <v>25.8</v>
      </c>
      <c r="I66" s="876"/>
      <c r="J66" s="876"/>
      <c r="K66" s="876"/>
      <c r="W66" s="869"/>
    </row>
    <row r="67" customFormat="false" ht="12.75" hidden="false" customHeight="true" outlineLevel="0" collapsed="false">
      <c r="A67" s="658" t="n">
        <v>15</v>
      </c>
      <c r="B67" s="875" t="n">
        <v>60.7</v>
      </c>
      <c r="C67" s="875" t="n">
        <v>33.9</v>
      </c>
      <c r="D67" s="875" t="n">
        <v>29.9</v>
      </c>
      <c r="I67" s="876"/>
      <c r="J67" s="876"/>
      <c r="K67" s="876"/>
      <c r="W67" s="869"/>
    </row>
    <row r="68" customFormat="false" ht="12.75" hidden="false" customHeight="true" outlineLevel="0" collapsed="false">
      <c r="A68" s="658" t="n">
        <v>16</v>
      </c>
      <c r="B68" s="731"/>
      <c r="C68" s="731"/>
      <c r="D68" s="731"/>
      <c r="I68" s="876"/>
      <c r="J68" s="876"/>
      <c r="K68" s="876"/>
      <c r="W68" s="869"/>
    </row>
    <row r="69" customFormat="false" ht="12.75" hidden="false" customHeight="true" outlineLevel="0" collapsed="false">
      <c r="A69" s="658" t="n">
        <v>17</v>
      </c>
      <c r="B69" s="731"/>
      <c r="C69" s="731"/>
      <c r="D69" s="731"/>
      <c r="I69" s="876"/>
      <c r="J69" s="876"/>
      <c r="K69" s="876"/>
      <c r="W69" s="869"/>
    </row>
    <row r="70" customFormat="false" ht="12.75" hidden="false" customHeight="true" outlineLevel="0" collapsed="false">
      <c r="A70" s="658" t="n">
        <v>18</v>
      </c>
      <c r="B70" s="731"/>
      <c r="C70" s="731"/>
      <c r="D70" s="731"/>
      <c r="I70" s="876"/>
      <c r="J70" s="876"/>
      <c r="K70" s="876"/>
      <c r="W70" s="869"/>
    </row>
    <row r="71" customFormat="false" ht="12.75" hidden="false" customHeight="true" outlineLevel="0" collapsed="false">
      <c r="A71" s="658" t="n">
        <v>19</v>
      </c>
      <c r="B71" s="731"/>
      <c r="C71" s="731"/>
      <c r="D71" s="731"/>
      <c r="I71" s="876"/>
      <c r="J71" s="876"/>
      <c r="K71" s="876"/>
      <c r="W71" s="869"/>
    </row>
    <row r="72" customFormat="false" ht="12.75" hidden="false" customHeight="true" outlineLevel="0" collapsed="false">
      <c r="A72" s="658" t="n">
        <v>20</v>
      </c>
      <c r="B72" s="731"/>
      <c r="C72" s="731"/>
      <c r="D72" s="731"/>
      <c r="I72" s="876"/>
      <c r="J72" s="876"/>
      <c r="K72" s="876"/>
      <c r="W72" s="869"/>
    </row>
    <row r="73" customFormat="false" ht="12.75" hidden="false" customHeight="true" outlineLevel="0" collapsed="false">
      <c r="A73" s="658" t="n">
        <v>21</v>
      </c>
      <c r="B73" s="731"/>
      <c r="C73" s="731"/>
      <c r="D73" s="731"/>
      <c r="I73" s="876"/>
      <c r="J73" s="876"/>
      <c r="K73" s="876"/>
      <c r="W73" s="869"/>
    </row>
    <row r="74" customFormat="false" ht="12.75" hidden="false" customHeight="true" outlineLevel="0" collapsed="false">
      <c r="A74" s="658" t="n">
        <v>22</v>
      </c>
      <c r="B74" s="731"/>
      <c r="C74" s="731"/>
      <c r="D74" s="731"/>
      <c r="I74" s="876"/>
      <c r="J74" s="876"/>
      <c r="K74" s="876"/>
      <c r="W74" s="869"/>
    </row>
    <row r="75" customFormat="false" ht="12.75" hidden="false" customHeight="true" outlineLevel="0" collapsed="false">
      <c r="A75" s="658" t="n">
        <v>23</v>
      </c>
      <c r="B75" s="731"/>
      <c r="C75" s="731"/>
      <c r="D75" s="731"/>
      <c r="I75" s="876"/>
      <c r="J75" s="876"/>
      <c r="K75" s="876"/>
      <c r="W75" s="869"/>
    </row>
    <row r="76" customFormat="false" ht="12.75" hidden="false" customHeight="true" outlineLevel="0" collapsed="false">
      <c r="A76" s="658" t="n">
        <v>24</v>
      </c>
      <c r="B76" s="731"/>
      <c r="C76" s="731"/>
      <c r="D76" s="731"/>
      <c r="I76" s="876"/>
      <c r="J76" s="876"/>
      <c r="K76" s="876"/>
      <c r="W76" s="869"/>
    </row>
    <row r="77" customFormat="false" ht="12.75" hidden="false" customHeight="true" outlineLevel="0" collapsed="false">
      <c r="A77" s="658" t="n">
        <v>25</v>
      </c>
      <c r="B77" s="731"/>
      <c r="C77" s="731"/>
      <c r="D77" s="731"/>
      <c r="I77" s="876"/>
      <c r="J77" s="876"/>
      <c r="K77" s="876"/>
      <c r="W77" s="869"/>
    </row>
    <row r="78" customFormat="false" ht="12.75" hidden="false" customHeight="true" outlineLevel="0" collapsed="false">
      <c r="A78" s="658" t="n">
        <v>26</v>
      </c>
      <c r="B78" s="731"/>
      <c r="C78" s="731"/>
      <c r="D78" s="731"/>
      <c r="I78" s="876"/>
      <c r="J78" s="876"/>
      <c r="K78" s="876"/>
      <c r="W78" s="869"/>
    </row>
    <row r="79" customFormat="false" ht="12.75" hidden="false" customHeight="true" outlineLevel="0" collapsed="false">
      <c r="A79" s="658" t="n">
        <v>27</v>
      </c>
      <c r="B79" s="731"/>
      <c r="C79" s="731"/>
      <c r="D79" s="731"/>
      <c r="I79" s="876"/>
      <c r="J79" s="876"/>
      <c r="K79" s="876"/>
      <c r="W79" s="869"/>
    </row>
    <row r="80" customFormat="false" ht="12.75" hidden="false" customHeight="true" outlineLevel="0" collapsed="false">
      <c r="A80" s="658" t="n">
        <v>28</v>
      </c>
      <c r="B80" s="737"/>
      <c r="C80" s="737"/>
      <c r="D80" s="737"/>
      <c r="W80" s="869"/>
    </row>
    <row r="81" customFormat="false" ht="12.75" hidden="false" customHeight="true" outlineLevel="0" collapsed="false">
      <c r="A81" s="658" t="n">
        <v>29</v>
      </c>
      <c r="B81" s="737"/>
      <c r="C81" s="737"/>
      <c r="D81" s="737"/>
      <c r="W81" s="869"/>
    </row>
    <row r="82" customFormat="false" ht="12.75" hidden="false" customHeight="true" outlineLevel="0" collapsed="false">
      <c r="A82" s="658" t="n">
        <v>30</v>
      </c>
      <c r="B82" s="737"/>
      <c r="C82" s="737"/>
      <c r="D82" s="737"/>
      <c r="W82" s="869"/>
    </row>
    <row r="83" customFormat="false" ht="12.75" hidden="false" customHeight="true" outlineLevel="0" collapsed="false">
      <c r="A83" s="775" t="n">
        <v>31</v>
      </c>
      <c r="B83" s="737"/>
      <c r="C83" s="737"/>
      <c r="D83" s="737"/>
      <c r="W83" s="869"/>
    </row>
    <row r="84" customFormat="false" ht="12.75" hidden="false" customHeight="true" outlineLevel="0" collapsed="false">
      <c r="B84" s="877" t="s">
        <v>309</v>
      </c>
      <c r="C84" s="878" t="s">
        <v>310</v>
      </c>
      <c r="D84" s="878" t="s">
        <v>301</v>
      </c>
      <c r="W84" s="869"/>
    </row>
    <row r="85" customFormat="false" ht="12.75" hidden="false" customHeight="true" outlineLevel="0" collapsed="false">
      <c r="A85" s="877" t="s">
        <v>227</v>
      </c>
      <c r="B85" s="879" t="n">
        <f aca="false">MAX('Parte3 '!B53:B83)</f>
        <v>63.7</v>
      </c>
      <c r="C85" s="879" t="n">
        <f aca="false">MIN('Parte3 '!B52:B83)</f>
        <v>57.7</v>
      </c>
      <c r="D85" s="879" t="n">
        <f aca="false">AVERAGE('Parte3 '!B51:B83)</f>
        <v>60.2</v>
      </c>
      <c r="W85" s="869"/>
    </row>
    <row r="86" customFormat="false" ht="12.75" hidden="false" customHeight="true" outlineLevel="0" collapsed="false">
      <c r="A86" s="878" t="s">
        <v>308</v>
      </c>
      <c r="B86" s="879" t="n">
        <f aca="false">MAX('Parte3 '!C53:C83)</f>
        <v>39.8</v>
      </c>
      <c r="C86" s="879" t="n">
        <f aca="false">MIN('Parte3 '!C53:C83)</f>
        <v>27.8</v>
      </c>
      <c r="D86" s="879" t="n">
        <f aca="false">AVERAGE('Parte3 '!C52:C83)</f>
        <v>34.1866666666667</v>
      </c>
      <c r="W86" s="869"/>
    </row>
    <row r="87" customFormat="false" ht="13.5" hidden="false" customHeight="true" outlineLevel="0" collapsed="false">
      <c r="A87" s="878" t="s">
        <v>43</v>
      </c>
      <c r="B87" s="880" t="n">
        <f aca="false">MAX('Parte3 '!D54:D83)</f>
        <v>37.8</v>
      </c>
      <c r="C87" s="880" t="n">
        <f aca="false">MIN('Parte3 '!D54:D83)</f>
        <v>25.8</v>
      </c>
      <c r="D87" s="880" t="n">
        <f aca="false">AVERAGE('Parte3 '!D53:D83)</f>
        <v>31.14</v>
      </c>
      <c r="W87" s="869"/>
    </row>
    <row r="88" customFormat="false" ht="13.5" hidden="false" customHeight="true" outlineLevel="0" collapsed="false">
      <c r="B88" s="726" t="s">
        <v>307</v>
      </c>
      <c r="C88" s="726"/>
      <c r="D88" s="726"/>
      <c r="E88" s="726"/>
      <c r="F88" s="726"/>
      <c r="G88" s="726"/>
      <c r="H88" s="726"/>
      <c r="I88" s="726"/>
      <c r="J88" s="726"/>
      <c r="W88" s="869"/>
    </row>
    <row r="89" customFormat="false" ht="13.5" hidden="false" customHeight="true" outlineLevel="0" collapsed="false">
      <c r="B89" s="881" t="s">
        <v>227</v>
      </c>
      <c r="C89" s="881"/>
      <c r="D89" s="881"/>
      <c r="E89" s="881" t="s">
        <v>228</v>
      </c>
      <c r="F89" s="881"/>
      <c r="G89" s="881"/>
      <c r="H89" s="881" t="s">
        <v>311</v>
      </c>
      <c r="I89" s="881"/>
      <c r="J89" s="881"/>
      <c r="W89" s="869"/>
    </row>
    <row r="90" customFormat="false" ht="13.5" hidden="false" customHeight="true" outlineLevel="0" collapsed="false">
      <c r="B90" s="882" t="n">
        <f aca="false">'Parte3 '!B85</f>
        <v>63.7</v>
      </c>
      <c r="C90" s="883" t="n">
        <f aca="false">'Parte3 '!C85</f>
        <v>57.7</v>
      </c>
      <c r="D90" s="883" t="n">
        <f aca="false">'Parte3 '!D85</f>
        <v>60.2</v>
      </c>
      <c r="E90" s="883" t="n">
        <f aca="false">'Parte3 '!B86</f>
        <v>39.8</v>
      </c>
      <c r="F90" s="883" t="n">
        <f aca="false">'Parte3 '!C86</f>
        <v>27.8</v>
      </c>
      <c r="G90" s="883" t="n">
        <f aca="false">'Parte3 '!D86</f>
        <v>34.1866666666667</v>
      </c>
      <c r="H90" s="883" t="n">
        <f aca="false">'Parte3 '!B87</f>
        <v>37.8</v>
      </c>
      <c r="I90" s="883" t="n">
        <f aca="false">'Parte3 '!C87</f>
        <v>25.8</v>
      </c>
      <c r="J90" s="884" t="n">
        <f aca="false">'Parte3 '!D87</f>
        <v>31.14</v>
      </c>
      <c r="W90" s="869"/>
    </row>
  </sheetData>
  <sheetProtection sheet="true" password="dd2b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8476562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85" t="s">
        <v>312</v>
      </c>
      <c r="B1" s="885"/>
      <c r="C1" s="885"/>
      <c r="D1" s="885"/>
      <c r="E1" s="885"/>
      <c r="F1" s="885"/>
      <c r="G1" s="886" t="s">
        <v>221</v>
      </c>
      <c r="H1" s="886"/>
      <c r="I1" s="886"/>
      <c r="J1" s="886"/>
      <c r="K1" s="886"/>
      <c r="L1" s="886"/>
      <c r="M1" s="886"/>
      <c r="N1" s="886"/>
      <c r="O1" s="886"/>
      <c r="P1" s="886"/>
      <c r="Q1" s="886"/>
      <c r="R1" s="886"/>
      <c r="S1" s="886"/>
      <c r="T1" s="886"/>
      <c r="U1" s="886"/>
      <c r="V1" s="887" t="s">
        <v>251</v>
      </c>
      <c r="W1" s="887"/>
      <c r="X1" s="887"/>
      <c r="Y1" s="887"/>
    </row>
    <row r="2" customFormat="false" ht="18" hidden="false" customHeight="true" outlineLevel="0" collapsed="false">
      <c r="A2" s="885"/>
      <c r="B2" s="885"/>
      <c r="C2" s="885"/>
      <c r="D2" s="885"/>
      <c r="E2" s="885"/>
      <c r="F2" s="885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888" t="n">
        <f aca="false">'1'!$U$25</f>
        <v>43922</v>
      </c>
      <c r="W2" s="888"/>
      <c r="X2" s="888" t="n">
        <f aca="false">'1'!$U$25</f>
        <v>43922</v>
      </c>
      <c r="Y2" s="888"/>
      <c r="Z2" s="775"/>
      <c r="AA2" s="775"/>
      <c r="AB2" s="775"/>
      <c r="AC2" s="775"/>
    </row>
    <row r="3" customFormat="false" ht="3.75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775"/>
      <c r="AA3" s="775"/>
      <c r="AB3" s="775"/>
      <c r="AC3" s="775"/>
    </row>
    <row r="4" s="654" customFormat="true" ht="27.75" hidden="false" customHeight="true" outlineLevel="0" collapsed="false">
      <c r="A4" s="889" t="s">
        <v>223</v>
      </c>
      <c r="B4" s="890" t="s">
        <v>313</v>
      </c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90"/>
      <c r="X4" s="890"/>
      <c r="Y4" s="890"/>
      <c r="Z4" s="891"/>
      <c r="AA4" s="891"/>
      <c r="AB4" s="891"/>
      <c r="AC4" s="891"/>
    </row>
    <row r="5" customFormat="false" ht="22.35" hidden="false" customHeight="true" outlineLevel="0" collapsed="false">
      <c r="A5" s="889"/>
      <c r="B5" s="892" t="s">
        <v>314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  <c r="Y5" s="892"/>
      <c r="Z5" s="891"/>
      <c r="AA5" s="891"/>
      <c r="AB5" s="891"/>
      <c r="AC5" s="891"/>
    </row>
    <row r="6" customFormat="false" ht="17.25" hidden="false" customHeight="true" outlineLevel="0" collapsed="false">
      <c r="A6" s="889"/>
      <c r="B6" s="893" t="s">
        <v>315</v>
      </c>
      <c r="C6" s="893"/>
      <c r="D6" s="893"/>
      <c r="E6" s="894" t="s">
        <v>316</v>
      </c>
      <c r="F6" s="894"/>
      <c r="G6" s="894"/>
      <c r="H6" s="894" t="s">
        <v>317</v>
      </c>
      <c r="I6" s="894"/>
      <c r="J6" s="894"/>
      <c r="K6" s="894" t="s">
        <v>318</v>
      </c>
      <c r="L6" s="894"/>
      <c r="M6" s="894"/>
      <c r="N6" s="894" t="s">
        <v>319</v>
      </c>
      <c r="O6" s="894"/>
      <c r="P6" s="894"/>
      <c r="Q6" s="894" t="s">
        <v>320</v>
      </c>
      <c r="R6" s="894"/>
      <c r="S6" s="894"/>
      <c r="T6" s="894" t="s">
        <v>321</v>
      </c>
      <c r="U6" s="894"/>
      <c r="V6" s="894"/>
      <c r="W6" s="895" t="s">
        <v>322</v>
      </c>
      <c r="X6" s="895"/>
      <c r="Y6" s="895"/>
      <c r="Z6" s="891"/>
      <c r="AA6" s="891"/>
      <c r="AB6" s="891"/>
      <c r="AC6" s="891"/>
    </row>
    <row r="7" customFormat="false" ht="17.25" hidden="false" customHeight="true" outlineLevel="0" collapsed="false">
      <c r="A7" s="889"/>
      <c r="B7" s="896" t="s">
        <v>231</v>
      </c>
      <c r="C7" s="897" t="s">
        <v>232</v>
      </c>
      <c r="D7" s="897" t="s">
        <v>233</v>
      </c>
      <c r="E7" s="897" t="s">
        <v>231</v>
      </c>
      <c r="F7" s="897" t="s">
        <v>232</v>
      </c>
      <c r="G7" s="897" t="s">
        <v>233</v>
      </c>
      <c r="H7" s="897" t="s">
        <v>231</v>
      </c>
      <c r="I7" s="897" t="s">
        <v>232</v>
      </c>
      <c r="J7" s="897" t="s">
        <v>233</v>
      </c>
      <c r="K7" s="897" t="s">
        <v>231</v>
      </c>
      <c r="L7" s="897" t="s">
        <v>232</v>
      </c>
      <c r="M7" s="897" t="s">
        <v>233</v>
      </c>
      <c r="N7" s="898" t="s">
        <v>231</v>
      </c>
      <c r="O7" s="898" t="s">
        <v>232</v>
      </c>
      <c r="P7" s="898" t="s">
        <v>233</v>
      </c>
      <c r="Q7" s="898" t="s">
        <v>231</v>
      </c>
      <c r="R7" s="898" t="s">
        <v>232</v>
      </c>
      <c r="S7" s="898" t="s">
        <v>233</v>
      </c>
      <c r="T7" s="897" t="s">
        <v>323</v>
      </c>
      <c r="U7" s="897" t="s">
        <v>232</v>
      </c>
      <c r="V7" s="897" t="s">
        <v>233</v>
      </c>
      <c r="W7" s="897" t="s">
        <v>231</v>
      </c>
      <c r="X7" s="897" t="s">
        <v>232</v>
      </c>
      <c r="Y7" s="899" t="s">
        <v>233</v>
      </c>
      <c r="Z7" s="891"/>
      <c r="AA7" s="891"/>
      <c r="AB7" s="891"/>
      <c r="AC7" s="891"/>
    </row>
    <row r="8" customFormat="false" ht="18.75" hidden="false" customHeight="true" outlineLevel="0" collapsed="false">
      <c r="A8" s="900" t="n">
        <v>1</v>
      </c>
      <c r="B8" s="901" t="n">
        <v>0</v>
      </c>
      <c r="C8" s="902" t="n">
        <v>0</v>
      </c>
      <c r="D8" s="902" t="n">
        <v>0</v>
      </c>
      <c r="E8" s="901" t="n">
        <v>0</v>
      </c>
      <c r="F8" s="902" t="n">
        <v>0</v>
      </c>
      <c r="G8" s="902" t="n">
        <v>0</v>
      </c>
      <c r="H8" s="901" t="n">
        <v>0</v>
      </c>
      <c r="I8" s="902" t="n">
        <v>0</v>
      </c>
      <c r="J8" s="902" t="n">
        <v>0</v>
      </c>
      <c r="K8" s="901" t="n">
        <v>0</v>
      </c>
      <c r="L8" s="902" t="n">
        <v>0</v>
      </c>
      <c r="M8" s="902" t="n">
        <v>0</v>
      </c>
      <c r="N8" s="901" t="n">
        <v>0</v>
      </c>
      <c r="O8" s="902" t="n">
        <v>0</v>
      </c>
      <c r="P8" s="902" t="n">
        <v>0</v>
      </c>
      <c r="Q8" s="901" t="n">
        <v>0</v>
      </c>
      <c r="R8" s="902" t="n">
        <v>0</v>
      </c>
      <c r="S8" s="902" t="n">
        <v>0</v>
      </c>
      <c r="T8" s="901" t="n">
        <v>0</v>
      </c>
      <c r="U8" s="902" t="n">
        <v>0</v>
      </c>
      <c r="V8" s="902" t="n">
        <v>0</v>
      </c>
      <c r="W8" s="901" t="n">
        <v>0</v>
      </c>
      <c r="X8" s="902" t="n">
        <v>0</v>
      </c>
      <c r="Y8" s="903" t="n">
        <v>0</v>
      </c>
      <c r="Z8" s="891"/>
      <c r="AA8" s="891"/>
      <c r="AB8" s="891"/>
      <c r="AC8" s="891"/>
    </row>
    <row r="9" customFormat="false" ht="18.75" hidden="false" customHeight="true" outlineLevel="0" collapsed="false">
      <c r="A9" s="900" t="n">
        <v>2</v>
      </c>
      <c r="B9" s="901" t="n">
        <v>0</v>
      </c>
      <c r="C9" s="902" t="n">
        <v>0</v>
      </c>
      <c r="D9" s="902" t="n">
        <v>0</v>
      </c>
      <c r="E9" s="901" t="n">
        <v>0</v>
      </c>
      <c r="F9" s="902" t="n">
        <v>0</v>
      </c>
      <c r="G9" s="902" t="n">
        <v>0</v>
      </c>
      <c r="H9" s="901" t="n">
        <v>0</v>
      </c>
      <c r="I9" s="902" t="n">
        <v>0</v>
      </c>
      <c r="J9" s="902" t="n">
        <v>0</v>
      </c>
      <c r="K9" s="901" t="n">
        <v>0</v>
      </c>
      <c r="L9" s="902" t="n">
        <v>0</v>
      </c>
      <c r="M9" s="902" t="n">
        <v>0</v>
      </c>
      <c r="N9" s="901" t="n">
        <v>0</v>
      </c>
      <c r="O9" s="902" t="n">
        <v>0</v>
      </c>
      <c r="P9" s="902" t="n">
        <v>0</v>
      </c>
      <c r="Q9" s="901" t="n">
        <v>0</v>
      </c>
      <c r="R9" s="902" t="n">
        <v>0</v>
      </c>
      <c r="S9" s="902" t="n">
        <v>0</v>
      </c>
      <c r="T9" s="901" t="n">
        <v>0</v>
      </c>
      <c r="U9" s="902" t="n">
        <v>0</v>
      </c>
      <c r="V9" s="902" t="n">
        <v>0</v>
      </c>
      <c r="W9" s="901" t="n">
        <v>0</v>
      </c>
      <c r="X9" s="902" t="n">
        <v>0</v>
      </c>
      <c r="Y9" s="903" t="n">
        <v>0</v>
      </c>
      <c r="Z9" s="891"/>
      <c r="AA9" s="891"/>
      <c r="AB9" s="891"/>
      <c r="AC9" s="891"/>
    </row>
    <row r="10" customFormat="false" ht="18.75" hidden="false" customHeight="true" outlineLevel="0" collapsed="false">
      <c r="A10" s="900" t="n">
        <v>3</v>
      </c>
      <c r="B10" s="901" t="n">
        <v>0</v>
      </c>
      <c r="C10" s="902" t="n">
        <v>0</v>
      </c>
      <c r="D10" s="902" t="n">
        <v>0</v>
      </c>
      <c r="E10" s="901" t="n">
        <v>0</v>
      </c>
      <c r="F10" s="902" t="n">
        <v>0</v>
      </c>
      <c r="G10" s="902" t="n">
        <v>0</v>
      </c>
      <c r="H10" s="901" t="n">
        <v>0</v>
      </c>
      <c r="I10" s="902" t="n">
        <v>0</v>
      </c>
      <c r="J10" s="902" t="n">
        <v>0</v>
      </c>
      <c r="K10" s="901" t="n">
        <v>0</v>
      </c>
      <c r="L10" s="902" t="n">
        <v>0</v>
      </c>
      <c r="M10" s="902" t="n">
        <v>0</v>
      </c>
      <c r="N10" s="901" t="n">
        <v>0</v>
      </c>
      <c r="O10" s="902" t="n">
        <v>0</v>
      </c>
      <c r="P10" s="902" t="n">
        <v>0</v>
      </c>
      <c r="Q10" s="901" t="n">
        <v>0</v>
      </c>
      <c r="R10" s="902" t="n">
        <v>0</v>
      </c>
      <c r="S10" s="902" t="n">
        <v>0</v>
      </c>
      <c r="T10" s="901" t="n">
        <v>0</v>
      </c>
      <c r="U10" s="902" t="n">
        <v>0</v>
      </c>
      <c r="V10" s="902" t="n">
        <v>0</v>
      </c>
      <c r="W10" s="901" t="n">
        <v>0</v>
      </c>
      <c r="X10" s="902" t="n">
        <v>0</v>
      </c>
      <c r="Y10" s="903" t="n">
        <v>0</v>
      </c>
      <c r="Z10" s="891"/>
      <c r="AA10" s="891"/>
      <c r="AB10" s="891"/>
      <c r="AC10" s="891"/>
    </row>
    <row r="11" customFormat="false" ht="18.75" hidden="false" customHeight="true" outlineLevel="0" collapsed="false">
      <c r="A11" s="900" t="n">
        <v>4</v>
      </c>
      <c r="B11" s="901" t="n">
        <v>0</v>
      </c>
      <c r="C11" s="902" t="n">
        <v>0</v>
      </c>
      <c r="D11" s="902" t="n">
        <v>0</v>
      </c>
      <c r="E11" s="901" t="n">
        <v>0</v>
      </c>
      <c r="F11" s="902" t="n">
        <v>0</v>
      </c>
      <c r="G11" s="902" t="n">
        <v>0</v>
      </c>
      <c r="H11" s="901" t="n">
        <v>0</v>
      </c>
      <c r="I11" s="902" t="n">
        <v>0</v>
      </c>
      <c r="J11" s="902" t="n">
        <v>0</v>
      </c>
      <c r="K11" s="901" t="n">
        <v>0</v>
      </c>
      <c r="L11" s="902" t="n">
        <v>0</v>
      </c>
      <c r="M11" s="902" t="n">
        <v>0</v>
      </c>
      <c r="N11" s="901" t="n">
        <v>0</v>
      </c>
      <c r="O11" s="902" t="n">
        <v>0</v>
      </c>
      <c r="P11" s="902" t="n">
        <v>0</v>
      </c>
      <c r="Q11" s="901" t="n">
        <v>0</v>
      </c>
      <c r="R11" s="902" t="n">
        <v>0</v>
      </c>
      <c r="S11" s="902" t="n">
        <v>0</v>
      </c>
      <c r="T11" s="901" t="n">
        <v>0</v>
      </c>
      <c r="U11" s="902" t="n">
        <v>0</v>
      </c>
      <c r="V11" s="902" t="n">
        <v>0</v>
      </c>
      <c r="W11" s="901" t="n">
        <v>0</v>
      </c>
      <c r="X11" s="902" t="n">
        <v>0</v>
      </c>
      <c r="Y11" s="903" t="n">
        <v>0</v>
      </c>
      <c r="Z11" s="891"/>
      <c r="AA11" s="891"/>
      <c r="AB11" s="891"/>
      <c r="AC11" s="891"/>
    </row>
    <row r="12" customFormat="false" ht="18.75" hidden="false" customHeight="true" outlineLevel="0" collapsed="false">
      <c r="A12" s="904" t="n">
        <v>5</v>
      </c>
      <c r="B12" s="901" t="n">
        <v>0</v>
      </c>
      <c r="C12" s="902" t="n">
        <v>0</v>
      </c>
      <c r="D12" s="902" t="n">
        <v>0</v>
      </c>
      <c r="E12" s="901" t="n">
        <v>0</v>
      </c>
      <c r="F12" s="902" t="n">
        <v>0</v>
      </c>
      <c r="G12" s="902" t="n">
        <v>0</v>
      </c>
      <c r="H12" s="901" t="n">
        <v>0</v>
      </c>
      <c r="I12" s="902" t="n">
        <v>0</v>
      </c>
      <c r="J12" s="902" t="n">
        <v>0</v>
      </c>
      <c r="K12" s="901" t="n">
        <v>0</v>
      </c>
      <c r="L12" s="902" t="n">
        <v>0</v>
      </c>
      <c r="M12" s="902" t="n">
        <v>0</v>
      </c>
      <c r="N12" s="901" t="n">
        <v>0</v>
      </c>
      <c r="O12" s="902" t="n">
        <v>0</v>
      </c>
      <c r="P12" s="902" t="n">
        <v>0</v>
      </c>
      <c r="Q12" s="901" t="n">
        <v>0</v>
      </c>
      <c r="R12" s="902" t="n">
        <v>0</v>
      </c>
      <c r="S12" s="902" t="n">
        <v>0</v>
      </c>
      <c r="T12" s="901" t="n">
        <v>0</v>
      </c>
      <c r="U12" s="902" t="n">
        <v>0</v>
      </c>
      <c r="V12" s="902" t="n">
        <v>0</v>
      </c>
      <c r="W12" s="901" t="n">
        <v>0</v>
      </c>
      <c r="X12" s="902" t="n">
        <v>0</v>
      </c>
      <c r="Y12" s="903" t="n">
        <v>0</v>
      </c>
      <c r="Z12" s="891"/>
      <c r="AA12" s="891"/>
      <c r="AB12" s="891"/>
      <c r="AC12" s="891"/>
    </row>
    <row r="13" customFormat="false" ht="18.75" hidden="false" customHeight="true" outlineLevel="0" collapsed="false">
      <c r="A13" s="769" t="n">
        <v>6</v>
      </c>
      <c r="B13" s="901" t="n">
        <v>0</v>
      </c>
      <c r="C13" s="902" t="n">
        <v>0</v>
      </c>
      <c r="D13" s="902" t="n">
        <v>0</v>
      </c>
      <c r="E13" s="901" t="n">
        <v>0</v>
      </c>
      <c r="F13" s="902" t="n">
        <v>0</v>
      </c>
      <c r="G13" s="902" t="n">
        <v>0</v>
      </c>
      <c r="H13" s="901" t="n">
        <v>0</v>
      </c>
      <c r="I13" s="902" t="n">
        <v>0</v>
      </c>
      <c r="J13" s="902" t="n">
        <v>0</v>
      </c>
      <c r="K13" s="901" t="n">
        <v>0</v>
      </c>
      <c r="L13" s="902" t="n">
        <v>0</v>
      </c>
      <c r="M13" s="902" t="n">
        <v>0</v>
      </c>
      <c r="N13" s="901" t="n">
        <v>0</v>
      </c>
      <c r="O13" s="902" t="n">
        <v>0</v>
      </c>
      <c r="P13" s="902" t="n">
        <v>0</v>
      </c>
      <c r="Q13" s="901" t="n">
        <v>0</v>
      </c>
      <c r="R13" s="902" t="n">
        <v>0</v>
      </c>
      <c r="S13" s="902" t="n">
        <v>0</v>
      </c>
      <c r="T13" s="901" t="n">
        <v>0</v>
      </c>
      <c r="U13" s="902" t="n">
        <v>0</v>
      </c>
      <c r="V13" s="902" t="n">
        <v>0</v>
      </c>
      <c r="W13" s="901" t="n">
        <v>0</v>
      </c>
      <c r="X13" s="902" t="n">
        <v>0</v>
      </c>
      <c r="Y13" s="903" t="n">
        <v>0</v>
      </c>
      <c r="Z13" s="891"/>
      <c r="AA13" s="891"/>
      <c r="AB13" s="891"/>
      <c r="AC13" s="891"/>
    </row>
    <row r="14" customFormat="false" ht="18.75" hidden="false" customHeight="true" outlineLevel="0" collapsed="false">
      <c r="A14" s="769" t="n">
        <v>7</v>
      </c>
      <c r="B14" s="901" t="n">
        <v>0</v>
      </c>
      <c r="C14" s="902" t="n">
        <v>0</v>
      </c>
      <c r="D14" s="902" t="n">
        <v>0</v>
      </c>
      <c r="E14" s="901" t="n">
        <v>0</v>
      </c>
      <c r="F14" s="902" t="n">
        <v>0</v>
      </c>
      <c r="G14" s="902" t="n">
        <v>0</v>
      </c>
      <c r="H14" s="901" t="n">
        <v>0</v>
      </c>
      <c r="I14" s="902" t="n">
        <v>0</v>
      </c>
      <c r="J14" s="902" t="n">
        <v>0</v>
      </c>
      <c r="K14" s="901" t="n">
        <v>0</v>
      </c>
      <c r="L14" s="902" t="n">
        <v>0</v>
      </c>
      <c r="M14" s="902" t="n">
        <v>0</v>
      </c>
      <c r="N14" s="901" t="n">
        <v>0</v>
      </c>
      <c r="O14" s="902" t="n">
        <v>0</v>
      </c>
      <c r="P14" s="902" t="n">
        <v>0</v>
      </c>
      <c r="Q14" s="901" t="n">
        <v>0</v>
      </c>
      <c r="R14" s="902" t="n">
        <v>0</v>
      </c>
      <c r="S14" s="902" t="n">
        <v>0</v>
      </c>
      <c r="T14" s="901" t="n">
        <v>0</v>
      </c>
      <c r="U14" s="902" t="n">
        <v>0</v>
      </c>
      <c r="V14" s="902" t="n">
        <v>0</v>
      </c>
      <c r="W14" s="901" t="n">
        <v>0</v>
      </c>
      <c r="X14" s="902" t="n">
        <v>0</v>
      </c>
      <c r="Y14" s="903" t="n">
        <v>0</v>
      </c>
      <c r="Z14" s="891"/>
      <c r="AA14" s="891"/>
      <c r="AB14" s="891"/>
      <c r="AC14" s="891"/>
    </row>
    <row r="15" customFormat="false" ht="18.75" hidden="false" customHeight="true" outlineLevel="0" collapsed="false">
      <c r="A15" s="769" t="n">
        <v>8</v>
      </c>
      <c r="B15" s="901" t="n">
        <v>0</v>
      </c>
      <c r="C15" s="902" t="n">
        <v>0</v>
      </c>
      <c r="D15" s="902" t="n">
        <v>0</v>
      </c>
      <c r="E15" s="901" t="n">
        <v>0</v>
      </c>
      <c r="F15" s="902" t="n">
        <v>0</v>
      </c>
      <c r="G15" s="902" t="n">
        <v>0</v>
      </c>
      <c r="H15" s="901" t="n">
        <v>0</v>
      </c>
      <c r="I15" s="902" t="n">
        <v>0</v>
      </c>
      <c r="J15" s="902" t="n">
        <v>0</v>
      </c>
      <c r="K15" s="901" t="n">
        <v>0</v>
      </c>
      <c r="L15" s="902" t="n">
        <v>0</v>
      </c>
      <c r="M15" s="902" t="n">
        <v>0</v>
      </c>
      <c r="N15" s="901" t="n">
        <v>0</v>
      </c>
      <c r="O15" s="902" t="n">
        <v>0</v>
      </c>
      <c r="P15" s="902" t="n">
        <v>0</v>
      </c>
      <c r="Q15" s="901" t="n">
        <v>0</v>
      </c>
      <c r="R15" s="902" t="n">
        <v>0</v>
      </c>
      <c r="S15" s="902" t="n">
        <v>0</v>
      </c>
      <c r="T15" s="901" t="n">
        <v>0</v>
      </c>
      <c r="U15" s="902" t="n">
        <v>0</v>
      </c>
      <c r="V15" s="902" t="n">
        <v>0</v>
      </c>
      <c r="W15" s="901" t="n">
        <v>0</v>
      </c>
      <c r="X15" s="902" t="n">
        <v>0</v>
      </c>
      <c r="Y15" s="903" t="n">
        <v>0</v>
      </c>
      <c r="Z15" s="891"/>
      <c r="AA15" s="891"/>
      <c r="AB15" s="891"/>
      <c r="AC15" s="891"/>
    </row>
    <row r="16" customFormat="false" ht="18.75" hidden="false" customHeight="true" outlineLevel="0" collapsed="false">
      <c r="A16" s="769" t="n">
        <v>9</v>
      </c>
      <c r="B16" s="901" t="n">
        <v>0</v>
      </c>
      <c r="C16" s="902" t="n">
        <v>0</v>
      </c>
      <c r="D16" s="902" t="n">
        <v>0</v>
      </c>
      <c r="E16" s="901" t="n">
        <v>0</v>
      </c>
      <c r="F16" s="902" t="n">
        <v>0</v>
      </c>
      <c r="G16" s="902" t="n">
        <v>0</v>
      </c>
      <c r="H16" s="901" t="n">
        <v>0</v>
      </c>
      <c r="I16" s="902" t="n">
        <v>0</v>
      </c>
      <c r="J16" s="902" t="n">
        <v>0</v>
      </c>
      <c r="K16" s="901" t="n">
        <v>0</v>
      </c>
      <c r="L16" s="902" t="n">
        <v>0</v>
      </c>
      <c r="M16" s="902" t="n">
        <v>0</v>
      </c>
      <c r="N16" s="901" t="n">
        <v>0</v>
      </c>
      <c r="O16" s="902" t="n">
        <v>0</v>
      </c>
      <c r="P16" s="902" t="n">
        <v>0</v>
      </c>
      <c r="Q16" s="901" t="n">
        <v>0</v>
      </c>
      <c r="R16" s="902" t="n">
        <v>0</v>
      </c>
      <c r="S16" s="902" t="n">
        <v>0</v>
      </c>
      <c r="T16" s="901" t="n">
        <v>0</v>
      </c>
      <c r="U16" s="902" t="n">
        <v>0</v>
      </c>
      <c r="V16" s="902" t="n">
        <v>0</v>
      </c>
      <c r="W16" s="901" t="n">
        <v>0</v>
      </c>
      <c r="X16" s="902" t="n">
        <v>0</v>
      </c>
      <c r="Y16" s="903" t="n">
        <v>0</v>
      </c>
      <c r="Z16" s="891"/>
      <c r="AA16" s="891"/>
      <c r="AB16" s="891"/>
      <c r="AC16" s="891"/>
    </row>
    <row r="17" customFormat="false" ht="18.75" hidden="false" customHeight="true" outlineLevel="0" collapsed="false">
      <c r="A17" s="769" t="n">
        <v>10</v>
      </c>
      <c r="B17" s="901" t="n">
        <v>0</v>
      </c>
      <c r="C17" s="902" t="n">
        <v>0</v>
      </c>
      <c r="D17" s="902" t="n">
        <v>0</v>
      </c>
      <c r="E17" s="901" t="n">
        <v>0</v>
      </c>
      <c r="F17" s="902" t="n">
        <v>0</v>
      </c>
      <c r="G17" s="902" t="n">
        <v>0</v>
      </c>
      <c r="H17" s="901" t="n">
        <v>0</v>
      </c>
      <c r="I17" s="902" t="n">
        <v>0</v>
      </c>
      <c r="J17" s="902" t="n">
        <v>0</v>
      </c>
      <c r="K17" s="901" t="n">
        <v>0</v>
      </c>
      <c r="L17" s="902" t="n">
        <v>0</v>
      </c>
      <c r="M17" s="902" t="n">
        <v>0</v>
      </c>
      <c r="N17" s="901" t="n">
        <v>0</v>
      </c>
      <c r="O17" s="902" t="n">
        <v>0</v>
      </c>
      <c r="P17" s="902" t="n">
        <v>0</v>
      </c>
      <c r="Q17" s="901" t="n">
        <v>0</v>
      </c>
      <c r="R17" s="902" t="n">
        <v>0</v>
      </c>
      <c r="S17" s="902" t="n">
        <v>0</v>
      </c>
      <c r="T17" s="901" t="n">
        <v>0</v>
      </c>
      <c r="U17" s="902" t="n">
        <v>0</v>
      </c>
      <c r="V17" s="902" t="n">
        <v>0</v>
      </c>
      <c r="W17" s="901" t="n">
        <v>0</v>
      </c>
      <c r="X17" s="902" t="n">
        <v>0</v>
      </c>
      <c r="Y17" s="903" t="n">
        <v>0</v>
      </c>
      <c r="Z17" s="891"/>
      <c r="AA17" s="891"/>
      <c r="AB17" s="891"/>
      <c r="AC17" s="891"/>
    </row>
    <row r="18" customFormat="false" ht="18.75" hidden="false" customHeight="true" outlineLevel="0" collapsed="false">
      <c r="A18" s="769" t="n">
        <v>11</v>
      </c>
      <c r="B18" s="901" t="n">
        <v>0</v>
      </c>
      <c r="C18" s="902" t="n">
        <v>0</v>
      </c>
      <c r="D18" s="902" t="n">
        <v>0</v>
      </c>
      <c r="E18" s="901" t="n">
        <v>0</v>
      </c>
      <c r="F18" s="902" t="n">
        <v>0</v>
      </c>
      <c r="G18" s="902" t="n">
        <v>0</v>
      </c>
      <c r="H18" s="901" t="n">
        <v>0</v>
      </c>
      <c r="I18" s="902" t="n">
        <v>0</v>
      </c>
      <c r="J18" s="902" t="n">
        <v>0</v>
      </c>
      <c r="K18" s="901" t="n">
        <v>0</v>
      </c>
      <c r="L18" s="902" t="n">
        <v>0</v>
      </c>
      <c r="M18" s="902" t="n">
        <v>0</v>
      </c>
      <c r="N18" s="901" t="n">
        <v>0</v>
      </c>
      <c r="O18" s="902" t="n">
        <v>0</v>
      </c>
      <c r="P18" s="902" t="n">
        <v>0</v>
      </c>
      <c r="Q18" s="901" t="n">
        <v>0</v>
      </c>
      <c r="R18" s="902" t="n">
        <v>0</v>
      </c>
      <c r="S18" s="902" t="n">
        <v>0</v>
      </c>
      <c r="T18" s="901" t="n">
        <v>0</v>
      </c>
      <c r="U18" s="902" t="n">
        <v>0</v>
      </c>
      <c r="V18" s="902" t="n">
        <v>0</v>
      </c>
      <c r="W18" s="901" t="n">
        <v>0</v>
      </c>
      <c r="X18" s="902" t="n">
        <v>0</v>
      </c>
      <c r="Y18" s="903" t="n">
        <v>0</v>
      </c>
      <c r="Z18" s="891"/>
      <c r="AA18" s="891"/>
      <c r="AB18" s="891"/>
      <c r="AC18" s="891"/>
    </row>
    <row r="19" customFormat="false" ht="18.75" hidden="false" customHeight="true" outlineLevel="0" collapsed="false">
      <c r="A19" s="769" t="n">
        <v>12</v>
      </c>
      <c r="B19" s="901" t="n">
        <v>0</v>
      </c>
      <c r="C19" s="902" t="n">
        <v>0</v>
      </c>
      <c r="D19" s="902" t="n">
        <v>0</v>
      </c>
      <c r="E19" s="901" t="n">
        <v>0</v>
      </c>
      <c r="F19" s="902" t="n">
        <v>0</v>
      </c>
      <c r="G19" s="902" t="n">
        <v>0</v>
      </c>
      <c r="H19" s="901" t="n">
        <v>0</v>
      </c>
      <c r="I19" s="902" t="n">
        <v>0</v>
      </c>
      <c r="J19" s="902" t="n">
        <v>0</v>
      </c>
      <c r="K19" s="901" t="n">
        <v>0</v>
      </c>
      <c r="L19" s="902" t="n">
        <v>0</v>
      </c>
      <c r="M19" s="902" t="n">
        <v>0</v>
      </c>
      <c r="N19" s="901" t="n">
        <v>0</v>
      </c>
      <c r="O19" s="902" t="n">
        <v>0</v>
      </c>
      <c r="P19" s="902" t="n">
        <v>0</v>
      </c>
      <c r="Q19" s="901" t="n">
        <v>0</v>
      </c>
      <c r="R19" s="902" t="n">
        <v>0</v>
      </c>
      <c r="S19" s="902" t="n">
        <v>0</v>
      </c>
      <c r="T19" s="901" t="n">
        <v>0</v>
      </c>
      <c r="U19" s="902" t="n">
        <v>0</v>
      </c>
      <c r="V19" s="902" t="n">
        <v>0</v>
      </c>
      <c r="W19" s="901" t="n">
        <v>0</v>
      </c>
      <c r="X19" s="902" t="n">
        <v>0</v>
      </c>
      <c r="Y19" s="903" t="n">
        <v>0</v>
      </c>
      <c r="Z19" s="891"/>
      <c r="AA19" s="891"/>
      <c r="AB19" s="891"/>
      <c r="AC19" s="891"/>
    </row>
    <row r="20" customFormat="false" ht="18.75" hidden="false" customHeight="true" outlineLevel="0" collapsed="false">
      <c r="A20" s="769" t="n">
        <v>13</v>
      </c>
      <c r="B20" s="901" t="n">
        <v>0</v>
      </c>
      <c r="C20" s="902" t="n">
        <v>0</v>
      </c>
      <c r="D20" s="902" t="n">
        <v>0</v>
      </c>
      <c r="E20" s="901" t="n">
        <v>0</v>
      </c>
      <c r="F20" s="902" t="n">
        <v>0</v>
      </c>
      <c r="G20" s="902" t="n">
        <v>0</v>
      </c>
      <c r="H20" s="901" t="n">
        <v>0</v>
      </c>
      <c r="I20" s="902" t="n">
        <v>0</v>
      </c>
      <c r="J20" s="902" t="n">
        <v>0</v>
      </c>
      <c r="K20" s="901" t="n">
        <v>0</v>
      </c>
      <c r="L20" s="902" t="n">
        <v>0</v>
      </c>
      <c r="M20" s="902" t="n">
        <v>0</v>
      </c>
      <c r="N20" s="901" t="n">
        <v>0</v>
      </c>
      <c r="O20" s="902" t="n">
        <v>0</v>
      </c>
      <c r="P20" s="902" t="n">
        <v>0</v>
      </c>
      <c r="Q20" s="901" t="n">
        <v>0</v>
      </c>
      <c r="R20" s="902" t="n">
        <v>0</v>
      </c>
      <c r="S20" s="902" t="n">
        <v>0</v>
      </c>
      <c r="T20" s="901" t="n">
        <v>0</v>
      </c>
      <c r="U20" s="902" t="n">
        <v>0</v>
      </c>
      <c r="V20" s="902" t="n">
        <v>0</v>
      </c>
      <c r="W20" s="901" t="n">
        <v>0</v>
      </c>
      <c r="X20" s="902" t="n">
        <v>0</v>
      </c>
      <c r="Y20" s="903" t="n">
        <v>0</v>
      </c>
      <c r="Z20" s="891"/>
      <c r="AA20" s="891"/>
      <c r="AB20" s="891"/>
      <c r="AC20" s="891"/>
    </row>
    <row r="21" customFormat="false" ht="18.75" hidden="false" customHeight="true" outlineLevel="0" collapsed="false">
      <c r="A21" s="769" t="n">
        <v>14</v>
      </c>
      <c r="B21" s="901" t="n">
        <v>0</v>
      </c>
      <c r="C21" s="902" t="n">
        <v>0</v>
      </c>
      <c r="D21" s="902" t="n">
        <v>0</v>
      </c>
      <c r="E21" s="901" t="n">
        <v>0</v>
      </c>
      <c r="F21" s="902" t="n">
        <v>0</v>
      </c>
      <c r="G21" s="902" t="n">
        <v>0</v>
      </c>
      <c r="H21" s="901" t="n">
        <v>0</v>
      </c>
      <c r="I21" s="902" t="n">
        <v>0</v>
      </c>
      <c r="J21" s="902" t="n">
        <v>0</v>
      </c>
      <c r="K21" s="901" t="n">
        <v>0</v>
      </c>
      <c r="L21" s="902" t="n">
        <v>0</v>
      </c>
      <c r="M21" s="902" t="n">
        <v>0</v>
      </c>
      <c r="N21" s="901" t="n">
        <v>0</v>
      </c>
      <c r="O21" s="902" t="n">
        <v>0</v>
      </c>
      <c r="P21" s="902" t="n">
        <v>0</v>
      </c>
      <c r="Q21" s="901" t="n">
        <v>0</v>
      </c>
      <c r="R21" s="902" t="n">
        <v>0</v>
      </c>
      <c r="S21" s="902" t="n">
        <v>0</v>
      </c>
      <c r="T21" s="901" t="n">
        <v>0</v>
      </c>
      <c r="U21" s="902" t="n">
        <v>0</v>
      </c>
      <c r="V21" s="902" t="n">
        <v>0</v>
      </c>
      <c r="W21" s="901" t="n">
        <v>0</v>
      </c>
      <c r="X21" s="902" t="n">
        <v>0</v>
      </c>
      <c r="Y21" s="903" t="n">
        <v>0</v>
      </c>
      <c r="Z21" s="891"/>
      <c r="AA21" s="891"/>
      <c r="AB21" s="891"/>
      <c r="AC21" s="891"/>
    </row>
    <row r="22" customFormat="false" ht="18.75" hidden="false" customHeight="true" outlineLevel="0" collapsed="false">
      <c r="A22" s="769" t="n">
        <v>15</v>
      </c>
      <c r="B22" s="901" t="n">
        <v>0</v>
      </c>
      <c r="C22" s="902" t="n">
        <v>0</v>
      </c>
      <c r="D22" s="902" t="n">
        <v>0</v>
      </c>
      <c r="E22" s="901" t="n">
        <v>0</v>
      </c>
      <c r="F22" s="902" t="n">
        <v>0</v>
      </c>
      <c r="G22" s="902" t="n">
        <v>0</v>
      </c>
      <c r="H22" s="901" t="n">
        <v>0</v>
      </c>
      <c r="I22" s="902" t="n">
        <v>0</v>
      </c>
      <c r="J22" s="902" t="n">
        <v>0</v>
      </c>
      <c r="K22" s="901" t="n">
        <v>0</v>
      </c>
      <c r="L22" s="902" t="n">
        <v>0</v>
      </c>
      <c r="M22" s="902" t="n">
        <v>0</v>
      </c>
      <c r="N22" s="901" t="n">
        <v>0</v>
      </c>
      <c r="O22" s="902" t="n">
        <v>0</v>
      </c>
      <c r="P22" s="902" t="n">
        <v>0</v>
      </c>
      <c r="Q22" s="901" t="n">
        <v>0</v>
      </c>
      <c r="R22" s="902" t="n">
        <v>0</v>
      </c>
      <c r="S22" s="902" t="n">
        <v>0</v>
      </c>
      <c r="T22" s="901" t="n">
        <v>0</v>
      </c>
      <c r="U22" s="902" t="n">
        <v>0</v>
      </c>
      <c r="V22" s="902" t="n">
        <v>0</v>
      </c>
      <c r="W22" s="901" t="n">
        <v>0</v>
      </c>
      <c r="X22" s="902" t="n">
        <v>0</v>
      </c>
      <c r="Y22" s="903" t="n">
        <v>0</v>
      </c>
      <c r="Z22" s="891"/>
      <c r="AA22" s="891"/>
      <c r="AB22" s="891"/>
      <c r="AC22" s="891"/>
    </row>
    <row r="23" customFormat="false" ht="18.75" hidden="false" customHeight="true" outlineLevel="0" collapsed="false">
      <c r="A23" s="769" t="n">
        <v>16</v>
      </c>
      <c r="B23" s="901" t="n">
        <v>0</v>
      </c>
      <c r="C23" s="902" t="n">
        <v>0</v>
      </c>
      <c r="D23" s="902" t="n">
        <v>0</v>
      </c>
      <c r="E23" s="901" t="n">
        <v>0</v>
      </c>
      <c r="F23" s="902" t="n">
        <v>0</v>
      </c>
      <c r="G23" s="902" t="n">
        <v>0</v>
      </c>
      <c r="H23" s="901" t="n">
        <v>0</v>
      </c>
      <c r="I23" s="902" t="n">
        <v>0</v>
      </c>
      <c r="J23" s="902" t="n">
        <v>0</v>
      </c>
      <c r="K23" s="901" t="n">
        <v>0</v>
      </c>
      <c r="L23" s="902" t="n">
        <v>0</v>
      </c>
      <c r="M23" s="902" t="n">
        <v>0</v>
      </c>
      <c r="N23" s="901" t="n">
        <v>0</v>
      </c>
      <c r="O23" s="902" t="n">
        <v>0</v>
      </c>
      <c r="P23" s="902" t="n">
        <v>0</v>
      </c>
      <c r="Q23" s="901" t="n">
        <v>0</v>
      </c>
      <c r="R23" s="902" t="n">
        <v>0</v>
      </c>
      <c r="S23" s="902" t="n">
        <v>0</v>
      </c>
      <c r="T23" s="901" t="n">
        <v>0</v>
      </c>
      <c r="U23" s="902" t="n">
        <v>0</v>
      </c>
      <c r="V23" s="902" t="n">
        <v>0</v>
      </c>
      <c r="W23" s="901" t="n">
        <v>0</v>
      </c>
      <c r="X23" s="902" t="n">
        <v>0</v>
      </c>
      <c r="Y23" s="903" t="n">
        <v>0</v>
      </c>
      <c r="Z23" s="891"/>
      <c r="AA23" s="891"/>
      <c r="AB23" s="891"/>
      <c r="AC23" s="891"/>
    </row>
    <row r="24" customFormat="false" ht="18.75" hidden="false" customHeight="true" outlineLevel="0" collapsed="false">
      <c r="A24" s="769" t="n">
        <v>17</v>
      </c>
      <c r="B24" s="901" t="n">
        <v>0</v>
      </c>
      <c r="C24" s="902" t="n">
        <v>0</v>
      </c>
      <c r="D24" s="902" t="n">
        <v>0</v>
      </c>
      <c r="E24" s="901" t="n">
        <v>0</v>
      </c>
      <c r="F24" s="902" t="n">
        <v>0</v>
      </c>
      <c r="G24" s="902" t="n">
        <v>0</v>
      </c>
      <c r="H24" s="901" t="n">
        <v>0</v>
      </c>
      <c r="I24" s="902" t="n">
        <v>0</v>
      </c>
      <c r="J24" s="902" t="n">
        <v>0</v>
      </c>
      <c r="K24" s="901" t="n">
        <v>0</v>
      </c>
      <c r="L24" s="902" t="n">
        <v>0</v>
      </c>
      <c r="M24" s="902" t="n">
        <v>0</v>
      </c>
      <c r="N24" s="901" t="n">
        <v>0</v>
      </c>
      <c r="O24" s="902" t="n">
        <v>0</v>
      </c>
      <c r="P24" s="902" t="n">
        <v>0</v>
      </c>
      <c r="Q24" s="901" t="n">
        <v>0</v>
      </c>
      <c r="R24" s="902" t="n">
        <v>0</v>
      </c>
      <c r="S24" s="902" t="n">
        <v>0</v>
      </c>
      <c r="T24" s="901" t="n">
        <v>0</v>
      </c>
      <c r="U24" s="902" t="n">
        <v>0</v>
      </c>
      <c r="V24" s="902" t="n">
        <v>0</v>
      </c>
      <c r="W24" s="901" t="n">
        <v>0</v>
      </c>
      <c r="X24" s="902" t="n">
        <v>0</v>
      </c>
      <c r="Y24" s="903" t="n">
        <v>0</v>
      </c>
      <c r="Z24" s="891"/>
      <c r="AA24" s="891"/>
      <c r="AB24" s="891"/>
      <c r="AC24" s="891"/>
    </row>
    <row r="25" customFormat="false" ht="18.75" hidden="false" customHeight="true" outlineLevel="0" collapsed="false">
      <c r="A25" s="769" t="n">
        <v>18</v>
      </c>
      <c r="B25" s="901" t="n">
        <v>0</v>
      </c>
      <c r="C25" s="902" t="n">
        <v>0</v>
      </c>
      <c r="D25" s="902" t="n">
        <v>0</v>
      </c>
      <c r="E25" s="901" t="n">
        <v>0</v>
      </c>
      <c r="F25" s="902" t="n">
        <v>0</v>
      </c>
      <c r="G25" s="902" t="n">
        <v>0</v>
      </c>
      <c r="H25" s="901" t="n">
        <v>0</v>
      </c>
      <c r="I25" s="902" t="n">
        <v>0</v>
      </c>
      <c r="J25" s="902" t="n">
        <v>0</v>
      </c>
      <c r="K25" s="901" t="n">
        <v>0</v>
      </c>
      <c r="L25" s="902" t="n">
        <v>0</v>
      </c>
      <c r="M25" s="902" t="n">
        <v>0</v>
      </c>
      <c r="N25" s="901" t="n">
        <v>0</v>
      </c>
      <c r="O25" s="902" t="n">
        <v>0</v>
      </c>
      <c r="P25" s="902" t="n">
        <v>0</v>
      </c>
      <c r="Q25" s="901" t="n">
        <v>0</v>
      </c>
      <c r="R25" s="902" t="n">
        <v>0</v>
      </c>
      <c r="S25" s="902" t="n">
        <v>0</v>
      </c>
      <c r="T25" s="901" t="n">
        <v>0</v>
      </c>
      <c r="U25" s="902" t="n">
        <v>0</v>
      </c>
      <c r="V25" s="902" t="n">
        <v>0</v>
      </c>
      <c r="W25" s="901" t="n">
        <v>0</v>
      </c>
      <c r="X25" s="902" t="n">
        <v>0</v>
      </c>
      <c r="Y25" s="903" t="n">
        <v>0</v>
      </c>
      <c r="Z25" s="891"/>
      <c r="AA25" s="891"/>
      <c r="AB25" s="891"/>
      <c r="AC25" s="891"/>
    </row>
    <row r="26" customFormat="false" ht="18.75" hidden="false" customHeight="true" outlineLevel="0" collapsed="false">
      <c r="A26" s="769" t="n">
        <v>19</v>
      </c>
      <c r="B26" s="901" t="n">
        <v>0</v>
      </c>
      <c r="C26" s="902" t="n">
        <v>0</v>
      </c>
      <c r="D26" s="902" t="n">
        <v>0</v>
      </c>
      <c r="E26" s="901" t="n">
        <v>0</v>
      </c>
      <c r="F26" s="902" t="n">
        <v>0</v>
      </c>
      <c r="G26" s="902" t="n">
        <v>0</v>
      </c>
      <c r="H26" s="901" t="n">
        <v>0</v>
      </c>
      <c r="I26" s="902" t="n">
        <v>0</v>
      </c>
      <c r="J26" s="902" t="n">
        <v>0</v>
      </c>
      <c r="K26" s="901" t="n">
        <v>0</v>
      </c>
      <c r="L26" s="902" t="n">
        <v>0</v>
      </c>
      <c r="M26" s="902" t="n">
        <v>0</v>
      </c>
      <c r="N26" s="901" t="n">
        <v>0</v>
      </c>
      <c r="O26" s="902" t="n">
        <v>0</v>
      </c>
      <c r="P26" s="902" t="n">
        <v>0</v>
      </c>
      <c r="Q26" s="901" t="n">
        <v>0</v>
      </c>
      <c r="R26" s="902" t="n">
        <v>0</v>
      </c>
      <c r="S26" s="902" t="n">
        <v>0</v>
      </c>
      <c r="T26" s="901" t="n">
        <v>0</v>
      </c>
      <c r="U26" s="902" t="n">
        <v>0</v>
      </c>
      <c r="V26" s="902" t="n">
        <v>0</v>
      </c>
      <c r="W26" s="901" t="n">
        <v>0</v>
      </c>
      <c r="X26" s="902" t="n">
        <v>0</v>
      </c>
      <c r="Y26" s="903" t="n">
        <v>0</v>
      </c>
      <c r="Z26" s="891"/>
      <c r="AA26" s="891"/>
      <c r="AB26" s="891"/>
      <c r="AC26" s="891"/>
    </row>
    <row r="27" customFormat="false" ht="18.75" hidden="false" customHeight="true" outlineLevel="0" collapsed="false">
      <c r="A27" s="769" t="n">
        <v>20</v>
      </c>
      <c r="B27" s="901" t="n">
        <v>0</v>
      </c>
      <c r="C27" s="902" t="n">
        <v>0</v>
      </c>
      <c r="D27" s="902" t="n">
        <v>0</v>
      </c>
      <c r="E27" s="901" t="n">
        <v>0</v>
      </c>
      <c r="F27" s="902" t="n">
        <v>0</v>
      </c>
      <c r="G27" s="902" t="n">
        <v>0</v>
      </c>
      <c r="H27" s="901" t="n">
        <v>0</v>
      </c>
      <c r="I27" s="902" t="n">
        <v>0</v>
      </c>
      <c r="J27" s="902" t="n">
        <v>0</v>
      </c>
      <c r="K27" s="901" t="n">
        <v>0</v>
      </c>
      <c r="L27" s="902" t="n">
        <v>0</v>
      </c>
      <c r="M27" s="902" t="n">
        <v>0</v>
      </c>
      <c r="N27" s="901" t="n">
        <v>0</v>
      </c>
      <c r="O27" s="902" t="n">
        <v>0</v>
      </c>
      <c r="P27" s="902" t="n">
        <v>0</v>
      </c>
      <c r="Q27" s="901" t="n">
        <v>0</v>
      </c>
      <c r="R27" s="902" t="n">
        <v>0</v>
      </c>
      <c r="S27" s="902" t="n">
        <v>0</v>
      </c>
      <c r="T27" s="901" t="n">
        <v>0</v>
      </c>
      <c r="U27" s="902" t="n">
        <v>0</v>
      </c>
      <c r="V27" s="902" t="n">
        <v>0</v>
      </c>
      <c r="W27" s="901" t="n">
        <v>0</v>
      </c>
      <c r="X27" s="902" t="n">
        <v>0</v>
      </c>
      <c r="Y27" s="903" t="n">
        <v>0</v>
      </c>
      <c r="Z27" s="891"/>
      <c r="AA27" s="891"/>
      <c r="AB27" s="891"/>
      <c r="AC27" s="891"/>
    </row>
    <row r="28" customFormat="false" ht="18.75" hidden="false" customHeight="true" outlineLevel="0" collapsed="false">
      <c r="A28" s="769" t="n">
        <v>21</v>
      </c>
      <c r="B28" s="901" t="n">
        <v>0</v>
      </c>
      <c r="C28" s="902" t="n">
        <v>0</v>
      </c>
      <c r="D28" s="902" t="n">
        <v>0</v>
      </c>
      <c r="E28" s="901" t="n">
        <v>0</v>
      </c>
      <c r="F28" s="902" t="n">
        <v>0</v>
      </c>
      <c r="G28" s="902" t="n">
        <v>0</v>
      </c>
      <c r="H28" s="901" t="n">
        <v>0</v>
      </c>
      <c r="I28" s="902" t="n">
        <v>0</v>
      </c>
      <c r="J28" s="902" t="n">
        <v>0</v>
      </c>
      <c r="K28" s="901" t="n">
        <v>0</v>
      </c>
      <c r="L28" s="902" t="n">
        <v>0</v>
      </c>
      <c r="M28" s="902" t="n">
        <v>0</v>
      </c>
      <c r="N28" s="901" t="n">
        <v>0</v>
      </c>
      <c r="O28" s="902" t="n">
        <v>0</v>
      </c>
      <c r="P28" s="902" t="n">
        <v>0</v>
      </c>
      <c r="Q28" s="901" t="n">
        <v>0</v>
      </c>
      <c r="R28" s="902" t="n">
        <v>0</v>
      </c>
      <c r="S28" s="902" t="n">
        <v>0</v>
      </c>
      <c r="T28" s="901" t="n">
        <v>0</v>
      </c>
      <c r="U28" s="902" t="n">
        <v>0</v>
      </c>
      <c r="V28" s="902" t="n">
        <v>0</v>
      </c>
      <c r="W28" s="901" t="n">
        <v>0</v>
      </c>
      <c r="X28" s="902" t="n">
        <v>0</v>
      </c>
      <c r="Y28" s="903" t="n">
        <v>0</v>
      </c>
      <c r="Z28" s="891"/>
      <c r="AA28" s="891"/>
      <c r="AB28" s="891"/>
      <c r="AC28" s="891"/>
    </row>
    <row r="29" customFormat="false" ht="18.75" hidden="false" customHeight="true" outlineLevel="0" collapsed="false">
      <c r="A29" s="769" t="n">
        <v>22</v>
      </c>
      <c r="B29" s="901" t="n">
        <v>0</v>
      </c>
      <c r="C29" s="902" t="n">
        <v>0</v>
      </c>
      <c r="D29" s="902" t="n">
        <v>0</v>
      </c>
      <c r="E29" s="901" t="n">
        <v>0</v>
      </c>
      <c r="F29" s="902" t="n">
        <v>0</v>
      </c>
      <c r="G29" s="902" t="n">
        <v>0</v>
      </c>
      <c r="H29" s="901" t="n">
        <v>0</v>
      </c>
      <c r="I29" s="902" t="n">
        <v>0</v>
      </c>
      <c r="J29" s="902" t="n">
        <v>0</v>
      </c>
      <c r="K29" s="901" t="n">
        <v>0</v>
      </c>
      <c r="L29" s="902" t="n">
        <v>0</v>
      </c>
      <c r="M29" s="902" t="n">
        <v>0</v>
      </c>
      <c r="N29" s="901" t="n">
        <v>0</v>
      </c>
      <c r="O29" s="902" t="n">
        <v>0</v>
      </c>
      <c r="P29" s="902" t="n">
        <v>0</v>
      </c>
      <c r="Q29" s="901" t="n">
        <v>0</v>
      </c>
      <c r="R29" s="902" t="n">
        <v>0</v>
      </c>
      <c r="S29" s="902" t="n">
        <v>0</v>
      </c>
      <c r="T29" s="901" t="n">
        <v>0</v>
      </c>
      <c r="U29" s="902" t="n">
        <v>0</v>
      </c>
      <c r="V29" s="902" t="n">
        <v>0</v>
      </c>
      <c r="W29" s="901" t="n">
        <v>0</v>
      </c>
      <c r="X29" s="902" t="n">
        <v>0</v>
      </c>
      <c r="Y29" s="903" t="n">
        <v>0</v>
      </c>
      <c r="Z29" s="891"/>
      <c r="AA29" s="891"/>
      <c r="AB29" s="891"/>
      <c r="AC29" s="891"/>
    </row>
    <row r="30" customFormat="false" ht="18.75" hidden="false" customHeight="true" outlineLevel="0" collapsed="false">
      <c r="A30" s="769" t="n">
        <v>23</v>
      </c>
      <c r="B30" s="901" t="n">
        <v>0</v>
      </c>
      <c r="C30" s="902" t="n">
        <v>0</v>
      </c>
      <c r="D30" s="902" t="n">
        <v>0</v>
      </c>
      <c r="E30" s="901" t="n">
        <v>0</v>
      </c>
      <c r="F30" s="902" t="n">
        <v>0</v>
      </c>
      <c r="G30" s="902" t="n">
        <v>0</v>
      </c>
      <c r="H30" s="901" t="n">
        <v>0</v>
      </c>
      <c r="I30" s="902" t="n">
        <v>0</v>
      </c>
      <c r="J30" s="902" t="n">
        <v>0</v>
      </c>
      <c r="K30" s="901" t="n">
        <v>0</v>
      </c>
      <c r="L30" s="902" t="n">
        <v>0</v>
      </c>
      <c r="M30" s="902" t="n">
        <v>0</v>
      </c>
      <c r="N30" s="901" t="n">
        <v>0</v>
      </c>
      <c r="O30" s="902" t="n">
        <v>0</v>
      </c>
      <c r="P30" s="902" t="n">
        <v>0</v>
      </c>
      <c r="Q30" s="901" t="n">
        <v>0</v>
      </c>
      <c r="R30" s="902" t="n">
        <v>0</v>
      </c>
      <c r="S30" s="902" t="n">
        <v>0</v>
      </c>
      <c r="T30" s="901" t="n">
        <v>0</v>
      </c>
      <c r="U30" s="902" t="n">
        <v>0</v>
      </c>
      <c r="V30" s="902" t="n">
        <v>0</v>
      </c>
      <c r="W30" s="901" t="n">
        <v>0</v>
      </c>
      <c r="X30" s="902" t="n">
        <v>0</v>
      </c>
      <c r="Y30" s="903" t="n">
        <v>0</v>
      </c>
      <c r="Z30" s="891"/>
      <c r="AA30" s="891"/>
      <c r="AB30" s="891"/>
      <c r="AC30" s="891"/>
    </row>
    <row r="31" customFormat="false" ht="18.75" hidden="false" customHeight="true" outlineLevel="0" collapsed="false">
      <c r="A31" s="769" t="n">
        <v>24</v>
      </c>
      <c r="B31" s="901" t="n">
        <v>0</v>
      </c>
      <c r="C31" s="902" t="n">
        <v>0</v>
      </c>
      <c r="D31" s="902" t="n">
        <v>0</v>
      </c>
      <c r="E31" s="901" t="n">
        <v>0</v>
      </c>
      <c r="F31" s="902" t="n">
        <v>0</v>
      </c>
      <c r="G31" s="902" t="n">
        <v>0</v>
      </c>
      <c r="H31" s="901" t="n">
        <v>0</v>
      </c>
      <c r="I31" s="902" t="n">
        <v>0</v>
      </c>
      <c r="J31" s="902" t="n">
        <v>0</v>
      </c>
      <c r="K31" s="901" t="n">
        <v>0</v>
      </c>
      <c r="L31" s="902" t="n">
        <v>0</v>
      </c>
      <c r="M31" s="902" t="n">
        <v>0</v>
      </c>
      <c r="N31" s="901" t="n">
        <v>0</v>
      </c>
      <c r="O31" s="902" t="n">
        <v>0</v>
      </c>
      <c r="P31" s="902" t="n">
        <v>0</v>
      </c>
      <c r="Q31" s="901" t="n">
        <v>0</v>
      </c>
      <c r="R31" s="902" t="n">
        <v>0</v>
      </c>
      <c r="S31" s="902" t="n">
        <v>0</v>
      </c>
      <c r="T31" s="901" t="n">
        <v>0</v>
      </c>
      <c r="U31" s="902" t="n">
        <v>0</v>
      </c>
      <c r="V31" s="902" t="n">
        <v>0</v>
      </c>
      <c r="W31" s="901" t="n">
        <v>0</v>
      </c>
      <c r="X31" s="902" t="n">
        <v>0</v>
      </c>
      <c r="Y31" s="903" t="n">
        <v>0</v>
      </c>
      <c r="Z31" s="891"/>
      <c r="AA31" s="891"/>
      <c r="AB31" s="891"/>
      <c r="AC31" s="891"/>
    </row>
    <row r="32" customFormat="false" ht="18.75" hidden="false" customHeight="true" outlineLevel="0" collapsed="false">
      <c r="A32" s="769" t="n">
        <v>25</v>
      </c>
      <c r="B32" s="901" t="n">
        <v>0</v>
      </c>
      <c r="C32" s="902" t="n">
        <v>0</v>
      </c>
      <c r="D32" s="902" t="n">
        <v>0</v>
      </c>
      <c r="E32" s="901" t="n">
        <v>0</v>
      </c>
      <c r="F32" s="902" t="n">
        <v>0</v>
      </c>
      <c r="G32" s="902" t="n">
        <v>0</v>
      </c>
      <c r="H32" s="901" t="n">
        <v>0</v>
      </c>
      <c r="I32" s="902" t="n">
        <v>0</v>
      </c>
      <c r="J32" s="902" t="n">
        <v>0</v>
      </c>
      <c r="K32" s="901" t="n">
        <v>0</v>
      </c>
      <c r="L32" s="902" t="n">
        <v>0</v>
      </c>
      <c r="M32" s="902" t="n">
        <v>0</v>
      </c>
      <c r="N32" s="901" t="n">
        <v>0</v>
      </c>
      <c r="O32" s="902" t="n">
        <v>0</v>
      </c>
      <c r="P32" s="902" t="n">
        <v>0</v>
      </c>
      <c r="Q32" s="901" t="n">
        <v>0</v>
      </c>
      <c r="R32" s="902" t="n">
        <v>0</v>
      </c>
      <c r="S32" s="902" t="n">
        <v>0</v>
      </c>
      <c r="T32" s="901" t="n">
        <v>0</v>
      </c>
      <c r="U32" s="902" t="n">
        <v>0</v>
      </c>
      <c r="V32" s="902" t="n">
        <v>0</v>
      </c>
      <c r="W32" s="901" t="n">
        <v>0</v>
      </c>
      <c r="X32" s="902" t="n">
        <v>0</v>
      </c>
      <c r="Y32" s="903" t="n">
        <v>0</v>
      </c>
      <c r="Z32" s="891"/>
      <c r="AA32" s="891"/>
      <c r="AB32" s="891"/>
      <c r="AC32" s="891"/>
    </row>
    <row r="33" customFormat="false" ht="18.75" hidden="false" customHeight="true" outlineLevel="0" collapsed="false">
      <c r="A33" s="769" t="n">
        <v>26</v>
      </c>
      <c r="B33" s="901" t="n">
        <v>0</v>
      </c>
      <c r="C33" s="902" t="n">
        <v>0</v>
      </c>
      <c r="D33" s="902" t="n">
        <v>0</v>
      </c>
      <c r="E33" s="901" t="n">
        <v>0</v>
      </c>
      <c r="F33" s="902" t="n">
        <v>0</v>
      </c>
      <c r="G33" s="902" t="n">
        <v>0</v>
      </c>
      <c r="H33" s="901" t="n">
        <v>0</v>
      </c>
      <c r="I33" s="902" t="n">
        <v>0</v>
      </c>
      <c r="J33" s="902" t="n">
        <v>0</v>
      </c>
      <c r="K33" s="901" t="n">
        <v>0</v>
      </c>
      <c r="L33" s="902" t="n">
        <v>0</v>
      </c>
      <c r="M33" s="902" t="n">
        <v>0</v>
      </c>
      <c r="N33" s="901" t="n">
        <v>0</v>
      </c>
      <c r="O33" s="902" t="n">
        <v>0</v>
      </c>
      <c r="P33" s="902" t="n">
        <v>0</v>
      </c>
      <c r="Q33" s="901" t="n">
        <v>0</v>
      </c>
      <c r="R33" s="902" t="n">
        <v>0</v>
      </c>
      <c r="S33" s="902" t="n">
        <v>0</v>
      </c>
      <c r="T33" s="901" t="n">
        <v>0</v>
      </c>
      <c r="U33" s="902" t="n">
        <v>0</v>
      </c>
      <c r="V33" s="902" t="n">
        <v>0</v>
      </c>
      <c r="W33" s="901" t="n">
        <v>0</v>
      </c>
      <c r="X33" s="902" t="n">
        <v>0</v>
      </c>
      <c r="Y33" s="903" t="n">
        <v>0</v>
      </c>
      <c r="Z33" s="891"/>
      <c r="AA33" s="891"/>
      <c r="AB33" s="891"/>
      <c r="AC33" s="891"/>
    </row>
    <row r="34" customFormat="false" ht="18.75" hidden="false" customHeight="true" outlineLevel="0" collapsed="false">
      <c r="A34" s="769" t="n">
        <v>27</v>
      </c>
      <c r="B34" s="901" t="n">
        <v>0</v>
      </c>
      <c r="C34" s="902" t="n">
        <v>0</v>
      </c>
      <c r="D34" s="902" t="n">
        <v>0</v>
      </c>
      <c r="E34" s="901" t="n">
        <v>0</v>
      </c>
      <c r="F34" s="902" t="n">
        <v>0</v>
      </c>
      <c r="G34" s="902" t="n">
        <v>0</v>
      </c>
      <c r="H34" s="901" t="n">
        <v>0</v>
      </c>
      <c r="I34" s="902" t="n">
        <v>0</v>
      </c>
      <c r="J34" s="902" t="n">
        <v>0</v>
      </c>
      <c r="K34" s="901" t="n">
        <v>0</v>
      </c>
      <c r="L34" s="902" t="n">
        <v>0</v>
      </c>
      <c r="M34" s="902" t="n">
        <v>0</v>
      </c>
      <c r="N34" s="901" t="n">
        <v>0</v>
      </c>
      <c r="O34" s="902" t="n">
        <v>0</v>
      </c>
      <c r="P34" s="902" t="n">
        <v>0</v>
      </c>
      <c r="Q34" s="901" t="n">
        <v>0</v>
      </c>
      <c r="R34" s="902" t="n">
        <v>0</v>
      </c>
      <c r="S34" s="902" t="n">
        <v>0</v>
      </c>
      <c r="T34" s="901" t="n">
        <v>0</v>
      </c>
      <c r="U34" s="902" t="n">
        <v>0</v>
      </c>
      <c r="V34" s="902" t="n">
        <v>0</v>
      </c>
      <c r="W34" s="901" t="n">
        <v>0</v>
      </c>
      <c r="X34" s="902" t="n">
        <v>0</v>
      </c>
      <c r="Y34" s="903" t="n">
        <v>0</v>
      </c>
      <c r="Z34" s="905"/>
      <c r="AA34" s="905"/>
      <c r="AB34" s="905"/>
      <c r="AC34" s="905"/>
    </row>
    <row r="35" customFormat="false" ht="18.75" hidden="false" customHeight="true" outlineLevel="0" collapsed="false">
      <c r="A35" s="769" t="n">
        <v>28</v>
      </c>
      <c r="B35" s="901" t="n">
        <v>0</v>
      </c>
      <c r="C35" s="902" t="n">
        <v>0</v>
      </c>
      <c r="D35" s="902" t="n">
        <v>0</v>
      </c>
      <c r="E35" s="901" t="n">
        <v>0</v>
      </c>
      <c r="F35" s="902" t="n">
        <v>0</v>
      </c>
      <c r="G35" s="902" t="n">
        <v>0</v>
      </c>
      <c r="H35" s="901" t="n">
        <v>0</v>
      </c>
      <c r="I35" s="902" t="n">
        <v>0</v>
      </c>
      <c r="J35" s="902" t="n">
        <v>0</v>
      </c>
      <c r="K35" s="901" t="n">
        <v>0</v>
      </c>
      <c r="L35" s="902" t="n">
        <v>0</v>
      </c>
      <c r="M35" s="902" t="n">
        <v>0</v>
      </c>
      <c r="N35" s="901" t="n">
        <v>0</v>
      </c>
      <c r="O35" s="902" t="n">
        <v>0</v>
      </c>
      <c r="P35" s="902" t="n">
        <v>0</v>
      </c>
      <c r="Q35" s="901" t="n">
        <v>0</v>
      </c>
      <c r="R35" s="902" t="n">
        <v>0</v>
      </c>
      <c r="S35" s="902" t="n">
        <v>0</v>
      </c>
      <c r="T35" s="901" t="n">
        <v>0</v>
      </c>
      <c r="U35" s="902" t="n">
        <v>0</v>
      </c>
      <c r="V35" s="902" t="n">
        <v>0</v>
      </c>
      <c r="W35" s="901" t="n">
        <v>0</v>
      </c>
      <c r="X35" s="902" t="n">
        <v>0</v>
      </c>
      <c r="Y35" s="903" t="n">
        <v>0</v>
      </c>
      <c r="Z35" s="869"/>
    </row>
    <row r="36" customFormat="false" ht="18.75" hidden="false" customHeight="true" outlineLevel="0" collapsed="false">
      <c r="A36" s="769" t="n">
        <v>29</v>
      </c>
      <c r="B36" s="901" t="n">
        <v>0</v>
      </c>
      <c r="C36" s="902" t="n">
        <v>0</v>
      </c>
      <c r="D36" s="902" t="n">
        <v>0</v>
      </c>
      <c r="E36" s="901" t="n">
        <v>0</v>
      </c>
      <c r="F36" s="902" t="n">
        <v>0</v>
      </c>
      <c r="G36" s="902" t="n">
        <v>0</v>
      </c>
      <c r="H36" s="901" t="n">
        <v>0</v>
      </c>
      <c r="I36" s="902" t="n">
        <v>0</v>
      </c>
      <c r="J36" s="902" t="n">
        <v>0</v>
      </c>
      <c r="K36" s="901" t="n">
        <v>0</v>
      </c>
      <c r="L36" s="902" t="n">
        <v>0</v>
      </c>
      <c r="M36" s="902" t="n">
        <v>0</v>
      </c>
      <c r="N36" s="901" t="n">
        <v>0</v>
      </c>
      <c r="O36" s="902" t="n">
        <v>0</v>
      </c>
      <c r="P36" s="902" t="n">
        <v>0</v>
      </c>
      <c r="Q36" s="901" t="n">
        <v>0</v>
      </c>
      <c r="R36" s="902" t="n">
        <v>0</v>
      </c>
      <c r="S36" s="902" t="n">
        <v>0</v>
      </c>
      <c r="T36" s="901" t="n">
        <v>0</v>
      </c>
      <c r="U36" s="902" t="n">
        <v>0</v>
      </c>
      <c r="V36" s="902" t="n">
        <v>0</v>
      </c>
      <c r="W36" s="901" t="n">
        <v>0</v>
      </c>
      <c r="X36" s="902" t="n">
        <v>0</v>
      </c>
      <c r="Y36" s="903" t="n">
        <v>0</v>
      </c>
      <c r="Z36" s="869"/>
    </row>
    <row r="37" customFormat="false" ht="18.75" hidden="false" customHeight="true" outlineLevel="0" collapsed="false">
      <c r="A37" s="769" t="n">
        <v>30</v>
      </c>
      <c r="B37" s="901" t="n">
        <v>0</v>
      </c>
      <c r="C37" s="902" t="n">
        <v>0</v>
      </c>
      <c r="D37" s="902" t="n">
        <v>0</v>
      </c>
      <c r="E37" s="901" t="n">
        <v>0</v>
      </c>
      <c r="F37" s="902" t="n">
        <v>0</v>
      </c>
      <c r="G37" s="902" t="n">
        <v>0</v>
      </c>
      <c r="H37" s="901" t="n">
        <v>0</v>
      </c>
      <c r="I37" s="902" t="n">
        <v>0</v>
      </c>
      <c r="J37" s="902" t="n">
        <v>0</v>
      </c>
      <c r="K37" s="901" t="n">
        <v>0</v>
      </c>
      <c r="L37" s="902" t="n">
        <v>0</v>
      </c>
      <c r="M37" s="902" t="n">
        <v>0</v>
      </c>
      <c r="N37" s="901" t="n">
        <v>0</v>
      </c>
      <c r="O37" s="902" t="n">
        <v>0</v>
      </c>
      <c r="P37" s="902" t="n">
        <v>0</v>
      </c>
      <c r="Q37" s="901" t="n">
        <v>0</v>
      </c>
      <c r="R37" s="902" t="n">
        <v>0</v>
      </c>
      <c r="S37" s="902" t="n">
        <v>0</v>
      </c>
      <c r="T37" s="901" t="n">
        <v>0</v>
      </c>
      <c r="U37" s="902" t="n">
        <v>0</v>
      </c>
      <c r="V37" s="902" t="n">
        <v>0</v>
      </c>
      <c r="W37" s="901" t="n">
        <v>0</v>
      </c>
      <c r="X37" s="902" t="n">
        <v>0</v>
      </c>
      <c r="Y37" s="903" t="n">
        <v>0</v>
      </c>
      <c r="Z37" s="869"/>
    </row>
    <row r="38" customFormat="false" ht="19.5" hidden="false" customHeight="true" outlineLevel="0" collapsed="false">
      <c r="A38" s="906" t="s">
        <v>259</v>
      </c>
      <c r="B38" s="906"/>
      <c r="C38" s="906"/>
      <c r="D38" s="907" t="n">
        <f aca="false">AVERAGE('Parte4 '!D8:D37)</f>
        <v>0</v>
      </c>
      <c r="E38" s="908"/>
      <c r="F38" s="908"/>
      <c r="G38" s="907" t="n">
        <f aca="false">AVERAGE('Parte4 '!D7:D37)</f>
        <v>0</v>
      </c>
      <c r="H38" s="908"/>
      <c r="I38" s="908"/>
      <c r="J38" s="907" t="n">
        <f aca="false">AVERAGE('Parte4 '!D7:D37)</f>
        <v>0</v>
      </c>
      <c r="K38" s="908"/>
      <c r="L38" s="908"/>
      <c r="M38" s="907" t="n">
        <f aca="false">AVERAGE('Parte4 '!D7:D37)</f>
        <v>0</v>
      </c>
      <c r="N38" s="908"/>
      <c r="O38" s="908"/>
      <c r="P38" s="907" t="n">
        <f aca="false">AVERAGE('Parte4 '!D7:D37)</f>
        <v>0</v>
      </c>
      <c r="Q38" s="908"/>
      <c r="R38" s="908"/>
      <c r="S38" s="907" t="n">
        <f aca="false">AVERAGE('Parte4 '!D7:D37)</f>
        <v>0</v>
      </c>
      <c r="T38" s="908"/>
      <c r="U38" s="908"/>
      <c r="V38" s="907" t="n">
        <f aca="false">AVERAGE('Parte4 '!D7:D37)</f>
        <v>0</v>
      </c>
      <c r="W38" s="907"/>
      <c r="X38" s="907"/>
      <c r="Y38" s="907" t="n">
        <f aca="false">AVERAGE('Parte4 '!D7:D37)</f>
        <v>0</v>
      </c>
      <c r="Z38" s="869"/>
    </row>
    <row r="39" customFormat="false" ht="12.75" hidden="false" customHeight="true" outlineLevel="0" collapsed="false">
      <c r="Z39" s="869"/>
    </row>
    <row r="40" customFormat="false" ht="13.5" hidden="false" customHeight="true" outlineLevel="0" collapsed="false">
      <c r="Z40" s="869"/>
    </row>
    <row r="41" customFormat="false" ht="13.5" hidden="false" customHeight="true" outlineLevel="0" collapsed="false">
      <c r="B41" s="909" t="s">
        <v>92</v>
      </c>
      <c r="C41" s="909"/>
      <c r="D41" s="909"/>
      <c r="E41" s="909"/>
      <c r="F41" s="909"/>
      <c r="G41" s="909"/>
      <c r="I41" s="910"/>
      <c r="J41" s="910"/>
      <c r="K41" s="911" t="s">
        <v>324</v>
      </c>
      <c r="L41" s="911"/>
      <c r="M41" s="911"/>
      <c r="N41" s="911"/>
      <c r="O41" s="909" t="s">
        <v>325</v>
      </c>
      <c r="P41" s="909"/>
      <c r="Q41" s="909"/>
      <c r="R41" s="909"/>
      <c r="Z41" s="869"/>
    </row>
    <row r="42" customFormat="false" ht="13.5" hidden="false" customHeight="true" outlineLevel="0" collapsed="false">
      <c r="B42" s="912"/>
      <c r="C42" s="912"/>
      <c r="D42" s="909" t="s">
        <v>297</v>
      </c>
      <c r="E42" s="909"/>
      <c r="F42" s="909" t="s">
        <v>298</v>
      </c>
      <c r="G42" s="909"/>
      <c r="I42" s="910"/>
      <c r="J42" s="910"/>
      <c r="K42" s="913" t="s">
        <v>297</v>
      </c>
      <c r="L42" s="913"/>
      <c r="M42" s="914" t="s">
        <v>298</v>
      </c>
      <c r="N42" s="914"/>
      <c r="O42" s="913" t="s">
        <v>297</v>
      </c>
      <c r="P42" s="913"/>
      <c r="Q42" s="914" t="s">
        <v>298</v>
      </c>
      <c r="R42" s="914"/>
    </row>
    <row r="43" customFormat="false" ht="13.5" hidden="false" customHeight="true" outlineLevel="0" collapsed="false">
      <c r="B43" s="909" t="s">
        <v>326</v>
      </c>
      <c r="C43" s="909"/>
      <c r="D43" s="746" t="n">
        <f aca="false">MAX('Parte4 '!B8:B37)</f>
        <v>0</v>
      </c>
      <c r="E43" s="746"/>
      <c r="F43" s="746" t="n">
        <f aca="false">MIN('Parte4 '!C8:C37)</f>
        <v>0</v>
      </c>
      <c r="G43" s="746"/>
      <c r="I43" s="909" t="s">
        <v>227</v>
      </c>
      <c r="J43" s="909"/>
      <c r="K43" s="913" t="n">
        <f aca="false">MAX('Parte4 '!U8:U37)</f>
        <v>0</v>
      </c>
      <c r="L43" s="913"/>
      <c r="M43" s="915" t="n">
        <f aca="false">MIN('Parte4 '!U8:U37)</f>
        <v>0</v>
      </c>
      <c r="N43" s="915"/>
      <c r="O43" s="913" t="n">
        <f aca="false">MAX('Parte4 '!W8:W37)</f>
        <v>0</v>
      </c>
      <c r="P43" s="913"/>
      <c r="Q43" s="914" t="n">
        <f aca="false">MIN('Parte4 '!W8:W37)</f>
        <v>0</v>
      </c>
      <c r="R43" s="914"/>
    </row>
    <row r="44" customFormat="false" ht="13.5" hidden="false" customHeight="true" outlineLevel="0" collapsed="false">
      <c r="B44" s="909" t="s">
        <v>327</v>
      </c>
      <c r="C44" s="909"/>
      <c r="D44" s="746" t="n">
        <f aca="false">MAX('Parte4 '!E8:E37)</f>
        <v>0</v>
      </c>
      <c r="E44" s="746"/>
      <c r="F44" s="746" t="n">
        <f aca="false">MIN('Parte4 '!F8:F37)</f>
        <v>0</v>
      </c>
      <c r="G44" s="746"/>
      <c r="I44" s="909" t="s">
        <v>229</v>
      </c>
      <c r="J44" s="909"/>
      <c r="K44" s="913" t="n">
        <f aca="false">MAX('Parte4 '!V8:V37)</f>
        <v>0</v>
      </c>
      <c r="L44" s="913"/>
      <c r="M44" s="914" t="n">
        <f aca="false">MIN('Parte4 '!V8:V37)</f>
        <v>0</v>
      </c>
      <c r="N44" s="914"/>
      <c r="O44" s="913" t="n">
        <f aca="false">MAX('Parte4 '!X8:X37)</f>
        <v>0</v>
      </c>
      <c r="P44" s="913"/>
      <c r="Q44" s="914" t="n">
        <f aca="false">MIN('Parte4 '!X8:X37)</f>
        <v>0</v>
      </c>
      <c r="R44" s="914"/>
    </row>
    <row r="45" customFormat="false" ht="13.5" hidden="false" customHeight="true" outlineLevel="0" collapsed="false">
      <c r="B45" s="909" t="s">
        <v>328</v>
      </c>
      <c r="C45" s="909"/>
      <c r="D45" s="746" t="n">
        <f aca="false">MAX('Parte4 '!H8:H37)</f>
        <v>0</v>
      </c>
      <c r="E45" s="746"/>
      <c r="F45" s="746" t="n">
        <f aca="false">MIN('Parte4 '!I8:I37)</f>
        <v>0</v>
      </c>
      <c r="G45" s="746"/>
    </row>
    <row r="46" customFormat="false" ht="13.5" hidden="false" customHeight="true" outlineLevel="0" collapsed="false">
      <c r="B46" s="909" t="s">
        <v>329</v>
      </c>
      <c r="C46" s="909"/>
      <c r="D46" s="746" t="n">
        <f aca="false">MAX('Parte4 '!K8:K37)</f>
        <v>0</v>
      </c>
      <c r="E46" s="746"/>
      <c r="F46" s="746" t="n">
        <f aca="false">MIN('Parte4 '!L8:L37)</f>
        <v>0</v>
      </c>
      <c r="G46" s="746"/>
    </row>
    <row r="47" customFormat="false" ht="13.5" hidden="false" customHeight="true" outlineLevel="0" collapsed="false">
      <c r="B47" s="909" t="s">
        <v>330</v>
      </c>
      <c r="C47" s="909"/>
      <c r="D47" s="746" t="n">
        <f aca="false">MAX('Parte4 '!N8:N37)</f>
        <v>0</v>
      </c>
      <c r="E47" s="746"/>
      <c r="F47" s="746" t="n">
        <f aca="false">MIN('Parte4 '!O8:O37)</f>
        <v>0</v>
      </c>
      <c r="G47" s="746"/>
    </row>
    <row r="48" customFormat="false" ht="13.5" hidden="false" customHeight="true" outlineLevel="0" collapsed="false">
      <c r="B48" s="909" t="s">
        <v>331</v>
      </c>
      <c r="C48" s="909"/>
      <c r="D48" s="746" t="n">
        <f aca="false">MAX('Parte4 '!Q8:Q37)</f>
        <v>0</v>
      </c>
      <c r="E48" s="746"/>
      <c r="F48" s="746" t="n">
        <f aca="false">MIN('Parte4 '!R8:R37)</f>
        <v>0</v>
      </c>
      <c r="G48" s="746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8476562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85" t="s">
        <v>312</v>
      </c>
      <c r="B1" s="885"/>
      <c r="C1" s="885"/>
      <c r="D1" s="885"/>
      <c r="E1" s="885"/>
      <c r="F1" s="885"/>
      <c r="G1" s="886" t="s">
        <v>221</v>
      </c>
      <c r="H1" s="886"/>
      <c r="I1" s="886"/>
      <c r="J1" s="886"/>
      <c r="K1" s="886"/>
      <c r="L1" s="886"/>
      <c r="M1" s="886"/>
      <c r="N1" s="886"/>
      <c r="O1" s="886"/>
      <c r="P1" s="886"/>
      <c r="Q1" s="886"/>
      <c r="R1" s="886"/>
      <c r="S1" s="886"/>
      <c r="T1" s="886"/>
      <c r="U1" s="886"/>
      <c r="V1" s="916" t="s">
        <v>251</v>
      </c>
      <c r="W1" s="916"/>
      <c r="X1" s="916"/>
      <c r="Y1" s="916"/>
    </row>
    <row r="2" customFormat="false" ht="18" hidden="false" customHeight="true" outlineLevel="0" collapsed="false">
      <c r="A2" s="885"/>
      <c r="B2" s="885"/>
      <c r="C2" s="885"/>
      <c r="D2" s="885"/>
      <c r="E2" s="885"/>
      <c r="F2" s="885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917" t="n">
        <f aca="false">'1'!$U$25</f>
        <v>43922</v>
      </c>
      <c r="W2" s="917"/>
      <c r="X2" s="917" t="n">
        <f aca="false">'1'!$U$25</f>
        <v>43922</v>
      </c>
      <c r="Y2" s="917"/>
    </row>
    <row r="3" customFormat="false" ht="3" hidden="false" customHeight="true" outlineLevel="0" collapsed="false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</row>
    <row r="4" s="654" customFormat="true" ht="27.75" hidden="false" customHeight="true" outlineLevel="0" collapsed="false">
      <c r="A4" s="650" t="s">
        <v>223</v>
      </c>
      <c r="B4" s="890" t="s">
        <v>332</v>
      </c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90"/>
      <c r="X4" s="890"/>
      <c r="Y4" s="890"/>
    </row>
    <row r="5" customFormat="false" ht="22.35" hidden="false" customHeight="true" outlineLevel="0" collapsed="false">
      <c r="A5" s="650"/>
      <c r="B5" s="892" t="s">
        <v>314</v>
      </c>
      <c r="C5" s="892"/>
      <c r="D5" s="892"/>
      <c r="E5" s="892"/>
      <c r="F5" s="892"/>
      <c r="G5" s="892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  <c r="Y5" s="892"/>
    </row>
    <row r="6" customFormat="false" ht="17.25" hidden="false" customHeight="true" outlineLevel="0" collapsed="false">
      <c r="A6" s="650"/>
      <c r="B6" s="893" t="s">
        <v>333</v>
      </c>
      <c r="C6" s="893"/>
      <c r="D6" s="893"/>
      <c r="E6" s="894" t="s">
        <v>334</v>
      </c>
      <c r="F6" s="894"/>
      <c r="G6" s="894"/>
      <c r="H6" s="894" t="s">
        <v>335</v>
      </c>
      <c r="I6" s="894"/>
      <c r="J6" s="894"/>
      <c r="K6" s="894" t="s">
        <v>336</v>
      </c>
      <c r="L6" s="894"/>
      <c r="M6" s="894"/>
      <c r="N6" s="894" t="s">
        <v>337</v>
      </c>
      <c r="O6" s="894"/>
      <c r="P6" s="894"/>
      <c r="Q6" s="894" t="s">
        <v>338</v>
      </c>
      <c r="R6" s="894"/>
      <c r="S6" s="894"/>
      <c r="T6" s="894" t="s">
        <v>339</v>
      </c>
      <c r="U6" s="894"/>
      <c r="V6" s="894"/>
      <c r="W6" s="895" t="s">
        <v>340</v>
      </c>
      <c r="X6" s="895"/>
      <c r="Y6" s="895"/>
    </row>
    <row r="7" customFormat="false" ht="17.25" hidden="false" customHeight="true" outlineLevel="0" collapsed="false">
      <c r="A7" s="650"/>
      <c r="B7" s="663" t="s">
        <v>231</v>
      </c>
      <c r="C7" s="661" t="s">
        <v>232</v>
      </c>
      <c r="D7" s="661" t="s">
        <v>233</v>
      </c>
      <c r="E7" s="661" t="s">
        <v>231</v>
      </c>
      <c r="F7" s="661" t="s">
        <v>232</v>
      </c>
      <c r="G7" s="661" t="s">
        <v>233</v>
      </c>
      <c r="H7" s="661" t="s">
        <v>231</v>
      </c>
      <c r="I7" s="661" t="s">
        <v>232</v>
      </c>
      <c r="J7" s="661" t="s">
        <v>233</v>
      </c>
      <c r="K7" s="661" t="s">
        <v>231</v>
      </c>
      <c r="L7" s="661" t="s">
        <v>232</v>
      </c>
      <c r="M7" s="661" t="s">
        <v>233</v>
      </c>
      <c r="N7" s="664" t="s">
        <v>231</v>
      </c>
      <c r="O7" s="664" t="s">
        <v>232</v>
      </c>
      <c r="P7" s="664" t="s">
        <v>233</v>
      </c>
      <c r="Q7" s="664" t="s">
        <v>231</v>
      </c>
      <c r="R7" s="664" t="s">
        <v>232</v>
      </c>
      <c r="S7" s="664" t="s">
        <v>233</v>
      </c>
      <c r="T7" s="664" t="s">
        <v>231</v>
      </c>
      <c r="U7" s="661" t="s">
        <v>232</v>
      </c>
      <c r="V7" s="661" t="s">
        <v>233</v>
      </c>
      <c r="W7" s="661" t="s">
        <v>231</v>
      </c>
      <c r="X7" s="661" t="s">
        <v>232</v>
      </c>
      <c r="Y7" s="665" t="s">
        <v>233</v>
      </c>
    </row>
    <row r="8" customFormat="false" ht="19.5" hidden="false" customHeight="true" outlineLevel="0" collapsed="false">
      <c r="A8" s="763" t="n">
        <v>1</v>
      </c>
      <c r="B8" s="901" t="n">
        <f aca="false">MAX('1'!$J$22:$J$23)</f>
        <v>0</v>
      </c>
      <c r="C8" s="902" t="e">
        <f aca="false">#VALUE!</f>
        <v>#VALUE!</v>
      </c>
      <c r="D8" s="902" t="e">
        <f aca="false">#VALUE!</f>
        <v>#VALUE!</v>
      </c>
      <c r="E8" s="902" t="e">
        <f aca="false">#VALUE!</f>
        <v>#VALUE!</v>
      </c>
      <c r="F8" s="902" t="e">
        <f aca="false">#VALUE!</f>
        <v>#VALUE!</v>
      </c>
      <c r="G8" s="902" t="e">
        <f aca="false">#VALUE!</f>
        <v>#VALUE!</v>
      </c>
      <c r="H8" s="902" t="e">
        <f aca="false">#VALUE!</f>
        <v>#VALUE!</v>
      </c>
      <c r="I8" s="902" t="e">
        <f aca="false">#VALUE!</f>
        <v>#VALUE!</v>
      </c>
      <c r="J8" s="902" t="e">
        <f aca="false">#VALUE!</f>
        <v>#VALUE!</v>
      </c>
      <c r="K8" s="902" t="e">
        <f aca="false">#VALUE!</f>
        <v>#VALUE!</v>
      </c>
      <c r="L8" s="902" t="e">
        <f aca="false">#VALUE!</f>
        <v>#VALUE!</v>
      </c>
      <c r="M8" s="902" t="e">
        <f aca="false">#VALUE!</f>
        <v>#VALUE!</v>
      </c>
      <c r="N8" s="902" t="e">
        <f aca="false">#VALUE!</f>
        <v>#VALUE!</v>
      </c>
      <c r="O8" s="902" t="e">
        <f aca="false">#VALUE!</f>
        <v>#VALUE!</v>
      </c>
      <c r="P8" s="902" t="e">
        <f aca="false">#VALUE!</f>
        <v>#VALUE!</v>
      </c>
      <c r="Q8" s="902" t="e">
        <f aca="false">#VALUE!</f>
        <v>#VALUE!</v>
      </c>
      <c r="R8" s="902" t="e">
        <f aca="false">#VALUE!</f>
        <v>#VALUE!</v>
      </c>
      <c r="S8" s="902" t="e">
        <f aca="false">#VALUE!</f>
        <v>#VALUE!</v>
      </c>
      <c r="T8" s="902" t="e">
        <f aca="false">#VALUE!</f>
        <v>#VALUE!</v>
      </c>
      <c r="U8" s="902" t="e">
        <f aca="false">#VALUE!</f>
        <v>#VALUE!</v>
      </c>
      <c r="V8" s="902" t="e">
        <f aca="false">#VALUE!</f>
        <v>#VALUE!</v>
      </c>
      <c r="W8" s="902" t="e">
        <f aca="false">#VALUE!</f>
        <v>#VALUE!</v>
      </c>
      <c r="X8" s="902" t="e">
        <f aca="false">#VALUE!</f>
        <v>#VALUE!</v>
      </c>
      <c r="Y8" s="902" t="e">
        <f aca="false">#VALUE!</f>
        <v>#VALUE!</v>
      </c>
    </row>
    <row r="9" customFormat="false" ht="19.5" hidden="false" customHeight="true" outlineLevel="0" collapsed="false">
      <c r="A9" s="769" t="n">
        <v>2</v>
      </c>
      <c r="B9" s="918" t="e">
        <f aca="false">#VALUE!</f>
        <v>#VALUE!</v>
      </c>
      <c r="C9" s="686" t="e">
        <f aca="false">#VALUE!</f>
        <v>#VALUE!</v>
      </c>
      <c r="D9" s="686" t="e">
        <f aca="false">#VALUE!</f>
        <v>#VALUE!</v>
      </c>
      <c r="E9" s="686" t="e">
        <f aca="false">#VALUE!</f>
        <v>#VALUE!</v>
      </c>
      <c r="F9" s="686" t="e">
        <f aca="false">#VALUE!</f>
        <v>#VALUE!</v>
      </c>
      <c r="G9" s="686" t="e">
        <f aca="false">#VALUE!</f>
        <v>#VALUE!</v>
      </c>
      <c r="H9" s="686" t="e">
        <f aca="false">#VALUE!</f>
        <v>#VALUE!</v>
      </c>
      <c r="I9" s="686" t="e">
        <f aca="false">#VALUE!</f>
        <v>#VALUE!</v>
      </c>
      <c r="J9" s="686" t="e">
        <f aca="false">#VALUE!</f>
        <v>#VALUE!</v>
      </c>
      <c r="K9" s="686" t="e">
        <f aca="false">#VALUE!</f>
        <v>#VALUE!</v>
      </c>
      <c r="L9" s="686" t="e">
        <f aca="false">#VALUE!</f>
        <v>#VALUE!</v>
      </c>
      <c r="M9" s="686" t="e">
        <f aca="false">#VALUE!</f>
        <v>#VALUE!</v>
      </c>
      <c r="N9" s="686" t="e">
        <f aca="false">#VALUE!</f>
        <v>#VALUE!</v>
      </c>
      <c r="O9" s="686" t="e">
        <f aca="false">#VALUE!</f>
        <v>#VALUE!</v>
      </c>
      <c r="P9" s="686" t="e">
        <f aca="false">#VALUE!</f>
        <v>#VALUE!</v>
      </c>
      <c r="Q9" s="686" t="e">
        <f aca="false">#VALUE!</f>
        <v>#VALUE!</v>
      </c>
      <c r="R9" s="686" t="e">
        <f aca="false">#VALUE!</f>
        <v>#VALUE!</v>
      </c>
      <c r="S9" s="686" t="e">
        <f aca="false">#VALUE!</f>
        <v>#VALUE!</v>
      </c>
      <c r="T9" s="686" t="e">
        <f aca="false">#VALUE!</f>
        <v>#VALUE!</v>
      </c>
      <c r="U9" s="686" t="e">
        <f aca="false">#VALUE!</f>
        <v>#VALUE!</v>
      </c>
      <c r="V9" s="686" t="e">
        <f aca="false">#VALUE!</f>
        <v>#VALUE!</v>
      </c>
      <c r="W9" s="686" t="e">
        <f aca="false">#VALUE!</f>
        <v>#VALUE!</v>
      </c>
      <c r="X9" s="686" t="e">
        <f aca="false">#VALUE!</f>
        <v>#VALUE!</v>
      </c>
      <c r="Y9" s="686" t="e">
        <f aca="false">#VALUE!</f>
        <v>#VALUE!</v>
      </c>
    </row>
    <row r="10" customFormat="false" ht="19.5" hidden="false" customHeight="true" outlineLevel="0" collapsed="false">
      <c r="A10" s="769" t="n">
        <v>3</v>
      </c>
      <c r="B10" s="918" t="n">
        <f aca="false">MAX('3'!$J$25)</f>
        <v>0.2</v>
      </c>
      <c r="C10" s="686" t="n">
        <f aca="false">MIN('3'!$J$26)</f>
        <v>0</v>
      </c>
      <c r="D10" s="686" t="n">
        <f aca="false">MIN('3'!$J$26)</f>
        <v>0</v>
      </c>
      <c r="E10" s="686" t="e">
        <f aca="false">#VALUE!</f>
        <v>#VALUE!</v>
      </c>
      <c r="F10" s="686" t="e">
        <f aca="false">#VALUE!</f>
        <v>#VALUE!</v>
      </c>
      <c r="G10" s="686" t="e">
        <f aca="false">#VALUE!</f>
        <v>#VALUE!</v>
      </c>
      <c r="H10" s="686" t="e">
        <f aca="false">#VALUE!</f>
        <v>#VALUE!</v>
      </c>
      <c r="I10" s="686" t="e">
        <f aca="false">#VALUE!</f>
        <v>#VALUE!</v>
      </c>
      <c r="J10" s="686" t="e">
        <f aca="false">#VALUE!</f>
        <v>#VALUE!</v>
      </c>
      <c r="K10" s="686" t="e">
        <f aca="false">#VALUE!</f>
        <v>#VALUE!</v>
      </c>
      <c r="L10" s="686" t="e">
        <f aca="false">#VALUE!</f>
        <v>#VALUE!</v>
      </c>
      <c r="M10" s="686" t="e">
        <f aca="false">#VALUE!</f>
        <v>#VALUE!</v>
      </c>
      <c r="N10" s="686" t="e">
        <f aca="false">#VALUE!</f>
        <v>#VALUE!</v>
      </c>
      <c r="O10" s="686" t="e">
        <f aca="false">#VALUE!</f>
        <v>#VALUE!</v>
      </c>
      <c r="P10" s="686" t="e">
        <f aca="false">#VALUE!</f>
        <v>#VALUE!</v>
      </c>
      <c r="Q10" s="686" t="e">
        <f aca="false">#VALUE!</f>
        <v>#VALUE!</v>
      </c>
      <c r="R10" s="686" t="e">
        <f aca="false">#VALUE!</f>
        <v>#VALUE!</v>
      </c>
      <c r="S10" s="686" t="e">
        <f aca="false">#VALUE!</f>
        <v>#VALUE!</v>
      </c>
      <c r="T10" s="686" t="e">
        <f aca="false">#VALUE!</f>
        <v>#VALUE!</v>
      </c>
      <c r="U10" s="686" t="e">
        <f aca="false">#VALUE!</f>
        <v>#VALUE!</v>
      </c>
      <c r="V10" s="686" t="e">
        <f aca="false">#VALUE!</f>
        <v>#VALUE!</v>
      </c>
      <c r="W10" s="686" t="e">
        <f aca="false">#VALUE!</f>
        <v>#VALUE!</v>
      </c>
      <c r="X10" s="686" t="e">
        <f aca="false">#VALUE!</f>
        <v>#VALUE!</v>
      </c>
      <c r="Y10" s="686" t="e">
        <f aca="false">#VALUE!</f>
        <v>#VALUE!</v>
      </c>
    </row>
    <row r="11" customFormat="false" ht="19.5" hidden="false" customHeight="true" outlineLevel="0" collapsed="false">
      <c r="A11" s="769" t="n">
        <v>4</v>
      </c>
      <c r="B11" s="918" t="e">
        <f aca="false">#VALUE!</f>
        <v>#VALUE!</v>
      </c>
      <c r="C11" s="686" t="e">
        <f aca="false">#VALUE!</f>
        <v>#VALUE!</v>
      </c>
      <c r="D11" s="686" t="e">
        <f aca="false">#VALUE!</f>
        <v>#VALUE!</v>
      </c>
      <c r="E11" s="686" t="e">
        <f aca="false">#VALUE!</f>
        <v>#VALUE!</v>
      </c>
      <c r="F11" s="686" t="e">
        <f aca="false">#VALUE!</f>
        <v>#VALUE!</v>
      </c>
      <c r="G11" s="686" t="e">
        <f aca="false">#VALUE!</f>
        <v>#VALUE!</v>
      </c>
      <c r="H11" s="686" t="e">
        <f aca="false">#VALUE!</f>
        <v>#VALUE!</v>
      </c>
      <c r="I11" s="686" t="e">
        <f aca="false">#VALUE!</f>
        <v>#VALUE!</v>
      </c>
      <c r="J11" s="686" t="e">
        <f aca="false">#VALUE!</f>
        <v>#VALUE!</v>
      </c>
      <c r="K11" s="686" t="e">
        <f aca="false">#VALUE!</f>
        <v>#VALUE!</v>
      </c>
      <c r="L11" s="686" t="e">
        <f aca="false">#VALUE!</f>
        <v>#VALUE!</v>
      </c>
      <c r="M11" s="686" t="e">
        <f aca="false">#VALUE!</f>
        <v>#VALUE!</v>
      </c>
      <c r="N11" s="686" t="e">
        <f aca="false">#VALUE!</f>
        <v>#VALUE!</v>
      </c>
      <c r="O11" s="686" t="e">
        <f aca="false">#VALUE!</f>
        <v>#VALUE!</v>
      </c>
      <c r="P11" s="686" t="e">
        <f aca="false">#VALUE!</f>
        <v>#VALUE!</v>
      </c>
      <c r="Q11" s="686" t="e">
        <f aca="false">#VALUE!</f>
        <v>#VALUE!</v>
      </c>
      <c r="R11" s="686" t="e">
        <f aca="false">#VALUE!</f>
        <v>#VALUE!</v>
      </c>
      <c r="S11" s="686" t="e">
        <f aca="false">#VALUE!</f>
        <v>#VALUE!</v>
      </c>
      <c r="T11" s="686" t="e">
        <f aca="false">#VALUE!</f>
        <v>#VALUE!</v>
      </c>
      <c r="U11" s="686" t="e">
        <f aca="false">#VALUE!</f>
        <v>#VALUE!</v>
      </c>
      <c r="V11" s="686" t="e">
        <f aca="false">#VALUE!</f>
        <v>#VALUE!</v>
      </c>
      <c r="W11" s="686" t="e">
        <f aca="false">#VALUE!</f>
        <v>#VALUE!</v>
      </c>
      <c r="X11" s="686" t="e">
        <f aca="false">#VALUE!</f>
        <v>#VALUE!</v>
      </c>
      <c r="Y11" s="686" t="e">
        <f aca="false">#VALUE!</f>
        <v>#VALUE!</v>
      </c>
    </row>
    <row r="12" customFormat="false" ht="19.5" hidden="false" customHeight="true" outlineLevel="0" collapsed="false">
      <c r="A12" s="769" t="n">
        <v>5</v>
      </c>
      <c r="B12" s="680" t="e">
        <f aca="false">#VALUE!</f>
        <v>#VALUE!</v>
      </c>
      <c r="C12" s="669" t="e">
        <f aca="false">#VALUE!</f>
        <v>#VALUE!</v>
      </c>
      <c r="D12" s="669" t="e">
        <f aca="false">#VALUE!</f>
        <v>#VALUE!</v>
      </c>
      <c r="E12" s="669" t="e">
        <f aca="false">#VALUE!</f>
        <v>#VALUE!</v>
      </c>
      <c r="F12" s="669" t="e">
        <f aca="false">#VALUE!</f>
        <v>#VALUE!</v>
      </c>
      <c r="G12" s="669" t="e">
        <f aca="false">#VALUE!</f>
        <v>#VALUE!</v>
      </c>
      <c r="H12" s="669" t="e">
        <f aca="false">#VALUE!</f>
        <v>#VALUE!</v>
      </c>
      <c r="I12" s="669" t="e">
        <f aca="false">#VALUE!</f>
        <v>#VALUE!</v>
      </c>
      <c r="J12" s="669" t="e">
        <f aca="false">#VALUE!</f>
        <v>#VALUE!</v>
      </c>
      <c r="K12" s="669" t="e">
        <f aca="false">#VALUE!</f>
        <v>#VALUE!</v>
      </c>
      <c r="L12" s="669" t="e">
        <f aca="false">#VALUE!</f>
        <v>#VALUE!</v>
      </c>
      <c r="M12" s="669" t="e">
        <f aca="false">#VALUE!</f>
        <v>#VALUE!</v>
      </c>
      <c r="N12" s="669" t="e">
        <f aca="false">#VALUE!</f>
        <v>#VALUE!</v>
      </c>
      <c r="O12" s="669" t="e">
        <f aca="false">#VALUE!</f>
        <v>#VALUE!</v>
      </c>
      <c r="P12" s="669" t="e">
        <f aca="false">#VALUE!</f>
        <v>#VALUE!</v>
      </c>
      <c r="Q12" s="669" t="e">
        <f aca="false">#VALUE!</f>
        <v>#VALUE!</v>
      </c>
      <c r="R12" s="669" t="e">
        <f aca="false">#VALUE!</f>
        <v>#VALUE!</v>
      </c>
      <c r="S12" s="669" t="e">
        <f aca="false">#VALUE!</f>
        <v>#VALUE!</v>
      </c>
      <c r="T12" s="669" t="e">
        <f aca="false">#VALUE!</f>
        <v>#VALUE!</v>
      </c>
      <c r="U12" s="669" t="e">
        <f aca="false">#VALUE!</f>
        <v>#VALUE!</v>
      </c>
      <c r="V12" s="669" t="e">
        <f aca="false">#VALUE!</f>
        <v>#VALUE!</v>
      </c>
      <c r="W12" s="669" t="e">
        <f aca="false">#VALUE!</f>
        <v>#VALUE!</v>
      </c>
      <c r="X12" s="686" t="e">
        <f aca="false">#VALUE!</f>
        <v>#VALUE!</v>
      </c>
      <c r="Y12" s="686" t="e">
        <f aca="false">#VALUE!</f>
        <v>#VALUE!</v>
      </c>
    </row>
    <row r="13" customFormat="false" ht="19.5" hidden="false" customHeight="true" outlineLevel="0" collapsed="false">
      <c r="A13" s="769" t="n">
        <v>6</v>
      </c>
      <c r="B13" s="680" t="e">
        <f aca="false">#VALUE!</f>
        <v>#VALUE!</v>
      </c>
      <c r="C13" s="669" t="e">
        <f aca="false">#VALUE!</f>
        <v>#VALUE!</v>
      </c>
      <c r="D13" s="669" t="e">
        <f aca="false">#VALUE!</f>
        <v>#VALUE!</v>
      </c>
      <c r="E13" s="669" t="e">
        <f aca="false">#VALUE!</f>
        <v>#VALUE!</v>
      </c>
      <c r="F13" s="669" t="e">
        <f aca="false">#VALUE!</f>
        <v>#VALUE!</v>
      </c>
      <c r="G13" s="669" t="e">
        <f aca="false">#VALUE!</f>
        <v>#VALUE!</v>
      </c>
      <c r="H13" s="669" t="e">
        <f aca="false">#VALUE!</f>
        <v>#VALUE!</v>
      </c>
      <c r="I13" s="669" t="e">
        <f aca="false">#VALUE!</f>
        <v>#VALUE!</v>
      </c>
      <c r="J13" s="669" t="e">
        <f aca="false">#VALUE!</f>
        <v>#VALUE!</v>
      </c>
      <c r="K13" s="669" t="e">
        <f aca="false">#VALUE!</f>
        <v>#VALUE!</v>
      </c>
      <c r="L13" s="669" t="e">
        <f aca="false">#VALUE!</f>
        <v>#VALUE!</v>
      </c>
      <c r="M13" s="669" t="e">
        <f aca="false">#VALUE!</f>
        <v>#VALUE!</v>
      </c>
      <c r="N13" s="669" t="e">
        <f aca="false">#VALUE!</f>
        <v>#VALUE!</v>
      </c>
      <c r="O13" s="669" t="e">
        <f aca="false">#VALUE!</f>
        <v>#VALUE!</v>
      </c>
      <c r="P13" s="669" t="e">
        <f aca="false">#VALUE!</f>
        <v>#VALUE!</v>
      </c>
      <c r="Q13" s="669" t="e">
        <f aca="false">#VALUE!</f>
        <v>#VALUE!</v>
      </c>
      <c r="R13" s="669" t="e">
        <f aca="false">#VALUE!</f>
        <v>#VALUE!</v>
      </c>
      <c r="S13" s="669" t="e">
        <f aca="false">#VALUE!</f>
        <v>#VALUE!</v>
      </c>
      <c r="T13" s="669" t="e">
        <f aca="false">#VALUE!</f>
        <v>#VALUE!</v>
      </c>
      <c r="U13" s="669" t="e">
        <f aca="false">#VALUE!</f>
        <v>#VALUE!</v>
      </c>
      <c r="V13" s="669" t="e">
        <f aca="false">#VALUE!</f>
        <v>#VALUE!</v>
      </c>
      <c r="W13" s="669" t="e">
        <f aca="false">#VALUE!</f>
        <v>#VALUE!</v>
      </c>
      <c r="X13" s="669" t="e">
        <f aca="false">#VALUE!</f>
        <v>#VALUE!</v>
      </c>
      <c r="Y13" s="669" t="e">
        <f aca="false">#VALUE!</f>
        <v>#VALUE!</v>
      </c>
    </row>
    <row r="14" customFormat="false" ht="19.5" hidden="false" customHeight="true" outlineLevel="0" collapsed="false">
      <c r="A14" s="769" t="n">
        <v>7</v>
      </c>
      <c r="B14" s="918" t="e">
        <f aca="false">#VALUE!</f>
        <v>#VALUE!</v>
      </c>
      <c r="C14" s="686" t="e">
        <f aca="false">#VALUE!</f>
        <v>#VALUE!</v>
      </c>
      <c r="D14" s="686" t="e">
        <f aca="false">#VALUE!</f>
        <v>#VALUE!</v>
      </c>
      <c r="E14" s="669" t="e">
        <f aca="false">#VALUE!</f>
        <v>#VALUE!</v>
      </c>
      <c r="F14" s="669" t="e">
        <f aca="false">#VALUE!</f>
        <v>#VALUE!</v>
      </c>
      <c r="G14" s="669" t="e">
        <f aca="false">#VALUE!</f>
        <v>#VALUE!</v>
      </c>
      <c r="H14" s="686" t="e">
        <f aca="false">#VALUE!</f>
        <v>#VALUE!</v>
      </c>
      <c r="I14" s="686" t="e">
        <f aca="false">#VALUE!</f>
        <v>#VALUE!</v>
      </c>
      <c r="J14" s="686" t="e">
        <f aca="false">#VALUE!</f>
        <v>#VALUE!</v>
      </c>
      <c r="K14" s="669" t="e">
        <f aca="false">#VALUE!</f>
        <v>#VALUE!</v>
      </c>
      <c r="L14" s="669" t="e">
        <f aca="false">#VALUE!</f>
        <v>#VALUE!</v>
      </c>
      <c r="M14" s="669" t="e">
        <f aca="false">#VALUE!</f>
        <v>#VALUE!</v>
      </c>
      <c r="N14" s="669" t="e">
        <f aca="false">#VALUE!</f>
        <v>#VALUE!</v>
      </c>
      <c r="O14" s="669" t="e">
        <f aca="false">#VALUE!</f>
        <v>#VALUE!</v>
      </c>
      <c r="P14" s="669" t="e">
        <f aca="false">#VALUE!</f>
        <v>#VALUE!</v>
      </c>
      <c r="Q14" s="669" t="e">
        <f aca="false">#VALUE!</f>
        <v>#VALUE!</v>
      </c>
      <c r="R14" s="669" t="e">
        <f aca="false">#VALUE!</f>
        <v>#VALUE!</v>
      </c>
      <c r="S14" s="669" t="e">
        <f aca="false">#VALUE!</f>
        <v>#VALUE!</v>
      </c>
      <c r="T14" s="669" t="e">
        <f aca="false">#VALUE!</f>
        <v>#VALUE!</v>
      </c>
      <c r="U14" s="669" t="e">
        <f aca="false">#VALUE!</f>
        <v>#VALUE!</v>
      </c>
      <c r="V14" s="669" t="e">
        <f aca="false">#VALUE!</f>
        <v>#VALUE!</v>
      </c>
      <c r="W14" s="669" t="e">
        <f aca="false">#VALUE!</f>
        <v>#VALUE!</v>
      </c>
      <c r="X14" s="669" t="e">
        <f aca="false">#VALUE!</f>
        <v>#VALUE!</v>
      </c>
      <c r="Y14" s="669" t="e">
        <f aca="false">#VALUE!</f>
        <v>#VALUE!</v>
      </c>
    </row>
    <row r="15" customFormat="false" ht="19.5" hidden="false" customHeight="true" outlineLevel="0" collapsed="false">
      <c r="A15" s="769" t="n">
        <v>8</v>
      </c>
      <c r="B15" s="680" t="e">
        <f aca="false">#VALUE!</f>
        <v>#VALUE!</v>
      </c>
      <c r="C15" s="669" t="e">
        <f aca="false">#VALUE!</f>
        <v>#VALUE!</v>
      </c>
      <c r="D15" s="669" t="e">
        <f aca="false">#VALUE!</f>
        <v>#VALUE!</v>
      </c>
      <c r="E15" s="669" t="e">
        <f aca="false">#VALUE!</f>
        <v>#VALUE!</v>
      </c>
      <c r="F15" s="669" t="e">
        <f aca="false">#VALUE!</f>
        <v>#VALUE!</v>
      </c>
      <c r="G15" s="669" t="e">
        <f aca="false">#VALUE!</f>
        <v>#VALUE!</v>
      </c>
      <c r="H15" s="669" t="e">
        <f aca="false">#VALUE!</f>
        <v>#VALUE!</v>
      </c>
      <c r="I15" s="669" t="e">
        <f aca="false">#VALUE!</f>
        <v>#VALUE!</v>
      </c>
      <c r="J15" s="669" t="e">
        <f aca="false">#VALUE!</f>
        <v>#VALUE!</v>
      </c>
      <c r="K15" s="669" t="e">
        <f aca="false">#VALUE!</f>
        <v>#VALUE!</v>
      </c>
      <c r="L15" s="669" t="e">
        <f aca="false">#VALUE!</f>
        <v>#VALUE!</v>
      </c>
      <c r="M15" s="669" t="e">
        <f aca="false">#VALUE!</f>
        <v>#VALUE!</v>
      </c>
      <c r="N15" s="669" t="e">
        <f aca="false">#VALUE!</f>
        <v>#VALUE!</v>
      </c>
      <c r="O15" s="669" t="e">
        <f aca="false">#VALUE!</f>
        <v>#VALUE!</v>
      </c>
      <c r="P15" s="669" t="e">
        <f aca="false">#VALUE!</f>
        <v>#VALUE!</v>
      </c>
      <c r="Q15" s="669" t="e">
        <f aca="false">#VALUE!</f>
        <v>#VALUE!</v>
      </c>
      <c r="R15" s="669" t="e">
        <f aca="false">#VALUE!</f>
        <v>#VALUE!</v>
      </c>
      <c r="S15" s="669" t="e">
        <f aca="false">#VALUE!</f>
        <v>#VALUE!</v>
      </c>
      <c r="T15" s="669" t="e">
        <f aca="false">#VALUE!</f>
        <v>#VALUE!</v>
      </c>
      <c r="U15" s="669" t="e">
        <f aca="false">#VALUE!</f>
        <v>#VALUE!</v>
      </c>
      <c r="V15" s="669" t="e">
        <f aca="false">#VALUE!</f>
        <v>#VALUE!</v>
      </c>
      <c r="W15" s="669" t="e">
        <f aca="false">#VALUE!</f>
        <v>#VALUE!</v>
      </c>
      <c r="X15" s="669" t="e">
        <f aca="false">#VALUE!</f>
        <v>#VALUE!</v>
      </c>
      <c r="Y15" s="669" t="e">
        <f aca="false">#VALUE!</f>
        <v>#VALUE!</v>
      </c>
    </row>
    <row r="16" customFormat="false" ht="19.5" hidden="false" customHeight="true" outlineLevel="0" collapsed="false">
      <c r="A16" s="769" t="n">
        <v>9</v>
      </c>
      <c r="B16" s="680" t="e">
        <f aca="false">#VALUE!</f>
        <v>#VALUE!</v>
      </c>
      <c r="C16" s="669" t="e">
        <f aca="false">#VALUE!</f>
        <v>#VALUE!</v>
      </c>
      <c r="D16" s="669" t="e">
        <f aca="false">#VALUE!</f>
        <v>#VALUE!</v>
      </c>
      <c r="E16" s="669" t="e">
        <f aca="false">#VALUE!</f>
        <v>#VALUE!</v>
      </c>
      <c r="F16" s="669" t="e">
        <f aca="false">#VALUE!</f>
        <v>#VALUE!</v>
      </c>
      <c r="G16" s="669" t="e">
        <f aca="false">#VALUE!</f>
        <v>#VALUE!</v>
      </c>
      <c r="H16" s="669" t="e">
        <f aca="false">#VALUE!</f>
        <v>#VALUE!</v>
      </c>
      <c r="I16" s="669" t="e">
        <f aca="false">#VALUE!</f>
        <v>#VALUE!</v>
      </c>
      <c r="J16" s="669" t="e">
        <f aca="false">#VALUE!</f>
        <v>#VALUE!</v>
      </c>
      <c r="K16" s="669" t="e">
        <f aca="false">#VALUE!</f>
        <v>#VALUE!</v>
      </c>
      <c r="L16" s="669" t="e">
        <f aca="false">#VALUE!</f>
        <v>#VALUE!</v>
      </c>
      <c r="M16" s="669" t="e">
        <f aca="false">#VALUE!</f>
        <v>#VALUE!</v>
      </c>
      <c r="N16" s="669" t="e">
        <f aca="false">#VALUE!</f>
        <v>#VALUE!</v>
      </c>
      <c r="O16" s="669" t="e">
        <f aca="false">#VALUE!</f>
        <v>#VALUE!</v>
      </c>
      <c r="P16" s="669" t="e">
        <f aca="false">#VALUE!</f>
        <v>#VALUE!</v>
      </c>
      <c r="Q16" s="669" t="e">
        <f aca="false">#VALUE!</f>
        <v>#VALUE!</v>
      </c>
      <c r="R16" s="669" t="e">
        <f aca="false">#VALUE!</f>
        <v>#VALUE!</v>
      </c>
      <c r="S16" s="669" t="e">
        <f aca="false">#VALUE!</f>
        <v>#VALUE!</v>
      </c>
      <c r="T16" s="669" t="e">
        <f aca="false">#VALUE!</f>
        <v>#VALUE!</v>
      </c>
      <c r="U16" s="669" t="e">
        <f aca="false">#VALUE!</f>
        <v>#VALUE!</v>
      </c>
      <c r="V16" s="669" t="e">
        <f aca="false">#VALUE!</f>
        <v>#VALUE!</v>
      </c>
      <c r="W16" s="669" t="e">
        <f aca="false">#VALUE!</f>
        <v>#VALUE!</v>
      </c>
      <c r="X16" s="669" t="e">
        <f aca="false">#VALUE!</f>
        <v>#VALUE!</v>
      </c>
      <c r="Y16" s="669" t="e">
        <f aca="false">#VALUE!</f>
        <v>#VALUE!</v>
      </c>
    </row>
    <row r="17" customFormat="false" ht="19.5" hidden="false" customHeight="true" outlineLevel="0" collapsed="false">
      <c r="A17" s="769" t="n">
        <v>10</v>
      </c>
      <c r="B17" s="680" t="e">
        <f aca="false">#VALUE!</f>
        <v>#VALUE!</v>
      </c>
      <c r="C17" s="669" t="e">
        <f aca="false">#VALUE!</f>
        <v>#VALUE!</v>
      </c>
      <c r="D17" s="669" t="e">
        <f aca="false">#VALUE!</f>
        <v>#VALUE!</v>
      </c>
      <c r="E17" s="669" t="e">
        <f aca="false">#VALUE!</f>
        <v>#VALUE!</v>
      </c>
      <c r="F17" s="669" t="e">
        <f aca="false">#VALUE!</f>
        <v>#VALUE!</v>
      </c>
      <c r="G17" s="669" t="e">
        <f aca="false">#VALUE!</f>
        <v>#VALUE!</v>
      </c>
      <c r="H17" s="669" t="e">
        <f aca="false">#VALUE!</f>
        <v>#VALUE!</v>
      </c>
      <c r="I17" s="669" t="e">
        <f aca="false">#VALUE!</f>
        <v>#VALUE!</v>
      </c>
      <c r="J17" s="669" t="e">
        <f aca="false">#VALUE!</f>
        <v>#VALUE!</v>
      </c>
      <c r="K17" s="669" t="e">
        <f aca="false">#VALUE!</f>
        <v>#VALUE!</v>
      </c>
      <c r="L17" s="669" t="e">
        <f aca="false">#VALUE!</f>
        <v>#VALUE!</v>
      </c>
      <c r="M17" s="669" t="e">
        <f aca="false">#VALUE!</f>
        <v>#VALUE!</v>
      </c>
      <c r="N17" s="669" t="e">
        <f aca="false">#VALUE!</f>
        <v>#VALUE!</v>
      </c>
      <c r="O17" s="669" t="e">
        <f aca="false">#VALUE!</f>
        <v>#VALUE!</v>
      </c>
      <c r="P17" s="669" t="e">
        <f aca="false">#VALUE!</f>
        <v>#VALUE!</v>
      </c>
      <c r="Q17" s="669" t="e">
        <f aca="false">#VALUE!</f>
        <v>#VALUE!</v>
      </c>
      <c r="R17" s="669" t="e">
        <f aca="false">#VALUE!</f>
        <v>#VALUE!</v>
      </c>
      <c r="S17" s="669" t="e">
        <f aca="false">#VALUE!</f>
        <v>#VALUE!</v>
      </c>
      <c r="T17" s="669" t="e">
        <f aca="false">#VALUE!</f>
        <v>#VALUE!</v>
      </c>
      <c r="U17" s="669" t="e">
        <f aca="false">#VALUE!</f>
        <v>#VALUE!</v>
      </c>
      <c r="V17" s="669" t="e">
        <f aca="false">#VALUE!</f>
        <v>#VALUE!</v>
      </c>
      <c r="W17" s="669" t="e">
        <f aca="false">#VALUE!</f>
        <v>#VALUE!</v>
      </c>
      <c r="X17" s="669" t="e">
        <f aca="false">#VALUE!</f>
        <v>#VALUE!</v>
      </c>
      <c r="Y17" s="669" t="e">
        <f aca="false">#VALUE!</f>
        <v>#VALUE!</v>
      </c>
    </row>
    <row r="18" customFormat="false" ht="19.5" hidden="false" customHeight="true" outlineLevel="0" collapsed="false">
      <c r="A18" s="769" t="n">
        <v>11</v>
      </c>
      <c r="B18" s="680" t="e">
        <f aca="false">#VALUE!</f>
        <v>#VALUE!</v>
      </c>
      <c r="C18" s="669" t="e">
        <f aca="false">#VALUE!</f>
        <v>#VALUE!</v>
      </c>
      <c r="D18" s="669" t="e">
        <f aca="false">#VALUE!</f>
        <v>#VALUE!</v>
      </c>
      <c r="E18" s="669" t="e">
        <f aca="false">#VALUE!</f>
        <v>#VALUE!</v>
      </c>
      <c r="F18" s="669" t="e">
        <f aca="false">#VALUE!</f>
        <v>#VALUE!</v>
      </c>
      <c r="G18" s="669" t="e">
        <f aca="false">#VALUE!</f>
        <v>#VALUE!</v>
      </c>
      <c r="H18" s="669" t="e">
        <f aca="false">#VALUE!</f>
        <v>#VALUE!</v>
      </c>
      <c r="I18" s="669" t="e">
        <f aca="false">#VALUE!</f>
        <v>#VALUE!</v>
      </c>
      <c r="J18" s="669" t="e">
        <f aca="false">#VALUE!</f>
        <v>#VALUE!</v>
      </c>
      <c r="K18" s="669" t="e">
        <f aca="false">#VALUE!</f>
        <v>#VALUE!</v>
      </c>
      <c r="L18" s="669" t="e">
        <f aca="false">#VALUE!</f>
        <v>#VALUE!</v>
      </c>
      <c r="M18" s="669" t="e">
        <f aca="false">#VALUE!</f>
        <v>#VALUE!</v>
      </c>
      <c r="N18" s="669" t="e">
        <f aca="false">#VALUE!</f>
        <v>#VALUE!</v>
      </c>
      <c r="O18" s="669" t="e">
        <f aca="false">#VALUE!</f>
        <v>#VALUE!</v>
      </c>
      <c r="P18" s="669" t="e">
        <f aca="false">#VALUE!</f>
        <v>#VALUE!</v>
      </c>
      <c r="Q18" s="669" t="e">
        <f aca="false">#VALUE!</f>
        <v>#VALUE!</v>
      </c>
      <c r="R18" s="669" t="e">
        <f aca="false">#VALUE!</f>
        <v>#VALUE!</v>
      </c>
      <c r="S18" s="669" t="e">
        <f aca="false">#VALUE!</f>
        <v>#VALUE!</v>
      </c>
      <c r="T18" s="669" t="e">
        <f aca="false">#VALUE!</f>
        <v>#VALUE!</v>
      </c>
      <c r="U18" s="669" t="e">
        <f aca="false">#VALUE!</f>
        <v>#VALUE!</v>
      </c>
      <c r="V18" s="669" t="e">
        <f aca="false">#VALUE!</f>
        <v>#VALUE!</v>
      </c>
      <c r="W18" s="669" t="e">
        <f aca="false">#VALUE!</f>
        <v>#VALUE!</v>
      </c>
      <c r="X18" s="669" t="e">
        <f aca="false">#VALUE!</f>
        <v>#VALUE!</v>
      </c>
      <c r="Y18" s="669" t="e">
        <f aca="false">#VALUE!</f>
        <v>#VALUE!</v>
      </c>
    </row>
    <row r="19" customFormat="false" ht="19.5" hidden="false" customHeight="true" outlineLevel="0" collapsed="false">
      <c r="A19" s="769" t="n">
        <v>12</v>
      </c>
      <c r="B19" s="680" t="e">
        <f aca="false">#VALUE!</f>
        <v>#VALUE!</v>
      </c>
      <c r="C19" s="669" t="e">
        <f aca="false">#VALUE!</f>
        <v>#VALUE!</v>
      </c>
      <c r="D19" s="669" t="e">
        <f aca="false">#VALUE!</f>
        <v>#VALUE!</v>
      </c>
      <c r="E19" s="669" t="e">
        <f aca="false">#VALUE!</f>
        <v>#VALUE!</v>
      </c>
      <c r="F19" s="669" t="e">
        <f aca="false">#VALUE!</f>
        <v>#VALUE!</v>
      </c>
      <c r="G19" s="669" t="e">
        <f aca="false">#VALUE!</f>
        <v>#VALUE!</v>
      </c>
      <c r="H19" s="669" t="e">
        <f aca="false">#VALUE!</f>
        <v>#VALUE!</v>
      </c>
      <c r="I19" s="669" t="e">
        <f aca="false">#VALUE!</f>
        <v>#VALUE!</v>
      </c>
      <c r="J19" s="669" t="e">
        <f aca="false">#VALUE!</f>
        <v>#VALUE!</v>
      </c>
      <c r="K19" s="669" t="e">
        <f aca="false">#VALUE!</f>
        <v>#VALUE!</v>
      </c>
      <c r="L19" s="669" t="e">
        <f aca="false">#VALUE!</f>
        <v>#VALUE!</v>
      </c>
      <c r="M19" s="669" t="e">
        <f aca="false">#VALUE!</f>
        <v>#VALUE!</v>
      </c>
      <c r="N19" s="669" t="e">
        <f aca="false">#VALUE!</f>
        <v>#VALUE!</v>
      </c>
      <c r="O19" s="669" t="e">
        <f aca="false">#VALUE!</f>
        <v>#VALUE!</v>
      </c>
      <c r="P19" s="669" t="e">
        <f aca="false">#VALUE!</f>
        <v>#VALUE!</v>
      </c>
      <c r="Q19" s="669" t="e">
        <f aca="false">#VALUE!</f>
        <v>#VALUE!</v>
      </c>
      <c r="R19" s="669" t="e">
        <f aca="false">#VALUE!</f>
        <v>#VALUE!</v>
      </c>
      <c r="S19" s="669" t="e">
        <f aca="false">#VALUE!</f>
        <v>#VALUE!</v>
      </c>
      <c r="T19" s="669" t="e">
        <f aca="false">#VALUE!</f>
        <v>#VALUE!</v>
      </c>
      <c r="U19" s="669" t="e">
        <f aca="false">#VALUE!</f>
        <v>#VALUE!</v>
      </c>
      <c r="V19" s="669" t="e">
        <f aca="false">#VALUE!</f>
        <v>#VALUE!</v>
      </c>
      <c r="W19" s="669" t="e">
        <f aca="false">#VALUE!</f>
        <v>#VALUE!</v>
      </c>
      <c r="X19" s="669" t="e">
        <f aca="false">#VALUE!</f>
        <v>#VALUE!</v>
      </c>
      <c r="Y19" s="669" t="e">
        <f aca="false">#VALUE!</f>
        <v>#VALUE!</v>
      </c>
    </row>
    <row r="20" customFormat="false" ht="19.5" hidden="false" customHeight="true" outlineLevel="0" collapsed="false">
      <c r="A20" s="769" t="n">
        <v>13</v>
      </c>
      <c r="B20" s="680" t="e">
        <f aca="false">#VALUE!</f>
        <v>#VALUE!</v>
      </c>
      <c r="C20" s="669" t="e">
        <f aca="false">#VALUE!</f>
        <v>#VALUE!</v>
      </c>
      <c r="D20" s="669" t="e">
        <f aca="false">#VALUE!</f>
        <v>#VALUE!</v>
      </c>
      <c r="E20" s="669" t="e">
        <f aca="false">#VALUE!</f>
        <v>#VALUE!</v>
      </c>
      <c r="F20" s="669" t="e">
        <f aca="false">#VALUE!</f>
        <v>#VALUE!</v>
      </c>
      <c r="G20" s="669" t="e">
        <f aca="false">#VALUE!</f>
        <v>#VALUE!</v>
      </c>
      <c r="H20" s="669" t="e">
        <f aca="false">#VALUE!</f>
        <v>#VALUE!</v>
      </c>
      <c r="I20" s="669" t="e">
        <f aca="false">#VALUE!</f>
        <v>#VALUE!</v>
      </c>
      <c r="J20" s="669" t="e">
        <f aca="false">#VALUE!</f>
        <v>#VALUE!</v>
      </c>
      <c r="K20" s="669" t="e">
        <f aca="false">#VALUE!</f>
        <v>#VALUE!</v>
      </c>
      <c r="L20" s="669" t="e">
        <f aca="false">#VALUE!</f>
        <v>#VALUE!</v>
      </c>
      <c r="M20" s="669" t="e">
        <f aca="false">#VALUE!</f>
        <v>#VALUE!</v>
      </c>
      <c r="N20" s="669" t="e">
        <f aca="false">#VALUE!</f>
        <v>#VALUE!</v>
      </c>
      <c r="O20" s="669" t="e">
        <f aca="false">#VALUE!</f>
        <v>#VALUE!</v>
      </c>
      <c r="P20" s="669" t="e">
        <f aca="false">#VALUE!</f>
        <v>#VALUE!</v>
      </c>
      <c r="Q20" s="669" t="e">
        <f aca="false">#VALUE!</f>
        <v>#VALUE!</v>
      </c>
      <c r="R20" s="669" t="e">
        <f aca="false">#VALUE!</f>
        <v>#VALUE!</v>
      </c>
      <c r="S20" s="669" t="e">
        <f aca="false">#VALUE!</f>
        <v>#VALUE!</v>
      </c>
      <c r="T20" s="669" t="e">
        <f aca="false">#VALUE!</f>
        <v>#VALUE!</v>
      </c>
      <c r="U20" s="669" t="e">
        <f aca="false">#VALUE!</f>
        <v>#VALUE!</v>
      </c>
      <c r="V20" s="669" t="e">
        <f aca="false">#VALUE!</f>
        <v>#VALUE!</v>
      </c>
      <c r="W20" s="669" t="e">
        <f aca="false">#VALUE!</f>
        <v>#VALUE!</v>
      </c>
      <c r="X20" s="669" t="e">
        <f aca="false">#VALUE!</f>
        <v>#VALUE!</v>
      </c>
      <c r="Y20" s="669" t="e">
        <f aca="false">#VALUE!</f>
        <v>#VALUE!</v>
      </c>
    </row>
    <row r="21" customFormat="false" ht="19.5" hidden="false" customHeight="true" outlineLevel="0" collapsed="false">
      <c r="A21" s="769" t="n">
        <v>14</v>
      </c>
      <c r="B21" s="680" t="e">
        <f aca="false">#VALUE!</f>
        <v>#VALUE!</v>
      </c>
      <c r="C21" s="669" t="e">
        <f aca="false">#VALUE!</f>
        <v>#VALUE!</v>
      </c>
      <c r="D21" s="669" t="e">
        <f aca="false">#VALUE!</f>
        <v>#VALUE!</v>
      </c>
      <c r="E21" s="669" t="e">
        <f aca="false">#VALUE!</f>
        <v>#VALUE!</v>
      </c>
      <c r="F21" s="669" t="e">
        <f aca="false">#VALUE!</f>
        <v>#VALUE!</v>
      </c>
      <c r="G21" s="669" t="e">
        <f aca="false">#VALUE!</f>
        <v>#VALUE!</v>
      </c>
      <c r="H21" s="669" t="e">
        <f aca="false">#VALUE!</f>
        <v>#VALUE!</v>
      </c>
      <c r="I21" s="669" t="e">
        <f aca="false">#VALUE!</f>
        <v>#VALUE!</v>
      </c>
      <c r="J21" s="669" t="e">
        <f aca="false">#VALUE!</f>
        <v>#VALUE!</v>
      </c>
      <c r="K21" s="669" t="e">
        <f aca="false">#VALUE!</f>
        <v>#VALUE!</v>
      </c>
      <c r="L21" s="669" t="e">
        <f aca="false">#VALUE!</f>
        <v>#VALUE!</v>
      </c>
      <c r="M21" s="669" t="e">
        <f aca="false">#VALUE!</f>
        <v>#VALUE!</v>
      </c>
      <c r="N21" s="669" t="e">
        <f aca="false">#VALUE!</f>
        <v>#VALUE!</v>
      </c>
      <c r="O21" s="669" t="e">
        <f aca="false">#VALUE!</f>
        <v>#VALUE!</v>
      </c>
      <c r="P21" s="669" t="e">
        <f aca="false">#VALUE!</f>
        <v>#VALUE!</v>
      </c>
      <c r="Q21" s="669" t="e">
        <f aca="false">#VALUE!</f>
        <v>#VALUE!</v>
      </c>
      <c r="R21" s="669" t="e">
        <f aca="false">#VALUE!</f>
        <v>#VALUE!</v>
      </c>
      <c r="S21" s="669" t="e">
        <f aca="false">#VALUE!</f>
        <v>#VALUE!</v>
      </c>
      <c r="T21" s="669" t="e">
        <f aca="false">#VALUE!</f>
        <v>#VALUE!</v>
      </c>
      <c r="U21" s="669" t="e">
        <f aca="false">#VALUE!</f>
        <v>#VALUE!</v>
      </c>
      <c r="V21" s="669" t="e">
        <f aca="false">#VALUE!</f>
        <v>#VALUE!</v>
      </c>
      <c r="W21" s="669" t="e">
        <f aca="false">#VALUE!</f>
        <v>#VALUE!</v>
      </c>
      <c r="X21" s="669" t="e">
        <f aca="false">#VALUE!</f>
        <v>#VALUE!</v>
      </c>
      <c r="Y21" s="669" t="e">
        <f aca="false">#VALUE!</f>
        <v>#VALUE!</v>
      </c>
    </row>
    <row r="22" customFormat="false" ht="19.5" hidden="false" customHeight="true" outlineLevel="0" collapsed="false">
      <c r="A22" s="769" t="n">
        <v>15</v>
      </c>
      <c r="B22" s="680" t="e">
        <f aca="false">#VALUE!</f>
        <v>#VALUE!</v>
      </c>
      <c r="C22" s="669" t="e">
        <f aca="false">#VALUE!</f>
        <v>#VALUE!</v>
      </c>
      <c r="D22" s="669" t="e">
        <f aca="false">#VALUE!</f>
        <v>#VALUE!</v>
      </c>
      <c r="E22" s="669" t="e">
        <f aca="false">#VALUE!</f>
        <v>#VALUE!</v>
      </c>
      <c r="F22" s="669" t="e">
        <f aca="false">#VALUE!</f>
        <v>#VALUE!</v>
      </c>
      <c r="G22" s="669" t="e">
        <f aca="false">#VALUE!</f>
        <v>#VALUE!</v>
      </c>
      <c r="H22" s="669" t="e">
        <f aca="false">#VALUE!</f>
        <v>#VALUE!</v>
      </c>
      <c r="I22" s="669" t="e">
        <f aca="false">#VALUE!</f>
        <v>#VALUE!</v>
      </c>
      <c r="J22" s="669" t="e">
        <f aca="false">#VALUE!</f>
        <v>#VALUE!</v>
      </c>
      <c r="K22" s="669" t="e">
        <f aca="false">#VALUE!</f>
        <v>#VALUE!</v>
      </c>
      <c r="L22" s="669" t="e">
        <f aca="false">#VALUE!</f>
        <v>#VALUE!</v>
      </c>
      <c r="M22" s="669" t="e">
        <f aca="false">#VALUE!</f>
        <v>#VALUE!</v>
      </c>
      <c r="N22" s="669" t="e">
        <f aca="false">#VALUE!</f>
        <v>#VALUE!</v>
      </c>
      <c r="O22" s="669" t="e">
        <f aca="false">#VALUE!</f>
        <v>#VALUE!</v>
      </c>
      <c r="P22" s="669" t="e">
        <f aca="false">#VALUE!</f>
        <v>#VALUE!</v>
      </c>
      <c r="Q22" s="669" t="e">
        <f aca="false">#VALUE!</f>
        <v>#VALUE!</v>
      </c>
      <c r="R22" s="669" t="e">
        <f aca="false">#VALUE!</f>
        <v>#VALUE!</v>
      </c>
      <c r="S22" s="669" t="e">
        <f aca="false">#VALUE!</f>
        <v>#VALUE!</v>
      </c>
      <c r="T22" s="669" t="e">
        <f aca="false">#VALUE!</f>
        <v>#VALUE!</v>
      </c>
      <c r="U22" s="669" t="e">
        <f aca="false">#VALUE!</f>
        <v>#VALUE!</v>
      </c>
      <c r="V22" s="669" t="e">
        <f aca="false">#VALUE!</f>
        <v>#VALUE!</v>
      </c>
      <c r="W22" s="669" t="e">
        <f aca="false">#VALUE!</f>
        <v>#VALUE!</v>
      </c>
      <c r="X22" s="669" t="e">
        <f aca="false">#VALUE!</f>
        <v>#VALUE!</v>
      </c>
      <c r="Y22" s="669" t="e">
        <f aca="false">#VALUE!</f>
        <v>#VALUE!</v>
      </c>
    </row>
    <row r="23" customFormat="false" ht="19.5" hidden="false" customHeight="true" outlineLevel="0" collapsed="false">
      <c r="A23" s="769" t="n">
        <v>16</v>
      </c>
      <c r="B23" s="680" t="e">
        <f aca="false">#VALUE!</f>
        <v>#VALUE!</v>
      </c>
      <c r="C23" s="669" t="e">
        <f aca="false">#VALUE!</f>
        <v>#VALUE!</v>
      </c>
      <c r="D23" s="669" t="e">
        <f aca="false">#VALUE!</f>
        <v>#VALUE!</v>
      </c>
      <c r="E23" s="669" t="e">
        <f aca="false">#VALUE!</f>
        <v>#VALUE!</v>
      </c>
      <c r="F23" s="669" t="e">
        <f aca="false">#VALUE!</f>
        <v>#VALUE!</v>
      </c>
      <c r="G23" s="669" t="e">
        <f aca="false">#VALUE!</f>
        <v>#VALUE!</v>
      </c>
      <c r="H23" s="669" t="e">
        <f aca="false">#VALUE!</f>
        <v>#VALUE!</v>
      </c>
      <c r="I23" s="669" t="e">
        <f aca="false">#VALUE!</f>
        <v>#VALUE!</v>
      </c>
      <c r="J23" s="669" t="e">
        <f aca="false">#VALUE!</f>
        <v>#VALUE!</v>
      </c>
      <c r="K23" s="669" t="e">
        <f aca="false">#VALUE!</f>
        <v>#VALUE!</v>
      </c>
      <c r="L23" s="669" t="e">
        <f aca="false">#VALUE!</f>
        <v>#VALUE!</v>
      </c>
      <c r="M23" s="669" t="e">
        <f aca="false">#VALUE!</f>
        <v>#VALUE!</v>
      </c>
      <c r="N23" s="669" t="e">
        <f aca="false">#VALUE!</f>
        <v>#VALUE!</v>
      </c>
      <c r="O23" s="669" t="e">
        <f aca="false">#VALUE!</f>
        <v>#VALUE!</v>
      </c>
      <c r="P23" s="669" t="e">
        <f aca="false">#VALUE!</f>
        <v>#VALUE!</v>
      </c>
      <c r="Q23" s="669" t="e">
        <f aca="false">#VALUE!</f>
        <v>#VALUE!</v>
      </c>
      <c r="R23" s="669" t="e">
        <f aca="false">#VALUE!</f>
        <v>#VALUE!</v>
      </c>
      <c r="S23" s="669" t="e">
        <f aca="false">#VALUE!</f>
        <v>#VALUE!</v>
      </c>
      <c r="T23" s="669" t="e">
        <f aca="false">#VALUE!</f>
        <v>#VALUE!</v>
      </c>
      <c r="U23" s="669" t="e">
        <f aca="false">#VALUE!</f>
        <v>#VALUE!</v>
      </c>
      <c r="V23" s="669" t="e">
        <f aca="false">#VALUE!</f>
        <v>#VALUE!</v>
      </c>
      <c r="W23" s="669" t="e">
        <f aca="false">#VALUE!</f>
        <v>#VALUE!</v>
      </c>
      <c r="X23" s="669" t="e">
        <f aca="false">#VALUE!</f>
        <v>#VALUE!</v>
      </c>
      <c r="Y23" s="669" t="e">
        <f aca="false">#VALUE!</f>
        <v>#VALUE!</v>
      </c>
    </row>
    <row r="24" customFormat="false" ht="19.5" hidden="false" customHeight="true" outlineLevel="0" collapsed="false">
      <c r="A24" s="769" t="n">
        <v>17</v>
      </c>
      <c r="B24" s="680" t="e">
        <f aca="false">#VALUE!</f>
        <v>#VALUE!</v>
      </c>
      <c r="C24" s="669" t="e">
        <f aca="false">#VALUE!</f>
        <v>#VALUE!</v>
      </c>
      <c r="D24" s="669" t="e">
        <f aca="false">#VALUE!</f>
        <v>#VALUE!</v>
      </c>
      <c r="E24" s="669" t="e">
        <f aca="false">#VALUE!</f>
        <v>#VALUE!</v>
      </c>
      <c r="F24" s="669" t="e">
        <f aca="false">#VALUE!</f>
        <v>#VALUE!</v>
      </c>
      <c r="G24" s="669" t="e">
        <f aca="false">#VALUE!</f>
        <v>#VALUE!</v>
      </c>
      <c r="H24" s="669" t="e">
        <f aca="false">#VALUE!</f>
        <v>#VALUE!</v>
      </c>
      <c r="I24" s="669" t="e">
        <f aca="false">#VALUE!</f>
        <v>#VALUE!</v>
      </c>
      <c r="J24" s="669" t="e">
        <f aca="false">#VALUE!</f>
        <v>#VALUE!</v>
      </c>
      <c r="K24" s="669" t="e">
        <f aca="false">#VALUE!</f>
        <v>#VALUE!</v>
      </c>
      <c r="L24" s="669" t="e">
        <f aca="false">#VALUE!</f>
        <v>#VALUE!</v>
      </c>
      <c r="M24" s="669" t="e">
        <f aca="false">#VALUE!</f>
        <v>#VALUE!</v>
      </c>
      <c r="N24" s="669" t="e">
        <f aca="false">#VALUE!</f>
        <v>#VALUE!</v>
      </c>
      <c r="O24" s="669" t="e">
        <f aca="false">#VALUE!</f>
        <v>#VALUE!</v>
      </c>
      <c r="P24" s="669" t="e">
        <f aca="false">#VALUE!</f>
        <v>#VALUE!</v>
      </c>
      <c r="Q24" s="669" t="e">
        <f aca="false">#VALUE!</f>
        <v>#VALUE!</v>
      </c>
      <c r="R24" s="669" t="e">
        <f aca="false">#VALUE!</f>
        <v>#VALUE!</v>
      </c>
      <c r="S24" s="669" t="e">
        <f aca="false">#VALUE!</f>
        <v>#VALUE!</v>
      </c>
      <c r="T24" s="669" t="e">
        <f aca="false">#VALUE!</f>
        <v>#VALUE!</v>
      </c>
      <c r="U24" s="669" t="e">
        <f aca="false">#VALUE!</f>
        <v>#VALUE!</v>
      </c>
      <c r="V24" s="669" t="e">
        <f aca="false">#VALUE!</f>
        <v>#VALUE!</v>
      </c>
      <c r="W24" s="669" t="e">
        <f aca="false">#VALUE!</f>
        <v>#VALUE!</v>
      </c>
      <c r="X24" s="669" t="e">
        <f aca="false">#VALUE!</f>
        <v>#VALUE!</v>
      </c>
      <c r="Y24" s="669" t="e">
        <f aca="false">#VALUE!</f>
        <v>#VALUE!</v>
      </c>
    </row>
    <row r="25" customFormat="false" ht="19.5" hidden="false" customHeight="true" outlineLevel="0" collapsed="false">
      <c r="A25" s="769" t="n">
        <v>18</v>
      </c>
      <c r="B25" s="680" t="e">
        <f aca="false">#VALUE!</f>
        <v>#VALUE!</v>
      </c>
      <c r="C25" s="669" t="e">
        <f aca="false">#VALUE!</f>
        <v>#VALUE!</v>
      </c>
      <c r="D25" s="669" t="e">
        <f aca="false">#VALUE!</f>
        <v>#VALUE!</v>
      </c>
      <c r="E25" s="669" t="e">
        <f aca="false">#VALUE!</f>
        <v>#VALUE!</v>
      </c>
      <c r="F25" s="669" t="e">
        <f aca="false">#VALUE!</f>
        <v>#VALUE!</v>
      </c>
      <c r="G25" s="669" t="e">
        <f aca="false">#VALUE!</f>
        <v>#VALUE!</v>
      </c>
      <c r="H25" s="669" t="e">
        <f aca="false">#VALUE!</f>
        <v>#VALUE!</v>
      </c>
      <c r="I25" s="669" t="e">
        <f aca="false">#VALUE!</f>
        <v>#VALUE!</v>
      </c>
      <c r="J25" s="669" t="e">
        <f aca="false">#VALUE!</f>
        <v>#VALUE!</v>
      </c>
      <c r="K25" s="669" t="e">
        <f aca="false">#VALUE!</f>
        <v>#VALUE!</v>
      </c>
      <c r="L25" s="669" t="e">
        <f aca="false">#VALUE!</f>
        <v>#VALUE!</v>
      </c>
      <c r="M25" s="669" t="e">
        <f aca="false">#VALUE!</f>
        <v>#VALUE!</v>
      </c>
      <c r="N25" s="669" t="e">
        <f aca="false">#VALUE!</f>
        <v>#VALUE!</v>
      </c>
      <c r="O25" s="669" t="e">
        <f aca="false">#VALUE!</f>
        <v>#VALUE!</v>
      </c>
      <c r="P25" s="669" t="e">
        <f aca="false">#VALUE!</f>
        <v>#VALUE!</v>
      </c>
      <c r="Q25" s="669" t="e">
        <f aca="false">#VALUE!</f>
        <v>#VALUE!</v>
      </c>
      <c r="R25" s="669" t="e">
        <f aca="false">#VALUE!</f>
        <v>#VALUE!</v>
      </c>
      <c r="S25" s="669" t="e">
        <f aca="false">#VALUE!</f>
        <v>#VALUE!</v>
      </c>
      <c r="T25" s="669" t="e">
        <f aca="false">#VALUE!</f>
        <v>#VALUE!</v>
      </c>
      <c r="U25" s="669" t="e">
        <f aca="false">#VALUE!</f>
        <v>#VALUE!</v>
      </c>
      <c r="V25" s="669" t="e">
        <f aca="false">#VALUE!</f>
        <v>#VALUE!</v>
      </c>
      <c r="W25" s="669" t="e">
        <f aca="false">#VALUE!</f>
        <v>#VALUE!</v>
      </c>
      <c r="X25" s="669" t="e">
        <f aca="false">#VALUE!</f>
        <v>#VALUE!</v>
      </c>
      <c r="Y25" s="669" t="e">
        <f aca="false">#VALUE!</f>
        <v>#VALUE!</v>
      </c>
    </row>
    <row r="26" customFormat="false" ht="19.5" hidden="false" customHeight="true" outlineLevel="0" collapsed="false">
      <c r="A26" s="769" t="n">
        <v>19</v>
      </c>
      <c r="B26" s="680" t="e">
        <f aca="false">#VALUE!</f>
        <v>#VALUE!</v>
      </c>
      <c r="C26" s="669" t="e">
        <f aca="false">#VALUE!</f>
        <v>#VALUE!</v>
      </c>
      <c r="D26" s="669" t="e">
        <f aca="false">#VALUE!</f>
        <v>#VALUE!</v>
      </c>
      <c r="E26" s="669" t="e">
        <f aca="false">#VALUE!</f>
        <v>#VALUE!</v>
      </c>
      <c r="F26" s="669" t="e">
        <f aca="false">#VALUE!</f>
        <v>#VALUE!</v>
      </c>
      <c r="G26" s="669" t="e">
        <f aca="false">#VALUE!</f>
        <v>#VALUE!</v>
      </c>
      <c r="H26" s="669" t="e">
        <f aca="false">#VALUE!</f>
        <v>#VALUE!</v>
      </c>
      <c r="I26" s="669" t="e">
        <f aca="false">#VALUE!</f>
        <v>#VALUE!</v>
      </c>
      <c r="J26" s="669" t="e">
        <f aca="false">#VALUE!</f>
        <v>#VALUE!</v>
      </c>
      <c r="K26" s="669" t="e">
        <f aca="false">#VALUE!</f>
        <v>#VALUE!</v>
      </c>
      <c r="L26" s="669" t="e">
        <f aca="false">#VALUE!</f>
        <v>#VALUE!</v>
      </c>
      <c r="M26" s="669" t="e">
        <f aca="false">#VALUE!</f>
        <v>#VALUE!</v>
      </c>
      <c r="N26" s="669" t="e">
        <f aca="false">#VALUE!</f>
        <v>#VALUE!</v>
      </c>
      <c r="O26" s="669" t="e">
        <f aca="false">#VALUE!</f>
        <v>#VALUE!</v>
      </c>
      <c r="P26" s="669" t="e">
        <f aca="false">#VALUE!</f>
        <v>#VALUE!</v>
      </c>
      <c r="Q26" s="669" t="e">
        <f aca="false">#VALUE!</f>
        <v>#VALUE!</v>
      </c>
      <c r="R26" s="669" t="e">
        <f aca="false">#VALUE!</f>
        <v>#VALUE!</v>
      </c>
      <c r="S26" s="669" t="e">
        <f aca="false">#VALUE!</f>
        <v>#VALUE!</v>
      </c>
      <c r="T26" s="669" t="e">
        <f aca="false">#VALUE!</f>
        <v>#VALUE!</v>
      </c>
      <c r="U26" s="669" t="e">
        <f aca="false">#VALUE!</f>
        <v>#VALUE!</v>
      </c>
      <c r="V26" s="669" t="e">
        <f aca="false">#VALUE!</f>
        <v>#VALUE!</v>
      </c>
      <c r="W26" s="669" t="e">
        <f aca="false">#VALUE!</f>
        <v>#VALUE!</v>
      </c>
      <c r="X26" s="669" t="e">
        <f aca="false">#VALUE!</f>
        <v>#VALUE!</v>
      </c>
      <c r="Y26" s="669" t="e">
        <f aca="false">#VALUE!</f>
        <v>#VALUE!</v>
      </c>
    </row>
    <row r="27" customFormat="false" ht="19.5" hidden="false" customHeight="true" outlineLevel="0" collapsed="false">
      <c r="A27" s="769" t="n">
        <v>20</v>
      </c>
      <c r="B27" s="680" t="e">
        <f aca="false">#VALUE!</f>
        <v>#VALUE!</v>
      </c>
      <c r="C27" s="669" t="e">
        <f aca="false">#VALUE!</f>
        <v>#VALUE!</v>
      </c>
      <c r="D27" s="669" t="e">
        <f aca="false">#VALUE!</f>
        <v>#VALUE!</v>
      </c>
      <c r="E27" s="669" t="e">
        <f aca="false">#VALUE!</f>
        <v>#VALUE!</v>
      </c>
      <c r="F27" s="669" t="e">
        <f aca="false">#VALUE!</f>
        <v>#VALUE!</v>
      </c>
      <c r="G27" s="669" t="e">
        <f aca="false">#VALUE!</f>
        <v>#VALUE!</v>
      </c>
      <c r="H27" s="669" t="e">
        <f aca="false">#VALUE!</f>
        <v>#VALUE!</v>
      </c>
      <c r="I27" s="669" t="e">
        <f aca="false">#VALUE!</f>
        <v>#VALUE!</v>
      </c>
      <c r="J27" s="669" t="e">
        <f aca="false">#VALUE!</f>
        <v>#VALUE!</v>
      </c>
      <c r="K27" s="669" t="e">
        <f aca="false">#VALUE!</f>
        <v>#VALUE!</v>
      </c>
      <c r="L27" s="669" t="e">
        <f aca="false">#VALUE!</f>
        <v>#VALUE!</v>
      </c>
      <c r="M27" s="669" t="e">
        <f aca="false">#VALUE!</f>
        <v>#VALUE!</v>
      </c>
      <c r="N27" s="669" t="e">
        <f aca="false">#VALUE!</f>
        <v>#VALUE!</v>
      </c>
      <c r="O27" s="669" t="e">
        <f aca="false">#VALUE!</f>
        <v>#VALUE!</v>
      </c>
      <c r="P27" s="669" t="e">
        <f aca="false">#VALUE!</f>
        <v>#VALUE!</v>
      </c>
      <c r="Q27" s="669" t="e">
        <f aca="false">#VALUE!</f>
        <v>#VALUE!</v>
      </c>
      <c r="R27" s="669" t="e">
        <f aca="false">#VALUE!</f>
        <v>#VALUE!</v>
      </c>
      <c r="S27" s="669" t="e">
        <f aca="false">#VALUE!</f>
        <v>#VALUE!</v>
      </c>
      <c r="T27" s="669" t="e">
        <f aca="false">#VALUE!</f>
        <v>#VALUE!</v>
      </c>
      <c r="U27" s="669" t="e">
        <f aca="false">#VALUE!</f>
        <v>#VALUE!</v>
      </c>
      <c r="V27" s="669" t="e">
        <f aca="false">#VALUE!</f>
        <v>#VALUE!</v>
      </c>
      <c r="W27" s="669" t="e">
        <f aca="false">#VALUE!</f>
        <v>#VALUE!</v>
      </c>
      <c r="X27" s="669" t="e">
        <f aca="false">#VALUE!</f>
        <v>#VALUE!</v>
      </c>
      <c r="Y27" s="669" t="e">
        <f aca="false">#VALUE!</f>
        <v>#VALUE!</v>
      </c>
    </row>
    <row r="28" customFormat="false" ht="19.5" hidden="false" customHeight="true" outlineLevel="0" collapsed="false">
      <c r="A28" s="769" t="n">
        <v>21</v>
      </c>
      <c r="B28" s="680" t="e">
        <f aca="false">#VALUE!</f>
        <v>#VALUE!</v>
      </c>
      <c r="C28" s="669" t="e">
        <f aca="false">#VALUE!</f>
        <v>#VALUE!</v>
      </c>
      <c r="D28" s="669" t="e">
        <f aca="false">#VALUE!</f>
        <v>#VALUE!</v>
      </c>
      <c r="E28" s="669" t="e">
        <f aca="false">#VALUE!</f>
        <v>#VALUE!</v>
      </c>
      <c r="F28" s="669" t="e">
        <f aca="false">#VALUE!</f>
        <v>#VALUE!</v>
      </c>
      <c r="G28" s="669" t="e">
        <f aca="false">#VALUE!</f>
        <v>#VALUE!</v>
      </c>
      <c r="H28" s="669" t="e">
        <f aca="false">#VALUE!</f>
        <v>#VALUE!</v>
      </c>
      <c r="I28" s="669" t="e">
        <f aca="false">#VALUE!</f>
        <v>#VALUE!</v>
      </c>
      <c r="J28" s="669" t="e">
        <f aca="false">#VALUE!</f>
        <v>#VALUE!</v>
      </c>
      <c r="K28" s="669" t="e">
        <f aca="false">#VALUE!</f>
        <v>#VALUE!</v>
      </c>
      <c r="L28" s="669" t="e">
        <f aca="false">#VALUE!</f>
        <v>#VALUE!</v>
      </c>
      <c r="M28" s="669" t="e">
        <f aca="false">#VALUE!</f>
        <v>#VALUE!</v>
      </c>
      <c r="N28" s="669" t="e">
        <f aca="false">#VALUE!</f>
        <v>#VALUE!</v>
      </c>
      <c r="O28" s="669" t="e">
        <f aca="false">#VALUE!</f>
        <v>#VALUE!</v>
      </c>
      <c r="P28" s="669" t="e">
        <f aca="false">#VALUE!</f>
        <v>#VALUE!</v>
      </c>
      <c r="Q28" s="669" t="e">
        <f aca="false">#VALUE!</f>
        <v>#VALUE!</v>
      </c>
      <c r="R28" s="669" t="e">
        <f aca="false">#VALUE!</f>
        <v>#VALUE!</v>
      </c>
      <c r="S28" s="669" t="e">
        <f aca="false">#VALUE!</f>
        <v>#VALUE!</v>
      </c>
      <c r="T28" s="669" t="e">
        <f aca="false">#VALUE!</f>
        <v>#VALUE!</v>
      </c>
      <c r="U28" s="669" t="e">
        <f aca="false">#VALUE!</f>
        <v>#VALUE!</v>
      </c>
      <c r="V28" s="669" t="e">
        <f aca="false">#VALUE!</f>
        <v>#VALUE!</v>
      </c>
      <c r="W28" s="669" t="e">
        <f aca="false">#VALUE!</f>
        <v>#VALUE!</v>
      </c>
      <c r="X28" s="669" t="e">
        <f aca="false">#VALUE!</f>
        <v>#VALUE!</v>
      </c>
      <c r="Y28" s="669" t="e">
        <f aca="false">#VALUE!</f>
        <v>#VALUE!</v>
      </c>
    </row>
    <row r="29" customFormat="false" ht="19.5" hidden="false" customHeight="true" outlineLevel="0" collapsed="false">
      <c r="A29" s="769" t="n">
        <v>22</v>
      </c>
      <c r="B29" s="680" t="e">
        <f aca="false">#VALUE!</f>
        <v>#VALUE!</v>
      </c>
      <c r="C29" s="669" t="e">
        <f aca="false">#VALUE!</f>
        <v>#VALUE!</v>
      </c>
      <c r="D29" s="669" t="e">
        <f aca="false">#VALUE!</f>
        <v>#VALUE!</v>
      </c>
      <c r="E29" s="669" t="e">
        <f aca="false">#VALUE!</f>
        <v>#VALUE!</v>
      </c>
      <c r="F29" s="669" t="e">
        <f aca="false">#VALUE!</f>
        <v>#VALUE!</v>
      </c>
      <c r="G29" s="669" t="e">
        <f aca="false">#VALUE!</f>
        <v>#VALUE!</v>
      </c>
      <c r="H29" s="669" t="e">
        <f aca="false">#VALUE!</f>
        <v>#VALUE!</v>
      </c>
      <c r="I29" s="669" t="e">
        <f aca="false">#VALUE!</f>
        <v>#VALUE!</v>
      </c>
      <c r="J29" s="669" t="e">
        <f aca="false">#VALUE!</f>
        <v>#VALUE!</v>
      </c>
      <c r="K29" s="669" t="e">
        <f aca="false">#VALUE!</f>
        <v>#VALUE!</v>
      </c>
      <c r="L29" s="669" t="e">
        <f aca="false">#VALUE!</f>
        <v>#VALUE!</v>
      </c>
      <c r="M29" s="669" t="e">
        <f aca="false">#VALUE!</f>
        <v>#VALUE!</v>
      </c>
      <c r="N29" s="669" t="e">
        <f aca="false">#VALUE!</f>
        <v>#VALUE!</v>
      </c>
      <c r="O29" s="669" t="e">
        <f aca="false">#VALUE!</f>
        <v>#VALUE!</v>
      </c>
      <c r="P29" s="669" t="e">
        <f aca="false">#VALUE!</f>
        <v>#VALUE!</v>
      </c>
      <c r="Q29" s="669" t="e">
        <f aca="false">#VALUE!</f>
        <v>#VALUE!</v>
      </c>
      <c r="R29" s="669" t="e">
        <f aca="false">#VALUE!</f>
        <v>#VALUE!</v>
      </c>
      <c r="S29" s="669" t="e">
        <f aca="false">#VALUE!</f>
        <v>#VALUE!</v>
      </c>
      <c r="T29" s="669" t="e">
        <f aca="false">#VALUE!</f>
        <v>#VALUE!</v>
      </c>
      <c r="U29" s="669" t="e">
        <f aca="false">#VALUE!</f>
        <v>#VALUE!</v>
      </c>
      <c r="V29" s="669" t="e">
        <f aca="false">#VALUE!</f>
        <v>#VALUE!</v>
      </c>
      <c r="W29" s="669" t="e">
        <f aca="false">#VALUE!</f>
        <v>#VALUE!</v>
      </c>
      <c r="X29" s="669" t="e">
        <f aca="false">#VALUE!</f>
        <v>#VALUE!</v>
      </c>
      <c r="Y29" s="669" t="e">
        <f aca="false">#VALUE!</f>
        <v>#VALUE!</v>
      </c>
    </row>
    <row r="30" customFormat="false" ht="19.5" hidden="false" customHeight="true" outlineLevel="0" collapsed="false">
      <c r="A30" s="769" t="n">
        <v>23</v>
      </c>
      <c r="B30" s="680" t="e">
        <f aca="false">#VALUE!</f>
        <v>#VALUE!</v>
      </c>
      <c r="C30" s="669" t="e">
        <f aca="false">#VALUE!</f>
        <v>#VALUE!</v>
      </c>
      <c r="D30" s="669" t="e">
        <f aca="false">#VALUE!</f>
        <v>#VALUE!</v>
      </c>
      <c r="E30" s="669" t="e">
        <f aca="false">#VALUE!</f>
        <v>#VALUE!</v>
      </c>
      <c r="F30" s="669" t="e">
        <f aca="false">#VALUE!</f>
        <v>#VALUE!</v>
      </c>
      <c r="G30" s="669" t="e">
        <f aca="false">#VALUE!</f>
        <v>#VALUE!</v>
      </c>
      <c r="H30" s="669" t="e">
        <f aca="false">#VALUE!</f>
        <v>#VALUE!</v>
      </c>
      <c r="I30" s="669" t="e">
        <f aca="false">#VALUE!</f>
        <v>#VALUE!</v>
      </c>
      <c r="J30" s="669" t="e">
        <f aca="false">#VALUE!</f>
        <v>#VALUE!</v>
      </c>
      <c r="K30" s="669" t="e">
        <f aca="false">#VALUE!</f>
        <v>#VALUE!</v>
      </c>
      <c r="L30" s="669" t="e">
        <f aca="false">#VALUE!</f>
        <v>#VALUE!</v>
      </c>
      <c r="M30" s="669" t="e">
        <f aca="false">#VALUE!</f>
        <v>#VALUE!</v>
      </c>
      <c r="N30" s="669" t="e">
        <f aca="false">#VALUE!</f>
        <v>#VALUE!</v>
      </c>
      <c r="O30" s="669" t="e">
        <f aca="false">#VALUE!</f>
        <v>#VALUE!</v>
      </c>
      <c r="P30" s="669" t="e">
        <f aca="false">#VALUE!</f>
        <v>#VALUE!</v>
      </c>
      <c r="Q30" s="669" t="e">
        <f aca="false">#VALUE!</f>
        <v>#VALUE!</v>
      </c>
      <c r="R30" s="669" t="e">
        <f aca="false">#VALUE!</f>
        <v>#VALUE!</v>
      </c>
      <c r="S30" s="669" t="e">
        <f aca="false">#VALUE!</f>
        <v>#VALUE!</v>
      </c>
      <c r="T30" s="669" t="e">
        <f aca="false">#VALUE!</f>
        <v>#VALUE!</v>
      </c>
      <c r="U30" s="669" t="e">
        <f aca="false">#VALUE!</f>
        <v>#VALUE!</v>
      </c>
      <c r="V30" s="669" t="e">
        <f aca="false">#VALUE!</f>
        <v>#VALUE!</v>
      </c>
      <c r="W30" s="669" t="e">
        <f aca="false">#VALUE!</f>
        <v>#VALUE!</v>
      </c>
      <c r="X30" s="669" t="e">
        <f aca="false">#VALUE!</f>
        <v>#VALUE!</v>
      </c>
      <c r="Y30" s="669" t="e">
        <f aca="false">#VALUE!</f>
        <v>#VALUE!</v>
      </c>
    </row>
    <row r="31" customFormat="false" ht="19.5" hidden="false" customHeight="true" outlineLevel="0" collapsed="false">
      <c r="A31" s="769" t="n">
        <v>24</v>
      </c>
      <c r="B31" s="680" t="e">
        <f aca="false">#VALUE!</f>
        <v>#VALUE!</v>
      </c>
      <c r="C31" s="669" t="e">
        <f aca="false">#VALUE!</f>
        <v>#VALUE!</v>
      </c>
      <c r="D31" s="669" t="e">
        <f aca="false">#VALUE!</f>
        <v>#VALUE!</v>
      </c>
      <c r="E31" s="669" t="e">
        <f aca="false">#VALUE!</f>
        <v>#VALUE!</v>
      </c>
      <c r="F31" s="669" t="e">
        <f aca="false">#VALUE!</f>
        <v>#VALUE!</v>
      </c>
      <c r="G31" s="669" t="e">
        <f aca="false">#VALUE!</f>
        <v>#VALUE!</v>
      </c>
      <c r="H31" s="669" t="e">
        <f aca="false">#VALUE!</f>
        <v>#VALUE!</v>
      </c>
      <c r="I31" s="669" t="e">
        <f aca="false">#VALUE!</f>
        <v>#VALUE!</v>
      </c>
      <c r="J31" s="669" t="e">
        <f aca="false">#VALUE!</f>
        <v>#VALUE!</v>
      </c>
      <c r="K31" s="669" t="e">
        <f aca="false">#VALUE!</f>
        <v>#VALUE!</v>
      </c>
      <c r="L31" s="669" t="e">
        <f aca="false">#VALUE!</f>
        <v>#VALUE!</v>
      </c>
      <c r="M31" s="669" t="e">
        <f aca="false">#VALUE!</f>
        <v>#VALUE!</v>
      </c>
      <c r="N31" s="669" t="e">
        <f aca="false">#VALUE!</f>
        <v>#VALUE!</v>
      </c>
      <c r="O31" s="669" t="e">
        <f aca="false">#VALUE!</f>
        <v>#VALUE!</v>
      </c>
      <c r="P31" s="669" t="e">
        <f aca="false">#VALUE!</f>
        <v>#VALUE!</v>
      </c>
      <c r="Q31" s="669" t="e">
        <f aca="false">#VALUE!</f>
        <v>#VALUE!</v>
      </c>
      <c r="R31" s="669" t="e">
        <f aca="false">#VALUE!</f>
        <v>#VALUE!</v>
      </c>
      <c r="S31" s="669" t="e">
        <f aca="false">#VALUE!</f>
        <v>#VALUE!</v>
      </c>
      <c r="T31" s="669" t="e">
        <f aca="false">#VALUE!</f>
        <v>#VALUE!</v>
      </c>
      <c r="U31" s="669" t="e">
        <f aca="false">#VALUE!</f>
        <v>#VALUE!</v>
      </c>
      <c r="V31" s="669" t="e">
        <f aca="false">#VALUE!</f>
        <v>#VALUE!</v>
      </c>
      <c r="W31" s="669" t="e">
        <f aca="false">#VALUE!</f>
        <v>#VALUE!</v>
      </c>
      <c r="X31" s="669" t="e">
        <f aca="false">#VALUE!</f>
        <v>#VALUE!</v>
      </c>
      <c r="Y31" s="669" t="e">
        <f aca="false">#VALUE!</f>
        <v>#VALUE!</v>
      </c>
    </row>
    <row r="32" customFormat="false" ht="19.5" hidden="false" customHeight="true" outlineLevel="0" collapsed="false">
      <c r="A32" s="769" t="n">
        <v>25</v>
      </c>
      <c r="B32" s="680" t="e">
        <f aca="false">#VALUE!</f>
        <v>#VALUE!</v>
      </c>
      <c r="C32" s="669" t="e">
        <f aca="false">#VALUE!</f>
        <v>#VALUE!</v>
      </c>
      <c r="D32" s="669" t="e">
        <f aca="false">#VALUE!</f>
        <v>#VALUE!</v>
      </c>
      <c r="E32" s="669" t="e">
        <f aca="false">#VALUE!</f>
        <v>#VALUE!</v>
      </c>
      <c r="F32" s="669" t="e">
        <f aca="false">#VALUE!</f>
        <v>#VALUE!</v>
      </c>
      <c r="G32" s="669" t="e">
        <f aca="false">#VALUE!</f>
        <v>#VALUE!</v>
      </c>
      <c r="H32" s="669" t="e">
        <f aca="false">#VALUE!</f>
        <v>#VALUE!</v>
      </c>
      <c r="I32" s="669" t="e">
        <f aca="false">#VALUE!</f>
        <v>#VALUE!</v>
      </c>
      <c r="J32" s="669" t="e">
        <f aca="false">#VALUE!</f>
        <v>#VALUE!</v>
      </c>
      <c r="K32" s="669" t="e">
        <f aca="false">#VALUE!</f>
        <v>#VALUE!</v>
      </c>
      <c r="L32" s="669" t="e">
        <f aca="false">#VALUE!</f>
        <v>#VALUE!</v>
      </c>
      <c r="M32" s="669" t="e">
        <f aca="false">#VALUE!</f>
        <v>#VALUE!</v>
      </c>
      <c r="N32" s="669" t="e">
        <f aca="false">#VALUE!</f>
        <v>#VALUE!</v>
      </c>
      <c r="O32" s="669" t="e">
        <f aca="false">#VALUE!</f>
        <v>#VALUE!</v>
      </c>
      <c r="P32" s="669" t="e">
        <f aca="false">#VALUE!</f>
        <v>#VALUE!</v>
      </c>
      <c r="Q32" s="669" t="e">
        <f aca="false">#VALUE!</f>
        <v>#VALUE!</v>
      </c>
      <c r="R32" s="669" t="e">
        <f aca="false">#VALUE!</f>
        <v>#VALUE!</v>
      </c>
      <c r="S32" s="669" t="e">
        <f aca="false">#VALUE!</f>
        <v>#VALUE!</v>
      </c>
      <c r="T32" s="669" t="e">
        <f aca="false">#VALUE!</f>
        <v>#VALUE!</v>
      </c>
      <c r="U32" s="669" t="e">
        <f aca="false">#VALUE!</f>
        <v>#VALUE!</v>
      </c>
      <c r="V32" s="669" t="e">
        <f aca="false">#VALUE!</f>
        <v>#VALUE!</v>
      </c>
      <c r="W32" s="669" t="e">
        <f aca="false">#VALUE!</f>
        <v>#VALUE!</v>
      </c>
      <c r="X32" s="669" t="e">
        <f aca="false">#VALUE!</f>
        <v>#VALUE!</v>
      </c>
      <c r="Y32" s="669" t="e">
        <f aca="false">#VALUE!</f>
        <v>#VALUE!</v>
      </c>
    </row>
    <row r="33" customFormat="false" ht="19.5" hidden="false" customHeight="true" outlineLevel="0" collapsed="false">
      <c r="A33" s="769" t="n">
        <v>26</v>
      </c>
      <c r="B33" s="680" t="e">
        <f aca="false">#VALUE!</f>
        <v>#VALUE!</v>
      </c>
      <c r="C33" s="669" t="e">
        <f aca="false">#VALUE!</f>
        <v>#VALUE!</v>
      </c>
      <c r="D33" s="669" t="e">
        <f aca="false">#VALUE!</f>
        <v>#VALUE!</v>
      </c>
      <c r="E33" s="669" t="e">
        <f aca="false">#VALUE!</f>
        <v>#VALUE!</v>
      </c>
      <c r="F33" s="669" t="e">
        <f aca="false">#VALUE!</f>
        <v>#VALUE!</v>
      </c>
      <c r="G33" s="669" t="e">
        <f aca="false">#VALUE!</f>
        <v>#VALUE!</v>
      </c>
      <c r="H33" s="669" t="e">
        <f aca="false">#VALUE!</f>
        <v>#VALUE!</v>
      </c>
      <c r="I33" s="669" t="e">
        <f aca="false">#VALUE!</f>
        <v>#VALUE!</v>
      </c>
      <c r="J33" s="669" t="e">
        <f aca="false">#VALUE!</f>
        <v>#VALUE!</v>
      </c>
      <c r="K33" s="669" t="e">
        <f aca="false">#VALUE!</f>
        <v>#VALUE!</v>
      </c>
      <c r="L33" s="669" t="e">
        <f aca="false">#VALUE!</f>
        <v>#VALUE!</v>
      </c>
      <c r="M33" s="669" t="e">
        <f aca="false">#VALUE!</f>
        <v>#VALUE!</v>
      </c>
      <c r="N33" s="669" t="e">
        <f aca="false">#VALUE!</f>
        <v>#VALUE!</v>
      </c>
      <c r="O33" s="669" t="e">
        <f aca="false">#VALUE!</f>
        <v>#VALUE!</v>
      </c>
      <c r="P33" s="669" t="e">
        <f aca="false">#VALUE!</f>
        <v>#VALUE!</v>
      </c>
      <c r="Q33" s="669" t="e">
        <f aca="false">#VALUE!</f>
        <v>#VALUE!</v>
      </c>
      <c r="R33" s="669" t="e">
        <f aca="false">#VALUE!</f>
        <v>#VALUE!</v>
      </c>
      <c r="S33" s="669" t="e">
        <f aca="false">#VALUE!</f>
        <v>#VALUE!</v>
      </c>
      <c r="T33" s="669" t="e">
        <f aca="false">#VALUE!</f>
        <v>#VALUE!</v>
      </c>
      <c r="U33" s="669" t="e">
        <f aca="false">#VALUE!</f>
        <v>#VALUE!</v>
      </c>
      <c r="V33" s="669" t="e">
        <f aca="false">#VALUE!</f>
        <v>#VALUE!</v>
      </c>
      <c r="W33" s="669" t="e">
        <f aca="false">#VALUE!</f>
        <v>#VALUE!</v>
      </c>
      <c r="X33" s="669" t="e">
        <f aca="false">#VALUE!</f>
        <v>#VALUE!</v>
      </c>
      <c r="Y33" s="669" t="e">
        <f aca="false">#VALUE!</f>
        <v>#VALUE!</v>
      </c>
    </row>
    <row r="34" customFormat="false" ht="19.5" hidden="false" customHeight="true" outlineLevel="0" collapsed="false">
      <c r="A34" s="769" t="n">
        <v>27</v>
      </c>
      <c r="B34" s="680" t="e">
        <f aca="false">#VALUE!</f>
        <v>#VALUE!</v>
      </c>
      <c r="C34" s="669" t="e">
        <f aca="false">#VALUE!</f>
        <v>#VALUE!</v>
      </c>
      <c r="D34" s="669" t="e">
        <f aca="false">#VALUE!</f>
        <v>#VALUE!</v>
      </c>
      <c r="E34" s="669" t="e">
        <f aca="false">#VALUE!</f>
        <v>#VALUE!</v>
      </c>
      <c r="F34" s="669" t="e">
        <f aca="false">#VALUE!</f>
        <v>#VALUE!</v>
      </c>
      <c r="G34" s="669" t="e">
        <f aca="false">#VALUE!</f>
        <v>#VALUE!</v>
      </c>
      <c r="H34" s="669" t="e">
        <f aca="false">#VALUE!</f>
        <v>#VALUE!</v>
      </c>
      <c r="I34" s="669" t="e">
        <f aca="false">#VALUE!</f>
        <v>#VALUE!</v>
      </c>
      <c r="J34" s="669" t="e">
        <f aca="false">#VALUE!</f>
        <v>#VALUE!</v>
      </c>
      <c r="K34" s="669" t="e">
        <f aca="false">#VALUE!</f>
        <v>#VALUE!</v>
      </c>
      <c r="L34" s="669" t="e">
        <f aca="false">#VALUE!</f>
        <v>#VALUE!</v>
      </c>
      <c r="M34" s="669" t="e">
        <f aca="false">#VALUE!</f>
        <v>#VALUE!</v>
      </c>
      <c r="N34" s="669" t="e">
        <f aca="false">#VALUE!</f>
        <v>#VALUE!</v>
      </c>
      <c r="O34" s="669" t="e">
        <f aca="false">#VALUE!</f>
        <v>#VALUE!</v>
      </c>
      <c r="P34" s="669" t="e">
        <f aca="false">#VALUE!</f>
        <v>#VALUE!</v>
      </c>
      <c r="Q34" s="669" t="e">
        <f aca="false">#VALUE!</f>
        <v>#VALUE!</v>
      </c>
      <c r="R34" s="669" t="e">
        <f aca="false">#VALUE!</f>
        <v>#VALUE!</v>
      </c>
      <c r="S34" s="669" t="e">
        <f aca="false">#VALUE!</f>
        <v>#VALUE!</v>
      </c>
      <c r="T34" s="669" t="e">
        <f aca="false">#VALUE!</f>
        <v>#VALUE!</v>
      </c>
      <c r="U34" s="669" t="e">
        <f aca="false">#VALUE!</f>
        <v>#VALUE!</v>
      </c>
      <c r="V34" s="669" t="e">
        <f aca="false">#VALUE!</f>
        <v>#VALUE!</v>
      </c>
      <c r="W34" s="669" t="e">
        <f aca="false">#VALUE!</f>
        <v>#VALUE!</v>
      </c>
      <c r="X34" s="669" t="e">
        <f aca="false">#VALUE!</f>
        <v>#VALUE!</v>
      </c>
      <c r="Y34" s="669" t="e">
        <f aca="false">#VALUE!</f>
        <v>#VALUE!</v>
      </c>
    </row>
    <row r="35" customFormat="false" ht="19.5" hidden="false" customHeight="true" outlineLevel="0" collapsed="false">
      <c r="A35" s="769" t="n">
        <v>28</v>
      </c>
      <c r="B35" s="680" t="e">
        <f aca="false">#VALUE!</f>
        <v>#VALUE!</v>
      </c>
      <c r="C35" s="669" t="e">
        <f aca="false">#VALUE!</f>
        <v>#VALUE!</v>
      </c>
      <c r="D35" s="669" t="e">
        <f aca="false">#VALUE!</f>
        <v>#VALUE!</v>
      </c>
      <c r="E35" s="669" t="e">
        <f aca="false">#VALUE!</f>
        <v>#VALUE!</v>
      </c>
      <c r="F35" s="669" t="e">
        <f aca="false">#VALUE!</f>
        <v>#VALUE!</v>
      </c>
      <c r="G35" s="669" t="e">
        <f aca="false">#VALUE!</f>
        <v>#VALUE!</v>
      </c>
      <c r="H35" s="669" t="e">
        <f aca="false">#VALUE!</f>
        <v>#VALUE!</v>
      </c>
      <c r="I35" s="669" t="e">
        <f aca="false">#VALUE!</f>
        <v>#VALUE!</v>
      </c>
      <c r="J35" s="669" t="e">
        <f aca="false">#VALUE!</f>
        <v>#VALUE!</v>
      </c>
      <c r="K35" s="669" t="e">
        <f aca="false">#VALUE!</f>
        <v>#VALUE!</v>
      </c>
      <c r="L35" s="669" t="e">
        <f aca="false">#VALUE!</f>
        <v>#VALUE!</v>
      </c>
      <c r="M35" s="669" t="e">
        <f aca="false">#VALUE!</f>
        <v>#VALUE!</v>
      </c>
      <c r="N35" s="669" t="e">
        <f aca="false">#VALUE!</f>
        <v>#VALUE!</v>
      </c>
      <c r="O35" s="669" t="e">
        <f aca="false">#VALUE!</f>
        <v>#VALUE!</v>
      </c>
      <c r="P35" s="669" t="e">
        <f aca="false">#VALUE!</f>
        <v>#VALUE!</v>
      </c>
      <c r="Q35" s="669" t="e">
        <f aca="false">#VALUE!</f>
        <v>#VALUE!</v>
      </c>
      <c r="R35" s="669" t="e">
        <f aca="false">#VALUE!</f>
        <v>#VALUE!</v>
      </c>
      <c r="S35" s="669" t="e">
        <f aca="false">#VALUE!</f>
        <v>#VALUE!</v>
      </c>
      <c r="T35" s="669" t="e">
        <f aca="false">#VALUE!</f>
        <v>#VALUE!</v>
      </c>
      <c r="U35" s="669" t="e">
        <f aca="false">#VALUE!</f>
        <v>#VALUE!</v>
      </c>
      <c r="V35" s="669" t="e">
        <f aca="false">#VALUE!</f>
        <v>#VALUE!</v>
      </c>
      <c r="W35" s="669" t="e">
        <f aca="false">#VALUE!</f>
        <v>#VALUE!</v>
      </c>
      <c r="X35" s="669" t="e">
        <f aca="false">#VALUE!</f>
        <v>#VALUE!</v>
      </c>
      <c r="Y35" s="669" t="e">
        <f aca="false">#VALUE!</f>
        <v>#VALUE!</v>
      </c>
    </row>
    <row r="36" customFormat="false" ht="19.5" hidden="false" customHeight="true" outlineLevel="0" collapsed="false">
      <c r="A36" s="769" t="n">
        <v>29</v>
      </c>
      <c r="B36" s="680" t="e">
        <f aca="false">#VALUE!</f>
        <v>#VALUE!</v>
      </c>
      <c r="C36" s="669" t="e">
        <f aca="false">#VALUE!</f>
        <v>#VALUE!</v>
      </c>
      <c r="D36" s="669" t="e">
        <f aca="false">#VALUE!</f>
        <v>#VALUE!</v>
      </c>
      <c r="E36" s="669" t="e">
        <f aca="false">#VALUE!</f>
        <v>#VALUE!</v>
      </c>
      <c r="F36" s="669" t="e">
        <f aca="false">#VALUE!</f>
        <v>#VALUE!</v>
      </c>
      <c r="G36" s="669" t="e">
        <f aca="false">#VALUE!</f>
        <v>#VALUE!</v>
      </c>
      <c r="H36" s="669" t="e">
        <f aca="false">#VALUE!</f>
        <v>#VALUE!</v>
      </c>
      <c r="I36" s="669" t="e">
        <f aca="false">#VALUE!</f>
        <v>#VALUE!</v>
      </c>
      <c r="J36" s="669" t="e">
        <f aca="false">#VALUE!</f>
        <v>#VALUE!</v>
      </c>
      <c r="K36" s="669" t="e">
        <f aca="false">#VALUE!</f>
        <v>#VALUE!</v>
      </c>
      <c r="L36" s="669" t="e">
        <f aca="false">#VALUE!</f>
        <v>#VALUE!</v>
      </c>
      <c r="M36" s="669" t="e">
        <f aca="false">#VALUE!</f>
        <v>#VALUE!</v>
      </c>
      <c r="N36" s="669" t="e">
        <f aca="false">#VALUE!</f>
        <v>#VALUE!</v>
      </c>
      <c r="O36" s="669" t="e">
        <f aca="false">#VALUE!</f>
        <v>#VALUE!</v>
      </c>
      <c r="P36" s="669" t="e">
        <f aca="false">#VALUE!</f>
        <v>#VALUE!</v>
      </c>
      <c r="Q36" s="669" t="e">
        <f aca="false">#VALUE!</f>
        <v>#VALUE!</v>
      </c>
      <c r="R36" s="669" t="e">
        <f aca="false">#VALUE!</f>
        <v>#VALUE!</v>
      </c>
      <c r="S36" s="669" t="e">
        <f aca="false">#VALUE!</f>
        <v>#VALUE!</v>
      </c>
      <c r="T36" s="669" t="e">
        <f aca="false">#VALUE!</f>
        <v>#VALUE!</v>
      </c>
      <c r="U36" s="669" t="e">
        <f aca="false">#VALUE!</f>
        <v>#VALUE!</v>
      </c>
      <c r="V36" s="669" t="e">
        <f aca="false">#VALUE!</f>
        <v>#VALUE!</v>
      </c>
      <c r="W36" s="669" t="e">
        <f aca="false">#VALUE!</f>
        <v>#VALUE!</v>
      </c>
      <c r="X36" s="669" t="e">
        <f aca="false">#VALUE!</f>
        <v>#VALUE!</v>
      </c>
      <c r="Y36" s="669" t="e">
        <f aca="false">#VALUE!</f>
        <v>#VALUE!</v>
      </c>
    </row>
    <row r="37" customFormat="false" ht="19.5" hidden="false" customHeight="true" outlineLevel="0" collapsed="false">
      <c r="A37" s="919" t="n">
        <v>30</v>
      </c>
      <c r="B37" s="680" t="e">
        <f aca="false">#VALUE!</f>
        <v>#VALUE!</v>
      </c>
      <c r="C37" s="669" t="e">
        <f aca="false">#VALUE!</f>
        <v>#VALUE!</v>
      </c>
      <c r="D37" s="669" t="e">
        <f aca="false">#VALUE!</f>
        <v>#VALUE!</v>
      </c>
      <c r="E37" s="669" t="e">
        <f aca="false">#VALUE!</f>
        <v>#VALUE!</v>
      </c>
      <c r="F37" s="669" t="e">
        <f aca="false">#VALUE!</f>
        <v>#VALUE!</v>
      </c>
      <c r="G37" s="669" t="e">
        <f aca="false">#VALUE!</f>
        <v>#VALUE!</v>
      </c>
      <c r="H37" s="669" t="e">
        <f aca="false">#VALUE!</f>
        <v>#VALUE!</v>
      </c>
      <c r="I37" s="669" t="e">
        <f aca="false">#VALUE!</f>
        <v>#VALUE!</v>
      </c>
      <c r="J37" s="669" t="e">
        <f aca="false">#VALUE!</f>
        <v>#VALUE!</v>
      </c>
      <c r="K37" s="669" t="e">
        <f aca="false">#VALUE!</f>
        <v>#VALUE!</v>
      </c>
      <c r="L37" s="669" t="e">
        <f aca="false">#VALUE!</f>
        <v>#VALUE!</v>
      </c>
      <c r="M37" s="669" t="e">
        <f aca="false">#VALUE!</f>
        <v>#VALUE!</v>
      </c>
      <c r="N37" s="669" t="e">
        <f aca="false">#VALUE!</f>
        <v>#VALUE!</v>
      </c>
      <c r="O37" s="669" t="e">
        <f aca="false">#VALUE!</f>
        <v>#VALUE!</v>
      </c>
      <c r="P37" s="669" t="e">
        <f aca="false">#VALUE!</f>
        <v>#VALUE!</v>
      </c>
      <c r="Q37" s="669" t="e">
        <f aca="false">#VALUE!</f>
        <v>#VALUE!</v>
      </c>
      <c r="R37" s="669" t="e">
        <f aca="false">#VALUE!</f>
        <v>#VALUE!</v>
      </c>
      <c r="S37" s="669" t="e">
        <f aca="false">#VALUE!</f>
        <v>#VALUE!</v>
      </c>
      <c r="T37" s="669" t="e">
        <f aca="false">#VALUE!</f>
        <v>#VALUE!</v>
      </c>
      <c r="U37" s="669" t="e">
        <f aca="false">#VALUE!</f>
        <v>#VALUE!</v>
      </c>
      <c r="V37" s="669" t="e">
        <f aca="false">#VALUE!</f>
        <v>#VALUE!</v>
      </c>
      <c r="W37" s="669" t="e">
        <f aca="false">#VALUE!</f>
        <v>#VALUE!</v>
      </c>
      <c r="X37" s="669" t="e">
        <f aca="false">#VALUE!</f>
        <v>#VALUE!</v>
      </c>
      <c r="Y37" s="669" t="e">
        <f aca="false">#VALUE!</f>
        <v>#VALUE!</v>
      </c>
    </row>
    <row r="38" customFormat="false" ht="19.5" hidden="false" customHeight="true" outlineLevel="0" collapsed="false">
      <c r="A38" s="906" t="s">
        <v>259</v>
      </c>
      <c r="B38" s="906"/>
      <c r="C38" s="906"/>
      <c r="D38" s="907" t="e">
        <f aca="false">AVERAGE('Parte5 '!D8:D37)</f>
        <v>#VALUE!</v>
      </c>
      <c r="E38" s="908"/>
      <c r="F38" s="908"/>
      <c r="G38" s="907" t="e">
        <f aca="false">AVERAGE('Parte5 '!G8:G37)</f>
        <v>#VALUE!</v>
      </c>
      <c r="H38" s="908"/>
      <c r="I38" s="908"/>
      <c r="J38" s="907" t="e">
        <f aca="false">AVERAGE('Parte5 '!J8:J37)</f>
        <v>#VALUE!</v>
      </c>
      <c r="K38" s="908"/>
      <c r="L38" s="908"/>
      <c r="M38" s="907" t="e">
        <f aca="false">AVERAGE('Parte5 '!M8:M37)</f>
        <v>#VALUE!</v>
      </c>
      <c r="N38" s="908"/>
      <c r="O38" s="908"/>
      <c r="P38" s="907" t="e">
        <f aca="false">AVERAGE('Parte5 '!P8:P37)</f>
        <v>#VALUE!</v>
      </c>
      <c r="Q38" s="908"/>
      <c r="R38" s="908"/>
      <c r="S38" s="907" t="e">
        <f aca="false">AVERAGE('Parte5 '!S8:S37)</f>
        <v>#VALUE!</v>
      </c>
      <c r="T38" s="908"/>
      <c r="U38" s="908"/>
      <c r="V38" s="907" t="e">
        <f aca="false">AVERAGE('Parte5 '!V8:V37)</f>
        <v>#VALUE!</v>
      </c>
      <c r="W38" s="907"/>
      <c r="X38" s="907"/>
      <c r="Y38" s="907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09" t="s">
        <v>91</v>
      </c>
      <c r="D40" s="909"/>
      <c r="E40" s="909"/>
      <c r="F40" s="909"/>
      <c r="G40" s="909"/>
      <c r="H40" s="909"/>
    </row>
    <row r="41" customFormat="false" ht="13.5" hidden="false" customHeight="true" outlineLevel="0" collapsed="false">
      <c r="C41" s="910"/>
      <c r="D41" s="910"/>
      <c r="E41" s="909" t="s">
        <v>297</v>
      </c>
      <c r="F41" s="909"/>
      <c r="G41" s="909" t="s">
        <v>298</v>
      </c>
      <c r="H41" s="909"/>
    </row>
    <row r="42" customFormat="false" ht="13.5" hidden="false" customHeight="true" outlineLevel="0" collapsed="false">
      <c r="C42" s="920" t="s">
        <v>326</v>
      </c>
      <c r="D42" s="920"/>
      <c r="E42" s="746" t="e">
        <f aca="false">MAX('Parte5 '!B8:B37)</f>
        <v>#VALUE!</v>
      </c>
      <c r="F42" s="746"/>
      <c r="G42" s="746" t="e">
        <f aca="false">MIN('Parte5 '!C8:C37)</f>
        <v>#VALUE!</v>
      </c>
      <c r="H42" s="746"/>
    </row>
    <row r="43" customFormat="false" ht="13.5" hidden="false" customHeight="true" outlineLevel="0" collapsed="false">
      <c r="C43" s="920" t="s">
        <v>327</v>
      </c>
      <c r="D43" s="920"/>
      <c r="E43" s="746" t="e">
        <f aca="false">MAX('Parte5 '!E8:E37)</f>
        <v>#VALUE!</v>
      </c>
      <c r="F43" s="746"/>
      <c r="G43" s="746" t="e">
        <f aca="false">MIN('Parte5 '!F8:F37)</f>
        <v>#VALUE!</v>
      </c>
      <c r="H43" s="746"/>
    </row>
    <row r="44" customFormat="false" ht="13.5" hidden="false" customHeight="true" outlineLevel="0" collapsed="false">
      <c r="C44" s="920" t="s">
        <v>328</v>
      </c>
      <c r="D44" s="920"/>
      <c r="E44" s="746" t="e">
        <f aca="false">MAX('Parte5 '!H8:H37)</f>
        <v>#VALUE!</v>
      </c>
      <c r="F44" s="746"/>
      <c r="G44" s="746" t="e">
        <f aca="false">MIN('Parte5 '!I8:I37)</f>
        <v>#VALUE!</v>
      </c>
      <c r="H44" s="746"/>
    </row>
    <row r="45" customFormat="false" ht="13.5" hidden="false" customHeight="true" outlineLevel="0" collapsed="false">
      <c r="C45" s="920" t="s">
        <v>329</v>
      </c>
      <c r="D45" s="920"/>
      <c r="E45" s="746" t="e">
        <f aca="false">MAX('Parte5 '!K8:K37)</f>
        <v>#VALUE!</v>
      </c>
      <c r="F45" s="746"/>
      <c r="G45" s="746" t="e">
        <f aca="false">MIN('Parte5 '!L8:L37)</f>
        <v>#VALUE!</v>
      </c>
      <c r="H45" s="746"/>
    </row>
    <row r="46" customFormat="false" ht="13.5" hidden="false" customHeight="true" outlineLevel="0" collapsed="false">
      <c r="C46" s="920" t="s">
        <v>330</v>
      </c>
      <c r="D46" s="920"/>
      <c r="E46" s="746" t="e">
        <f aca="false">MAX('Parte5 '!N8:N37)</f>
        <v>#VALUE!</v>
      </c>
      <c r="F46" s="746"/>
      <c r="G46" s="746" t="e">
        <f aca="false">MIN('Parte5 '!O8:O37)</f>
        <v>#VALUE!</v>
      </c>
      <c r="H46" s="746"/>
    </row>
    <row r="47" customFormat="false" ht="13.5" hidden="false" customHeight="true" outlineLevel="0" collapsed="false">
      <c r="C47" s="920" t="s">
        <v>331</v>
      </c>
      <c r="D47" s="920"/>
      <c r="E47" s="746" t="e">
        <f aca="false">MAX('Parte5 '!Q8:Q37)</f>
        <v>#VALUE!</v>
      </c>
      <c r="F47" s="746"/>
      <c r="G47" s="746" t="e">
        <f aca="false">MIN('Parte5 '!R8:R37)</f>
        <v>#VALUE!</v>
      </c>
      <c r="H47" s="746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45" activeCellId="0" sqref="C45"/>
    </sheetView>
  </sheetViews>
  <sheetFormatPr defaultColWidth="8.8476562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21"/>
      <c r="B1" s="921"/>
      <c r="C1" s="922" t="s">
        <v>341</v>
      </c>
      <c r="D1" s="922"/>
      <c r="E1" s="922"/>
      <c r="F1" s="922"/>
      <c r="G1" s="922"/>
      <c r="H1" s="922"/>
      <c r="I1" s="922"/>
      <c r="J1" s="922"/>
      <c r="K1" s="922"/>
      <c r="L1" s="922"/>
      <c r="M1" s="922" t="s">
        <v>342</v>
      </c>
    </row>
    <row r="2" customFormat="false" ht="12.75" hidden="false" customHeight="true" outlineLevel="0" collapsed="false">
      <c r="A2" s="921"/>
      <c r="B2" s="921"/>
      <c r="C2" s="922"/>
      <c r="D2" s="922"/>
      <c r="E2" s="922"/>
      <c r="F2" s="922"/>
      <c r="G2" s="922"/>
      <c r="H2" s="922"/>
      <c r="I2" s="922"/>
      <c r="J2" s="922"/>
      <c r="K2" s="922"/>
      <c r="L2" s="922"/>
      <c r="M2" s="922"/>
    </row>
    <row r="3" customFormat="false" ht="21.75" hidden="false" customHeight="true" outlineLevel="0" collapsed="false">
      <c r="A3" s="921"/>
      <c r="B3" s="921"/>
      <c r="C3" s="922"/>
      <c r="D3" s="922"/>
      <c r="E3" s="922"/>
      <c r="F3" s="922"/>
      <c r="G3" s="922"/>
      <c r="H3" s="922"/>
      <c r="I3" s="922"/>
      <c r="J3" s="922"/>
      <c r="K3" s="922"/>
      <c r="L3" s="922"/>
      <c r="M3" s="923" t="n">
        <f aca="false">'1'!$U$25</f>
        <v>43922</v>
      </c>
    </row>
    <row r="4" customFormat="false" ht="12.75" hidden="false" customHeight="true" outlineLevel="0" collapsed="false">
      <c r="A4" s="924" t="s">
        <v>343</v>
      </c>
      <c r="B4" s="924"/>
      <c r="C4" s="924"/>
      <c r="D4" s="924"/>
      <c r="E4" s="924"/>
      <c r="F4" s="924"/>
      <c r="G4" s="924"/>
      <c r="H4" s="924"/>
      <c r="I4" s="924"/>
      <c r="J4" s="924"/>
      <c r="K4" s="925" t="s">
        <v>344</v>
      </c>
      <c r="L4" s="926" t="s">
        <v>345</v>
      </c>
      <c r="M4" s="926"/>
    </row>
    <row r="5" customFormat="false" ht="12.75" hidden="false" customHeight="true" outlineLevel="0" collapsed="false">
      <c r="A5" s="924"/>
      <c r="B5" s="924"/>
      <c r="C5" s="924"/>
      <c r="D5" s="924"/>
      <c r="E5" s="924"/>
      <c r="F5" s="924"/>
      <c r="G5" s="924"/>
      <c r="H5" s="924"/>
      <c r="I5" s="924"/>
      <c r="J5" s="924"/>
      <c r="K5" s="925"/>
      <c r="L5" s="926"/>
      <c r="M5" s="926"/>
    </row>
    <row r="6" customFormat="false" ht="15.75" hidden="false" customHeight="true" outlineLevel="0" collapsed="false">
      <c r="A6" s="927" t="s">
        <v>346</v>
      </c>
      <c r="B6" s="928" t="s">
        <v>347</v>
      </c>
      <c r="C6" s="929" t="s">
        <v>348</v>
      </c>
      <c r="D6" s="930" t="s">
        <v>349</v>
      </c>
      <c r="E6" s="930"/>
      <c r="F6" s="930"/>
      <c r="G6" s="930"/>
      <c r="H6" s="930"/>
      <c r="I6" s="930"/>
      <c r="J6" s="930"/>
      <c r="K6" s="930"/>
      <c r="L6" s="930"/>
      <c r="M6" s="931" t="s">
        <v>350</v>
      </c>
      <c r="N6" s="932"/>
      <c r="O6" s="933"/>
      <c r="P6" s="933"/>
      <c r="Q6" s="933"/>
    </row>
    <row r="7" customFormat="false" ht="15.75" hidden="false" customHeight="true" outlineLevel="0" collapsed="false">
      <c r="A7" s="927"/>
      <c r="B7" s="928"/>
      <c r="C7" s="929" t="s">
        <v>351</v>
      </c>
      <c r="D7" s="930" t="s">
        <v>352</v>
      </c>
      <c r="E7" s="930"/>
      <c r="F7" s="930" t="s">
        <v>353</v>
      </c>
      <c r="G7" s="930"/>
      <c r="H7" s="930" t="s">
        <v>354</v>
      </c>
      <c r="I7" s="930"/>
      <c r="J7" s="930" t="s">
        <v>355</v>
      </c>
      <c r="K7" s="930"/>
      <c r="L7" s="930" t="s">
        <v>356</v>
      </c>
      <c r="M7" s="831" t="s">
        <v>357</v>
      </c>
      <c r="N7" s="934"/>
      <c r="O7" s="933"/>
      <c r="P7" s="933"/>
      <c r="Q7" s="933"/>
    </row>
    <row r="8" customFormat="false" ht="15.75" hidden="false" customHeight="true" outlineLevel="0" collapsed="false">
      <c r="A8" s="927"/>
      <c r="B8" s="928"/>
      <c r="C8" s="929"/>
      <c r="D8" s="930" t="s">
        <v>358</v>
      </c>
      <c r="E8" s="930" t="s">
        <v>46</v>
      </c>
      <c r="F8" s="930" t="s">
        <v>358</v>
      </c>
      <c r="G8" s="930" t="s">
        <v>46</v>
      </c>
      <c r="H8" s="930" t="s">
        <v>358</v>
      </c>
      <c r="I8" s="930" t="s">
        <v>46</v>
      </c>
      <c r="J8" s="930" t="s">
        <v>358</v>
      </c>
      <c r="K8" s="930" t="s">
        <v>46</v>
      </c>
      <c r="L8" s="930" t="s">
        <v>358</v>
      </c>
      <c r="M8" s="930" t="s">
        <v>46</v>
      </c>
    </row>
    <row r="9" customFormat="false" ht="16.5" hidden="false" customHeight="true" outlineLevel="0" collapsed="false">
      <c r="A9" s="935" t="n">
        <v>1</v>
      </c>
      <c r="B9" s="936" t="n">
        <f aca="false">'1'!$Z$37</f>
        <v>24</v>
      </c>
      <c r="C9" s="937" t="n">
        <f aca="false">'1'!Y30</f>
        <v>276339.6</v>
      </c>
      <c r="D9" s="937" t="n">
        <f aca="false">'1'!AA32</f>
        <v>42573.3</v>
      </c>
      <c r="E9" s="938" t="n">
        <f aca="false">'1'!$AB$32</f>
        <v>77.0312164000989</v>
      </c>
      <c r="F9" s="937" t="n">
        <f aca="false">'1'!AA33</f>
        <v>0</v>
      </c>
      <c r="G9" s="939" t="e">
        <f aca="false">'1'!AB33</f>
        <v>#DIV/0!</v>
      </c>
      <c r="H9" s="940" t="n">
        <f aca="false">'1'!$AK$38</f>
        <v>425.625</v>
      </c>
      <c r="I9" s="939" t="n">
        <f aca="false">'1'!$AK$39</f>
        <v>1.54022441951859</v>
      </c>
      <c r="J9" s="940" t="n">
        <f aca="false">'1'!$AQ$40</f>
        <v>1191.75</v>
      </c>
      <c r="K9" s="939" t="n">
        <f aca="false">'1'!$AQ$41</f>
        <v>4.31262837465206</v>
      </c>
      <c r="L9" s="939"/>
      <c r="M9" s="941" t="n">
        <f aca="false">'1'!$O$19</f>
        <v>3.15</v>
      </c>
      <c r="O9" s="942"/>
      <c r="P9" s="170"/>
    </row>
    <row r="10" customFormat="false" ht="16.5" hidden="false" customHeight="true" outlineLevel="0" collapsed="false">
      <c r="A10" s="935" t="n">
        <v>2</v>
      </c>
      <c r="B10" s="936" t="n">
        <f aca="false">'2'!$Z$37</f>
        <v>24</v>
      </c>
      <c r="C10" s="937" t="n">
        <f aca="false">'2'!Y30</f>
        <v>276022.8</v>
      </c>
      <c r="D10" s="937" t="n">
        <f aca="false">'2'!AA32</f>
        <v>42919.1</v>
      </c>
      <c r="E10" s="938" t="n">
        <f aca="false">'2'!$AB$32</f>
        <v>77.7504797706427</v>
      </c>
      <c r="F10" s="937" t="n">
        <f aca="false">'2'!AA33</f>
        <v>0</v>
      </c>
      <c r="G10" s="939" t="e">
        <f aca="false">'2'!AB33</f>
        <v>#DIV/0!</v>
      </c>
      <c r="H10" s="940" t="n">
        <f aca="false">'2'!$AK$38</f>
        <v>0</v>
      </c>
      <c r="I10" s="939" t="n">
        <f aca="false">'2'!$AK$39</f>
        <v>0</v>
      </c>
      <c r="J10" s="940" t="n">
        <f aca="false">'2'!$AQ$40</f>
        <v>1662.775</v>
      </c>
      <c r="K10" s="939" t="n">
        <f aca="false">'2'!$AQ$41</f>
        <v>6.02404946258063</v>
      </c>
      <c r="L10" s="939"/>
      <c r="M10" s="941" t="n">
        <f aca="false">'2'!$O$19</f>
        <v>2.66666666666667</v>
      </c>
      <c r="O10" s="942"/>
      <c r="P10" s="170"/>
    </row>
    <row r="11" customFormat="false" ht="16.5" hidden="false" customHeight="true" outlineLevel="0" collapsed="false">
      <c r="A11" s="935" t="n">
        <v>3</v>
      </c>
      <c r="B11" s="936" t="n">
        <f aca="false">'3'!$Z$37</f>
        <v>24</v>
      </c>
      <c r="C11" s="937" t="n">
        <f aca="false">'3'!Y30</f>
        <v>275407.2</v>
      </c>
      <c r="D11" s="937" t="n">
        <f aca="false">'3'!AA32</f>
        <v>43916.6</v>
      </c>
      <c r="E11" s="938" t="n">
        <f aca="false">'3'!$AB$32</f>
        <v>79.7298891414333</v>
      </c>
      <c r="F11" s="937" t="n">
        <f aca="false">'3'!AA33</f>
        <v>0</v>
      </c>
      <c r="G11" s="939" t="e">
        <f aca="false">'3'!AB33</f>
        <v>#DIV/0!</v>
      </c>
      <c r="H11" s="940" t="n">
        <f aca="false">'3'!$AK$38</f>
        <v>0</v>
      </c>
      <c r="I11" s="939" t="n">
        <f aca="false">'3'!$AK$39</f>
        <v>0</v>
      </c>
      <c r="J11" s="940" t="n">
        <f aca="false">'3'!$AQ$40</f>
        <v>1589</v>
      </c>
      <c r="K11" s="939" t="n">
        <f aca="false">'3'!$AQ$41</f>
        <v>5.76963855701667</v>
      </c>
      <c r="L11" s="939"/>
      <c r="M11" s="941" t="n">
        <f aca="false">'3'!$O$19</f>
        <v>3.30833333333333</v>
      </c>
      <c r="O11" s="942"/>
      <c r="P11" s="170"/>
    </row>
    <row r="12" customFormat="false" ht="16.5" hidden="false" customHeight="true" outlineLevel="0" collapsed="false">
      <c r="A12" s="935" t="n">
        <v>4</v>
      </c>
      <c r="B12" s="936" t="n">
        <f aca="false">'4'!$Z$37</f>
        <v>24</v>
      </c>
      <c r="C12" s="937" t="n">
        <f aca="false">'4'!Y30</f>
        <v>275245.2</v>
      </c>
      <c r="D12" s="937" t="n">
        <f aca="false">'4'!AA32</f>
        <v>44688</v>
      </c>
      <c r="E12" s="938" t="n">
        <f aca="false">'4'!$AB$32</f>
        <v>81.181691912374</v>
      </c>
      <c r="F12" s="937" t="n">
        <f aca="false">'4'!AA33</f>
        <v>0</v>
      </c>
      <c r="G12" s="939" t="e">
        <f aca="false">'4'!AB33</f>
        <v>#DIV/0!</v>
      </c>
      <c r="H12" s="940" t="e">
        <f aca="false">'4'!$AK$38</f>
        <v>#VALUE!</v>
      </c>
      <c r="I12" s="939" t="e">
        <f aca="false">'4'!$AK$39</f>
        <v>#VALUE!</v>
      </c>
      <c r="J12" s="940" t="n">
        <f aca="false">'4'!$AQ$40</f>
        <v>1725.09094541667</v>
      </c>
      <c r="K12" s="939" t="n">
        <f aca="false">'4'!$AQ$41</f>
        <v>6.26746967945914</v>
      </c>
      <c r="L12" s="939"/>
      <c r="M12" s="941" t="n">
        <f aca="false">'4'!$O$19</f>
        <v>3.30833333333333</v>
      </c>
      <c r="O12" s="942"/>
      <c r="P12" s="170"/>
    </row>
    <row r="13" customFormat="false" ht="16.5" hidden="false" customHeight="true" outlineLevel="0" collapsed="false">
      <c r="A13" s="935" t="n">
        <v>5</v>
      </c>
      <c r="B13" s="936" t="n">
        <f aca="false">'5'!$Z$37</f>
        <v>24</v>
      </c>
      <c r="C13" s="937" t="n">
        <f aca="false">'5'!Y30</f>
        <v>275724</v>
      </c>
      <c r="D13" s="937" t="n">
        <f aca="false">'5'!AA32</f>
        <v>44688</v>
      </c>
      <c r="E13" s="938" t="n">
        <f aca="false">'5'!$AB$32</f>
        <v>81.0388535097716</v>
      </c>
      <c r="F13" s="937" t="n">
        <f aca="false">'5'!AA33</f>
        <v>0</v>
      </c>
      <c r="G13" s="939" t="e">
        <f aca="false">'5'!AB33</f>
        <v>#DIV/0!</v>
      </c>
      <c r="H13" s="940" t="n">
        <f aca="false">'5'!$AK$38</f>
        <v>0</v>
      </c>
      <c r="I13" s="939" t="n">
        <f aca="false">'5'!$AK$39</f>
        <v>0</v>
      </c>
      <c r="J13" s="940" t="n">
        <f aca="false">'5'!$AQ$40</f>
        <v>1589</v>
      </c>
      <c r="K13" s="939" t="n">
        <f aca="false">'5'!$AQ$41</f>
        <v>5.76300938619779</v>
      </c>
      <c r="L13" s="939"/>
      <c r="M13" s="941" t="n">
        <f aca="false">'5'!$O$19</f>
        <v>3</v>
      </c>
      <c r="O13" s="942"/>
      <c r="P13" s="170"/>
    </row>
    <row r="14" customFormat="false" ht="15" hidden="false" customHeight="true" outlineLevel="0" collapsed="false">
      <c r="A14" s="935" t="n">
        <v>6</v>
      </c>
      <c r="B14" s="936" t="n">
        <f aca="false">'6'!$Z$37</f>
        <v>24</v>
      </c>
      <c r="C14" s="937" t="n">
        <f aca="false">'6'!Y30</f>
        <v>272678.4</v>
      </c>
      <c r="D14" s="937" t="n">
        <f aca="false">'6'!AA32</f>
        <v>43929.9</v>
      </c>
      <c r="E14" s="938" t="n">
        <f aca="false">'6'!$AB$32</f>
        <v>80.5033354216005</v>
      </c>
      <c r="F14" s="937" t="n">
        <f aca="false">'6'!AA33</f>
        <v>0</v>
      </c>
      <c r="G14" s="939" t="e">
        <f aca="false">'6'!AB33</f>
        <v>#DIV/0!</v>
      </c>
      <c r="H14" s="940" t="n">
        <f aca="false">'6'!$AK$38</f>
        <v>0</v>
      </c>
      <c r="I14" s="939" t="n">
        <f aca="false">'6'!$AK$39</f>
        <v>0</v>
      </c>
      <c r="J14" s="940" t="n">
        <f aca="false">'6'!$AQ$40</f>
        <v>1589</v>
      </c>
      <c r="K14" s="939" t="n">
        <f aca="false">'6'!$AQ$41</f>
        <v>5.82737759939915</v>
      </c>
      <c r="L14" s="939"/>
      <c r="M14" s="941" t="str">
        <f aca="false">'6'!$O$19</f>
        <v/>
      </c>
      <c r="O14" s="942"/>
      <c r="P14" s="170"/>
    </row>
    <row r="15" customFormat="false" ht="15" hidden="false" customHeight="true" outlineLevel="0" collapsed="false">
      <c r="A15" s="935" t="n">
        <v>7</v>
      </c>
      <c r="B15" s="936" t="n">
        <f aca="false">'7'!$Z$37</f>
        <v>24</v>
      </c>
      <c r="C15" s="937" t="n">
        <f aca="false">'7'!Y30</f>
        <v>240253.2</v>
      </c>
      <c r="D15" s="937" t="n">
        <f aca="false">'7'!AA32</f>
        <v>44688</v>
      </c>
      <c r="E15" s="938" t="n">
        <f aca="false">'7'!$AB$32</f>
        <v>80.5033354216005</v>
      </c>
      <c r="F15" s="937" t="n">
        <f aca="false">'7'!AA33</f>
        <v>0</v>
      </c>
      <c r="G15" s="939" t="e">
        <f aca="false">'7'!AB33</f>
        <v>#DIV/0!</v>
      </c>
      <c r="H15" s="940" t="n">
        <f aca="false">'7'!$AK$38</f>
        <v>0</v>
      </c>
      <c r="I15" s="939" t="n">
        <f aca="false">'7'!$AK$39</f>
        <v>0</v>
      </c>
      <c r="J15" s="940" t="n">
        <f aca="false">'7'!$AQ$40</f>
        <v>1589</v>
      </c>
      <c r="K15" s="939" t="n">
        <f aca="false">'7'!$AQ$41</f>
        <v>6.61385571555342</v>
      </c>
      <c r="L15" s="939"/>
      <c r="M15" s="941" t="str">
        <f aca="false">'7'!$O$19</f>
        <v/>
      </c>
      <c r="O15" s="942"/>
      <c r="P15" s="170"/>
    </row>
    <row r="16" customFormat="false" ht="16.5" hidden="false" customHeight="true" outlineLevel="0" collapsed="false">
      <c r="A16" s="935" t="n">
        <v>8</v>
      </c>
      <c r="B16" s="936" t="n">
        <f aca="false">'8'!$Z$37</f>
        <v>24</v>
      </c>
      <c r="C16" s="937" t="n">
        <f aca="false">'8'!Y30</f>
        <v>274777.2</v>
      </c>
      <c r="D16" s="937" t="n">
        <f aca="false">'8'!AA32</f>
        <v>44688</v>
      </c>
      <c r="E16" s="938" t="n">
        <f aca="false">'8'!$AB$32</f>
        <v>81.3198926918252</v>
      </c>
      <c r="F16" s="937" t="n">
        <f aca="false">'8'!AA33</f>
        <v>0</v>
      </c>
      <c r="G16" s="939" t="e">
        <f aca="false">'8'!AB33</f>
        <v>#DIV/0!</v>
      </c>
      <c r="H16" s="940" t="n">
        <f aca="false">'8'!$AK$38</f>
        <v>0</v>
      </c>
      <c r="I16" s="939" t="n">
        <f aca="false">'8'!$AK$39</f>
        <v>0</v>
      </c>
      <c r="J16" s="940" t="n">
        <f aca="false">'8'!$AQ$40</f>
        <v>1668.45</v>
      </c>
      <c r="K16" s="939" t="n">
        <f aca="false">'8'!$AQ$41</f>
        <v>6.07201034146938</v>
      </c>
      <c r="L16" s="939"/>
      <c r="M16" s="941" t="str">
        <f aca="false">'8'!$O$19</f>
        <v/>
      </c>
      <c r="O16" s="942"/>
      <c r="P16" s="170"/>
      <c r="Q16" s="943" t="s">
        <v>163</v>
      </c>
    </row>
    <row r="17" customFormat="false" ht="16.5" hidden="false" customHeight="true" outlineLevel="0" collapsed="false">
      <c r="A17" s="935" t="n">
        <v>9</v>
      </c>
      <c r="B17" s="936" t="n">
        <f aca="false">'9'!$Z$37</f>
        <v>24</v>
      </c>
      <c r="C17" s="937" t="n">
        <f aca="false">'9'!Y30</f>
        <v>274737.6</v>
      </c>
      <c r="D17" s="937" t="n">
        <f aca="false">'9'!AA32</f>
        <v>44688</v>
      </c>
      <c r="E17" s="938" t="n">
        <f aca="false">'9'!$AB$32</f>
        <v>81.3298628395712</v>
      </c>
      <c r="F17" s="937" t="n">
        <f aca="false">'9'!AA33</f>
        <v>0</v>
      </c>
      <c r="G17" s="939" t="e">
        <f aca="false">'9'!AB33</f>
        <v>#DIV/0!</v>
      </c>
      <c r="H17" s="940" t="n">
        <f aca="false">'9'!$AK$38</f>
        <v>0</v>
      </c>
      <c r="I17" s="939" t="n">
        <f aca="false">'9'!$AK$39</f>
        <v>0</v>
      </c>
      <c r="J17" s="940" t="n">
        <f aca="false">'9'!$AQ$40</f>
        <v>1923.825</v>
      </c>
      <c r="K17" s="939" t="n">
        <f aca="false">'9'!$AQ$41</f>
        <v>7.00240884392963</v>
      </c>
      <c r="L17" s="939"/>
      <c r="M17" s="941" t="str">
        <f aca="false">'9'!$O$19</f>
        <v/>
      </c>
      <c r="O17" s="942"/>
      <c r="P17" s="170"/>
    </row>
    <row r="18" customFormat="false" ht="16.5" hidden="false" customHeight="true" outlineLevel="0" collapsed="false">
      <c r="A18" s="935" t="n">
        <v>10</v>
      </c>
      <c r="B18" s="936" t="n">
        <f aca="false">'10'!$Z$37</f>
        <v>24</v>
      </c>
      <c r="C18" s="937" t="n">
        <f aca="false">'10'!Y30</f>
        <v>274759.2</v>
      </c>
      <c r="D18" s="937" t="n">
        <f aca="false">'10'!AA32</f>
        <v>46084.5</v>
      </c>
      <c r="E18" s="938" t="n">
        <f aca="false">'10'!$AB$32</f>
        <v>83.8623049062041</v>
      </c>
      <c r="F18" s="937" t="n">
        <f aca="false">'10'!AA33</f>
        <v>0</v>
      </c>
      <c r="G18" s="939" t="e">
        <f aca="false">'10'!AB33</f>
        <v>#DIV/0!</v>
      </c>
      <c r="H18" s="940" t="n">
        <f aca="false">'10'!$AK$38</f>
        <v>0</v>
      </c>
      <c r="I18" s="939" t="n">
        <f aca="false">'10'!$AK$39</f>
        <v>0</v>
      </c>
      <c r="J18" s="940" t="n">
        <f aca="false">'10'!$AQ$40</f>
        <v>1683.58333333333</v>
      </c>
      <c r="K18" s="939" t="n">
        <f aca="false">'10'!$AQ$41</f>
        <v>6.12748666226038</v>
      </c>
      <c r="L18" s="939"/>
      <c r="M18" s="941" t="n">
        <f aca="false">'10'!$O$19</f>
        <v>3.4</v>
      </c>
      <c r="O18" s="942"/>
      <c r="P18" s="170"/>
    </row>
    <row r="19" customFormat="false" ht="16.5" hidden="false" customHeight="true" outlineLevel="0" collapsed="false">
      <c r="A19" s="935" t="n">
        <v>11</v>
      </c>
      <c r="B19" s="936" t="n">
        <f aca="false">'11'!$Z$37</f>
        <v>24</v>
      </c>
      <c r="C19" s="937" t="n">
        <f aca="false">'11'!Y30</f>
        <v>274608</v>
      </c>
      <c r="D19" s="937" t="n">
        <f aca="false">'11'!AA32</f>
        <v>47015.5</v>
      </c>
      <c r="E19" s="938" t="n">
        <f aca="false">'11'!$AB$32</f>
        <v>85.6096252587025</v>
      </c>
      <c r="F19" s="937" t="n">
        <f aca="false">'11'!AA33</f>
        <v>0</v>
      </c>
      <c r="G19" s="939" t="e">
        <f aca="false">'11'!AB33</f>
        <v>#DIV/0!</v>
      </c>
      <c r="H19" s="940" t="n">
        <f aca="false">'11'!$AK$38</f>
        <v>0</v>
      </c>
      <c r="I19" s="939" t="n">
        <f aca="false">'11'!$AK$39</f>
        <v>0</v>
      </c>
      <c r="J19" s="940" t="n">
        <f aca="false">'11'!$AQ$40</f>
        <v>1827.35</v>
      </c>
      <c r="K19" s="939" t="n">
        <f aca="false">'11'!$AQ$41</f>
        <v>6.65439462797879</v>
      </c>
      <c r="L19" s="939"/>
      <c r="M19" s="941" t="n">
        <f aca="false">'11'!$O$19</f>
        <v>2.70833333333333</v>
      </c>
      <c r="O19" s="942"/>
      <c r="P19" s="170"/>
    </row>
    <row r="20" customFormat="false" ht="16.5" hidden="false" customHeight="true" outlineLevel="0" collapsed="false">
      <c r="A20" s="935" t="n">
        <v>12</v>
      </c>
      <c r="B20" s="936" t="n">
        <f aca="false">'12'!$Z$37</f>
        <v>24</v>
      </c>
      <c r="C20" s="937" t="n">
        <f aca="false">'12'!Y30</f>
        <v>274626</v>
      </c>
      <c r="D20" s="937" t="n">
        <f aca="false">'12'!AA32</f>
        <v>46776.1</v>
      </c>
      <c r="E20" s="938" t="n">
        <f aca="false">'12'!$AB$32</f>
        <v>85.1659748041551</v>
      </c>
      <c r="F20" s="937" t="n">
        <f aca="false">'12'!AA33</f>
        <v>0</v>
      </c>
      <c r="G20" s="939" t="e">
        <f aca="false">'12'!AB33</f>
        <v>#DIV/0!</v>
      </c>
      <c r="H20" s="940" t="n">
        <f aca="false">'12'!$AK$38</f>
        <v>0</v>
      </c>
      <c r="I20" s="939" t="n">
        <f aca="false">'12'!$AK$39</f>
        <v>0</v>
      </c>
      <c r="J20" s="940" t="n">
        <f aca="false">'12'!$AQ$40</f>
        <v>2043</v>
      </c>
      <c r="K20" s="939" t="n">
        <f aca="false">'12'!$AQ$41</f>
        <v>7.43920823228682</v>
      </c>
      <c r="L20" s="939"/>
      <c r="M20" s="941" t="n">
        <f aca="false">'12'!$O$19</f>
        <v>2.88333333333333</v>
      </c>
      <c r="O20" s="942"/>
      <c r="P20" s="170"/>
    </row>
    <row r="21" customFormat="false" ht="16.5" hidden="false" customHeight="true" outlineLevel="0" collapsed="false">
      <c r="A21" s="935" t="n">
        <v>13</v>
      </c>
      <c r="B21" s="936" t="n">
        <f aca="false">'13'!$Z$38</f>
        <v>24</v>
      </c>
      <c r="C21" s="937" t="n">
        <f aca="false">'13'!Y31</f>
        <v>274114.8</v>
      </c>
      <c r="D21" s="937" t="n">
        <f aca="false">'13'!AA33</f>
        <v>44688</v>
      </c>
      <c r="E21" s="938" t="n">
        <f aca="false">'13'!$AB$33</f>
        <v>81.5158598028445</v>
      </c>
      <c r="F21" s="937" t="n">
        <f aca="false">'13'!AA34</f>
        <v>0</v>
      </c>
      <c r="G21" s="939" t="e">
        <f aca="false">'13'!AB34</f>
        <v>#DIV/0!</v>
      </c>
      <c r="H21" s="940" t="n">
        <f aca="false">'13'!$AK$39</f>
        <v>0</v>
      </c>
      <c r="I21" s="939" t="n">
        <f aca="false">'13'!$AK$40</f>
        <v>0</v>
      </c>
      <c r="J21" s="940" t="n">
        <f aca="false">'13'!$AQ$41</f>
        <v>2043</v>
      </c>
      <c r="K21" s="939" t="n">
        <f aca="false">'13'!$AQ$42</f>
        <v>7.45308170153527</v>
      </c>
      <c r="L21" s="939"/>
      <c r="M21" s="941" t="n">
        <f aca="false">'13'!$O$19</f>
        <v>3.3</v>
      </c>
      <c r="O21" s="942"/>
      <c r="P21" s="170"/>
    </row>
    <row r="22" customFormat="false" ht="16.5" hidden="false" customHeight="true" outlineLevel="0" collapsed="false">
      <c r="A22" s="935" t="n">
        <v>14</v>
      </c>
      <c r="B22" s="936" t="n">
        <f aca="false">'14'!$Z$37</f>
        <v>24</v>
      </c>
      <c r="C22" s="937" t="n">
        <f aca="false">'14'!Y30</f>
        <v>272149.2</v>
      </c>
      <c r="D22" s="937" t="n">
        <f aca="false">'14'!AA32</f>
        <v>44355.5</v>
      </c>
      <c r="E22" s="938" t="n">
        <f aca="false">'14'!$AB$32</f>
        <v>81.4885758613759</v>
      </c>
      <c r="F22" s="937" t="n">
        <f aca="false">'14'!AA33</f>
        <v>0</v>
      </c>
      <c r="G22" s="939" t="e">
        <f aca="false">'14'!AB33</f>
        <v>#DIV/0!</v>
      </c>
      <c r="H22" s="940" t="n">
        <f aca="false">'14'!$AK$38</f>
        <v>0</v>
      </c>
      <c r="I22" s="939" t="n">
        <f aca="false">'14'!$AK$39</f>
        <v>0</v>
      </c>
      <c r="J22" s="940" t="n">
        <f aca="false">'14'!$AQ$40</f>
        <v>1778.16666666667</v>
      </c>
      <c r="K22" s="939" t="n">
        <f aca="false">'14'!$AQ$41</f>
        <v>6.53379347309001</v>
      </c>
      <c r="L22" s="939"/>
      <c r="M22" s="941" t="n">
        <f aca="false">'14'!$O$19</f>
        <v>3.5</v>
      </c>
      <c r="O22" s="942"/>
      <c r="P22" s="170"/>
    </row>
    <row r="23" customFormat="false" ht="16.5" hidden="false" customHeight="true" outlineLevel="0" collapsed="false">
      <c r="A23" s="935" t="n">
        <v>15</v>
      </c>
      <c r="B23" s="936" t="n">
        <f aca="false">'15'!$Z$37</f>
        <v>23</v>
      </c>
      <c r="C23" s="937" t="n">
        <f aca="false">'15'!Y30</f>
        <v>268315.2</v>
      </c>
      <c r="D23" s="937" t="n">
        <f aca="false">'15'!AA32</f>
        <v>43304.8</v>
      </c>
      <c r="E23" s="938" t="n">
        <f aca="false">'15'!$AB$32</f>
        <v>81.3855090778469</v>
      </c>
      <c r="F23" s="937" t="n">
        <f aca="false">'15'!AA33</f>
        <v>0</v>
      </c>
      <c r="G23" s="939" t="e">
        <f aca="false">'15'!AB33</f>
        <v>#DIV/0!</v>
      </c>
      <c r="H23" s="940" t="n">
        <f aca="false">'15'!$AK$38</f>
        <v>472.973416666667</v>
      </c>
      <c r="I23" s="939" t="n">
        <f aca="false">'15'!$AK$39</f>
        <v>1.7627529736171</v>
      </c>
      <c r="J23" s="940" t="n">
        <f aca="false">'15'!$AQ$40</f>
        <v>1920.04166666667</v>
      </c>
      <c r="K23" s="939" t="n">
        <f aca="false">'15'!$AQ$41</f>
        <v>7.1559183626819</v>
      </c>
      <c r="L23" s="939"/>
      <c r="M23" s="941" t="n">
        <f aca="false">'15'!$O$19</f>
        <v>3.00909090909091</v>
      </c>
      <c r="O23" s="942"/>
      <c r="P23" s="944"/>
    </row>
    <row r="24" customFormat="false" ht="16.5" hidden="false" customHeight="true" outlineLevel="0" collapsed="false">
      <c r="A24" s="935" t="n">
        <v>16</v>
      </c>
      <c r="B24" s="936" t="n">
        <f aca="false">'16'!$Z$37</f>
        <v>24</v>
      </c>
      <c r="C24" s="937" t="n">
        <f aca="false">'16'!Y30</f>
        <v>274842</v>
      </c>
      <c r="D24" s="937" t="n">
        <f aca="false">'16'!AA32</f>
        <v>43757</v>
      </c>
      <c r="E24" s="938" t="n">
        <f aca="false">'16'!$AB$32</f>
        <v>79.6075020345062</v>
      </c>
      <c r="F24" s="937" t="n">
        <f aca="false">'16'!AA33</f>
        <v>0</v>
      </c>
      <c r="G24" s="939" t="e">
        <f aca="false">'16'!AB33</f>
        <v>#DIV/0!</v>
      </c>
      <c r="H24" s="940" t="n">
        <f aca="false">'16'!$AK$38</f>
        <v>1087.70833333333</v>
      </c>
      <c r="I24" s="939" t="n">
        <f aca="false">'16'!$AK$39</f>
        <v>3.95757683808637</v>
      </c>
      <c r="J24" s="940" t="n">
        <f aca="false">'16'!$AQ$40</f>
        <v>1636.29166666667</v>
      </c>
      <c r="K24" s="939" t="n">
        <f aca="false">'16'!$AQ$41</f>
        <v>5.95357211294732</v>
      </c>
      <c r="L24" s="939"/>
      <c r="M24" s="941" t="n">
        <f aca="false">'16'!$O$19</f>
        <v>3.125</v>
      </c>
      <c r="O24" s="942"/>
      <c r="P24" s="944"/>
    </row>
    <row r="25" customFormat="false" ht="16.5" hidden="false" customHeight="true" outlineLevel="0" collapsed="false">
      <c r="A25" s="935" t="n">
        <v>17</v>
      </c>
      <c r="B25" s="936" t="n">
        <f aca="false">'17'!$Z$37</f>
        <v>24</v>
      </c>
      <c r="C25" s="937" t="n">
        <f aca="false">'17'!Y30</f>
        <v>272217.6</v>
      </c>
      <c r="D25" s="937" t="n">
        <f aca="false">'17'!AA32</f>
        <v>43437.8</v>
      </c>
      <c r="E25" s="938" t="n">
        <f aca="false">'17'!$AB$32</f>
        <v>79.906212321362</v>
      </c>
      <c r="F25" s="937" t="n">
        <f aca="false">'17'!AA33</f>
        <v>0</v>
      </c>
      <c r="G25" s="939" t="e">
        <f aca="false">'17'!AB33</f>
        <v>#DIV/0!</v>
      </c>
      <c r="H25" s="940" t="n">
        <f aca="false">'17'!$AK$38</f>
        <v>1135</v>
      </c>
      <c r="I25" s="939" t="n">
        <f aca="false">'17'!$AK$39</f>
        <v>4.16945855080641</v>
      </c>
      <c r="J25" s="940" t="n">
        <f aca="false">'17'!$AQ$40</f>
        <v>1532.25</v>
      </c>
      <c r="K25" s="939" t="n">
        <f aca="false">'17'!$AQ$41</f>
        <v>5.62876904358866</v>
      </c>
      <c r="L25" s="939"/>
      <c r="M25" s="941" t="n">
        <f aca="false">'17'!$O$19</f>
        <v>3.38333333333333</v>
      </c>
      <c r="N25" s="0" t="s">
        <v>359</v>
      </c>
      <c r="O25" s="942"/>
      <c r="P25" s="944"/>
    </row>
    <row r="26" customFormat="false" ht="16.5" hidden="false" customHeight="true" outlineLevel="0" collapsed="false">
      <c r="A26" s="935" t="n">
        <v>18</v>
      </c>
      <c r="B26" s="936" t="n">
        <f aca="false">'18'!$Z$37</f>
        <v>24</v>
      </c>
      <c r="C26" s="937" t="n">
        <f aca="false">'18'!Y30</f>
        <v>274446</v>
      </c>
      <c r="D26" s="937" t="n">
        <f aca="false">'18'!AA32</f>
        <v>43943.2</v>
      </c>
      <c r="E26" s="938" t="n">
        <f aca="false">'18'!$AB$32</f>
        <v>80.0593524890759</v>
      </c>
      <c r="F26" s="937" t="n">
        <f aca="false">'18'!AA33</f>
        <v>0</v>
      </c>
      <c r="G26" s="939" t="e">
        <f aca="false">'18'!AB33</f>
        <v>#DIV/0!</v>
      </c>
      <c r="H26" s="940" t="n">
        <f aca="false">'18'!$AK$38</f>
        <v>1198.6735</v>
      </c>
      <c r="I26" s="939" t="n">
        <f aca="false">'18'!$AK$39</f>
        <v>4.36761147912522</v>
      </c>
      <c r="J26" s="940" t="n">
        <f aca="false">'18'!$AQ$40</f>
        <v>1362</v>
      </c>
      <c r="K26" s="939" t="n">
        <f aca="false">'18'!$AQ$41</f>
        <v>4.9627249076321</v>
      </c>
      <c r="L26" s="939"/>
      <c r="M26" s="941" t="n">
        <f aca="false">'18'!$O$19</f>
        <v>3.5</v>
      </c>
      <c r="O26" s="942"/>
      <c r="P26" s="170"/>
    </row>
    <row r="27" customFormat="false" ht="16.5" hidden="false" customHeight="true" outlineLevel="0" collapsed="false">
      <c r="A27" s="935" t="n">
        <v>19</v>
      </c>
      <c r="B27" s="936" t="n">
        <f aca="false">'19'!$Z$37</f>
        <v>24</v>
      </c>
      <c r="C27" s="937" t="n">
        <f aca="false">'19'!Y30</f>
        <v>274885.2</v>
      </c>
      <c r="D27" s="937" t="n">
        <f aca="false">'19'!AA32</f>
        <v>41762</v>
      </c>
      <c r="E27" s="938" t="n">
        <f aca="false">'19'!$AB$32</f>
        <v>75.6264963182976</v>
      </c>
      <c r="F27" s="937" t="n">
        <f aca="false">'19'!AA33</f>
        <v>0</v>
      </c>
      <c r="G27" s="939" t="e">
        <f aca="false">'19'!AB33</f>
        <v>#DIV/0!</v>
      </c>
      <c r="H27" s="940" t="n">
        <f aca="false">'19'!$AK$38</f>
        <v>1135</v>
      </c>
      <c r="I27" s="939" t="n">
        <f aca="false">'19'!$AK$39</f>
        <v>4.12899639558623</v>
      </c>
      <c r="J27" s="940" t="n">
        <f aca="false">'19'!$AQ$40</f>
        <v>1210.66666666667</v>
      </c>
      <c r="K27" s="939" t="n">
        <f aca="false">'19'!$AQ$41</f>
        <v>4.40426282195865</v>
      </c>
      <c r="L27" s="939"/>
      <c r="M27" s="941" t="n">
        <f aca="false">'19'!$O$19</f>
        <v>3.25</v>
      </c>
      <c r="O27" s="942"/>
      <c r="P27" s="170"/>
    </row>
    <row r="28" customFormat="false" ht="16.5" hidden="false" customHeight="true" outlineLevel="0" collapsed="false">
      <c r="A28" s="935" t="n">
        <v>20</v>
      </c>
      <c r="B28" s="936" t="n">
        <f aca="false">'20'!$Z$37</f>
        <v>24</v>
      </c>
      <c r="C28" s="937" t="n">
        <f aca="false">'20'!Y30</f>
        <v>275324.4</v>
      </c>
      <c r="D28" s="937" t="n">
        <f aca="false">'20'!AA32</f>
        <v>41256.6</v>
      </c>
      <c r="E28" s="938" t="n">
        <f aca="false">'20'!$AB$32</f>
        <v>74.9244258361091</v>
      </c>
      <c r="F28" s="937" t="n">
        <f aca="false">'20'!AA33</f>
        <v>0</v>
      </c>
      <c r="G28" s="939" t="e">
        <f aca="false">'20'!AB33</f>
        <v>#DIV/0!</v>
      </c>
      <c r="H28" s="940" t="n">
        <f aca="false">'20'!$AK$38</f>
        <v>1135</v>
      </c>
      <c r="I28" s="939" t="n">
        <f aca="false">'20'!$AK$39</f>
        <v>4.12240978278714</v>
      </c>
      <c r="J28" s="940" t="n">
        <f aca="false">'20'!$AQ$40</f>
        <v>1276.875</v>
      </c>
      <c r="K28" s="939" t="n">
        <f aca="false">'20'!$AQ$41</f>
        <v>4.63771100563553</v>
      </c>
      <c r="L28" s="939"/>
      <c r="M28" s="941" t="n">
        <f aca="false">'20'!$O$19</f>
        <v>3</v>
      </c>
      <c r="O28" s="942"/>
      <c r="P28" s="170"/>
    </row>
    <row r="29" customFormat="false" ht="16.5" hidden="false" customHeight="true" outlineLevel="0" collapsed="false">
      <c r="A29" s="935" t="n">
        <v>21</v>
      </c>
      <c r="B29" s="936" t="n">
        <f aca="false">'21'!$Z$37</f>
        <v>24</v>
      </c>
      <c r="C29" s="937" t="n">
        <f aca="false">'21'!Y30</f>
        <v>274867.2</v>
      </c>
      <c r="D29" s="937" t="n">
        <f aca="false">'21'!AA32</f>
        <v>41097</v>
      </c>
      <c r="E29" s="938" t="n">
        <f aca="false">'21'!$AB$32</f>
        <v>74.7622803155934</v>
      </c>
      <c r="F29" s="937" t="n">
        <f aca="false">'21'!AA33</f>
        <v>0</v>
      </c>
      <c r="G29" s="939" t="e">
        <f aca="false">'21'!AB33</f>
        <v>#DIV/0!</v>
      </c>
      <c r="H29" s="940" t="n">
        <f aca="false">'21'!$AK$38</f>
        <v>1135</v>
      </c>
      <c r="I29" s="939" t="n">
        <f aca="false">'21'!$AK$39</f>
        <v>4.12926678774332</v>
      </c>
      <c r="J29" s="940" t="n">
        <f aca="false">'21'!$AQ$40</f>
        <v>1362</v>
      </c>
      <c r="K29" s="939" t="n">
        <f aca="false">'21'!$AQ$41</f>
        <v>4.95512014529198</v>
      </c>
      <c r="L29" s="939"/>
      <c r="M29" s="941" t="n">
        <f aca="false">'21'!$O$19</f>
        <v>3.1</v>
      </c>
      <c r="O29" s="942"/>
      <c r="P29" s="170"/>
    </row>
    <row r="30" customFormat="false" ht="16.5" hidden="false" customHeight="true" outlineLevel="0" collapsed="false">
      <c r="A30" s="935" t="n">
        <v>22</v>
      </c>
      <c r="B30" s="936" t="n">
        <f aca="false">'22'!$Z$37</f>
        <v>24</v>
      </c>
      <c r="C30" s="937" t="n">
        <f aca="false">'22'!Y30</f>
        <v>275778</v>
      </c>
      <c r="D30" s="937" t="n">
        <f aca="false">'22'!AA32</f>
        <v>39820.2</v>
      </c>
      <c r="E30" s="938" t="n">
        <f aca="false">'22'!$AB$32</f>
        <v>72.2003273761203</v>
      </c>
      <c r="F30" s="937" t="n">
        <f aca="false">'22'!AA33</f>
        <v>0</v>
      </c>
      <c r="G30" s="939" t="e">
        <f aca="false">'22'!AB33</f>
        <v>#DIV/0!</v>
      </c>
      <c r="H30" s="940" t="n">
        <f aca="false">'22'!$AK$38</f>
        <v>1135</v>
      </c>
      <c r="I30" s="939" t="n">
        <f aca="false">'22'!$AK$39</f>
        <v>4.11562923801028</v>
      </c>
      <c r="J30" s="940" t="n">
        <f aca="false">'22'!$AQ$40</f>
        <v>1441.45</v>
      </c>
      <c r="K30" s="939" t="n">
        <f aca="false">'22'!$AQ$41</f>
        <v>5.22684913227306</v>
      </c>
      <c r="L30" s="939"/>
      <c r="M30" s="941" t="n">
        <f aca="false">'22'!$O$19</f>
        <v>2.875</v>
      </c>
      <c r="O30" s="942"/>
      <c r="P30" s="170"/>
    </row>
    <row r="31" customFormat="false" ht="16.5" hidden="false" customHeight="true" outlineLevel="0" collapsed="false">
      <c r="A31" s="935" t="n">
        <v>23</v>
      </c>
      <c r="B31" s="936" t="n">
        <f aca="false">'23'!$Z$37</f>
        <v>24</v>
      </c>
      <c r="C31" s="937" t="n">
        <f aca="false">'23'!Y30</f>
        <v>275565.6</v>
      </c>
      <c r="D31" s="937" t="n">
        <f aca="false">'23'!AA32</f>
        <v>39610.4</v>
      </c>
      <c r="E31" s="938" t="n">
        <f aca="false">'23'!$AB$32</f>
        <v>71.8763829327806</v>
      </c>
      <c r="F31" s="937" t="n">
        <f aca="false">'23'!AA33</f>
        <v>0</v>
      </c>
      <c r="G31" s="939" t="e">
        <f aca="false">'23'!AB33</f>
        <v>#DIV/0!</v>
      </c>
      <c r="H31" s="940" t="n">
        <f aca="false">'23'!$AK$38</f>
        <v>1161.48333333333</v>
      </c>
      <c r="I31" s="939" t="n">
        <f aca="false">'23'!$AK$39</f>
        <v>4.21490684371828</v>
      </c>
      <c r="J31" s="940" t="n">
        <f aca="false">'23'!$AQ$40</f>
        <v>1475.5</v>
      </c>
      <c r="K31" s="939" t="n">
        <f aca="false">'23'!$AQ$41</f>
        <v>5.35444191873006</v>
      </c>
      <c r="L31" s="939"/>
      <c r="M31" s="941" t="n">
        <f aca="false">'23'!$O$19</f>
        <v>2.95833333333333</v>
      </c>
      <c r="N31" s="0" t="s">
        <v>151</v>
      </c>
      <c r="O31" s="942"/>
      <c r="P31" s="170"/>
    </row>
    <row r="32" customFormat="false" ht="16.5" hidden="false" customHeight="true" outlineLevel="0" collapsed="false">
      <c r="A32" s="935" t="n">
        <v>24</v>
      </c>
      <c r="B32" s="936" t="n">
        <f aca="false">'24'!$Z$37</f>
        <v>24</v>
      </c>
      <c r="C32" s="937" t="n">
        <f aca="false">'24'!Y30</f>
        <v>274968</v>
      </c>
      <c r="D32" s="937" t="n">
        <f aca="false">'24'!AA32</f>
        <v>40219.2</v>
      </c>
      <c r="E32" s="938" t="n">
        <f aca="false">'24'!$AB$32</f>
        <v>73.135484840445</v>
      </c>
      <c r="F32" s="937" t="n">
        <f aca="false">'24'!AA33</f>
        <v>0</v>
      </c>
      <c r="G32" s="939" t="e">
        <f aca="false">'24'!AB33</f>
        <v>#DIV/0!</v>
      </c>
      <c r="H32" s="940" t="n">
        <f aca="false">'24'!$AK$38</f>
        <v>1180.4</v>
      </c>
      <c r="I32" s="939" t="n">
        <f aca="false">'24'!$AK$39</f>
        <v>4.29286316953245</v>
      </c>
      <c r="J32" s="940" t="n">
        <f aca="false">'24'!AQ40</f>
        <v>1498.2</v>
      </c>
      <c r="K32" s="939" t="n">
        <f aca="false">'24'!$AQ$41</f>
        <v>5.44863402286812</v>
      </c>
      <c r="L32" s="939"/>
      <c r="M32" s="941" t="n">
        <f aca="false">'24'!$O$19</f>
        <v>3.18333333333333</v>
      </c>
      <c r="O32" s="942"/>
      <c r="P32" s="170"/>
    </row>
    <row r="33" customFormat="false" ht="16.5" hidden="false" customHeight="true" outlineLevel="0" collapsed="false">
      <c r="A33" s="935" t="n">
        <v>25</v>
      </c>
      <c r="B33" s="936" t="n">
        <f aca="false">'25'!$Z$37</f>
        <v>24</v>
      </c>
      <c r="C33" s="937" t="n">
        <f aca="false">'25'!Y30</f>
        <v>274932</v>
      </c>
      <c r="D33" s="937" t="n">
        <f aca="false">'25'!AA32</f>
        <v>40219.2</v>
      </c>
      <c r="E33" s="938" t="n">
        <f aca="false">'25'!$AB$32</f>
        <v>73.1465203275302</v>
      </c>
      <c r="F33" s="937" t="n">
        <f aca="false">'25'!AA33</f>
        <v>0</v>
      </c>
      <c r="G33" s="939" t="e">
        <f aca="false">'25'!AB33</f>
        <v>#DIV/0!</v>
      </c>
      <c r="H33" s="940" t="n">
        <f aca="false">'25'!$AK$38</f>
        <v>1135</v>
      </c>
      <c r="I33" s="939" t="n">
        <f aca="false">'25'!$AK$39</f>
        <v>4.12829354167576</v>
      </c>
      <c r="J33" s="940" t="n">
        <f aca="false">'25'!$AQ$40</f>
        <v>1498.2</v>
      </c>
      <c r="K33" s="939" t="n">
        <f aca="false">'25'!$AQ$41</f>
        <v>5.449347475012</v>
      </c>
      <c r="L33" s="939"/>
      <c r="M33" s="941" t="n">
        <f aca="false">'25'!$O$19</f>
        <v>3.09166666666667</v>
      </c>
      <c r="O33" s="942"/>
      <c r="P33" s="170"/>
    </row>
    <row r="34" customFormat="false" ht="16.5" hidden="false" customHeight="true" outlineLevel="0" collapsed="false">
      <c r="A34" s="935" t="n">
        <v>26</v>
      </c>
      <c r="B34" s="936" t="n">
        <f aca="false">'26'!$Z$37</f>
        <v>24</v>
      </c>
      <c r="C34" s="937" t="n">
        <f aca="false">'26'!Y30</f>
        <v>274896</v>
      </c>
      <c r="D34" s="937" t="n">
        <f aca="false">'26'!AA32</f>
        <v>42187.6</v>
      </c>
      <c r="E34" s="938" t="n">
        <f aca="false">'26'!$AB$32</f>
        <v>76.7325362214623</v>
      </c>
      <c r="F34" s="937" t="n">
        <f aca="false">'26'!AA33</f>
        <v>0</v>
      </c>
      <c r="G34" s="939" t="e">
        <f aca="false">'26'!AB33</f>
        <v>#DIV/0!</v>
      </c>
      <c r="H34" s="940" t="n">
        <f aca="false">'26'!$AK$38</f>
        <v>1135</v>
      </c>
      <c r="I34" s="939" t="n">
        <f aca="false">'26'!$AK$39</f>
        <v>4.12883417728887</v>
      </c>
      <c r="J34" s="940" t="n">
        <f aca="false">'26'!$AQ$40</f>
        <v>1498.2</v>
      </c>
      <c r="K34" s="939" t="n">
        <f aca="false">'26'!$AQ$41</f>
        <v>5.4500611140213</v>
      </c>
      <c r="L34" s="939"/>
      <c r="M34" s="941" t="n">
        <f aca="false">'26'!$O$19</f>
        <v>3.05833333333333</v>
      </c>
      <c r="O34" s="942"/>
      <c r="P34" s="170"/>
    </row>
    <row r="35" customFormat="false" ht="16.5" hidden="false" customHeight="true" outlineLevel="0" collapsed="false">
      <c r="A35" s="935" t="n">
        <v>27</v>
      </c>
      <c r="B35" s="936" t="n">
        <f aca="false">'27'!$Z$37</f>
        <v>24</v>
      </c>
      <c r="C35" s="937" t="n">
        <f aca="false">'27'!Y30</f>
        <v>274978.8</v>
      </c>
      <c r="D35" s="937" t="n">
        <f aca="false">'27'!AA32</f>
        <v>44049.6</v>
      </c>
      <c r="E35" s="938" t="n">
        <f aca="false">'27'!$AB$32</f>
        <v>80.1133647819939</v>
      </c>
      <c r="F35" s="937" t="n">
        <f aca="false">'27'!AA33</f>
        <v>0</v>
      </c>
      <c r="G35" s="939" t="e">
        <f aca="false">'27'!AB33</f>
        <v>#DIV/0!</v>
      </c>
      <c r="H35" s="940" t="n">
        <f aca="false">'27'!$AK$38</f>
        <v>1176.61666666667</v>
      </c>
      <c r="I35" s="939" t="n">
        <f aca="false">'27'!$AK$39</f>
        <v>4.27893592766667</v>
      </c>
      <c r="J35" s="940" t="n">
        <f aca="false">'27'!$AQ$40</f>
        <v>1606.025</v>
      </c>
      <c r="K35" s="939" t="n">
        <f aca="false">'27'!$AQ$41</f>
        <v>5.84054116171865</v>
      </c>
      <c r="L35" s="939"/>
      <c r="M35" s="941" t="n">
        <f aca="false">'27'!$O$19</f>
        <v>2.89090909090909</v>
      </c>
      <c r="O35" s="942"/>
      <c r="P35" s="945"/>
    </row>
    <row r="36" customFormat="false" ht="16.5" hidden="false" customHeight="true" outlineLevel="0" collapsed="false">
      <c r="A36" s="935" t="n">
        <v>28</v>
      </c>
      <c r="B36" s="936" t="n">
        <f aca="false">'28'!$Z$37</f>
        <v>24</v>
      </c>
      <c r="C36" s="937" t="n">
        <f aca="false">'28'!Y30</f>
        <v>274932</v>
      </c>
      <c r="D36" s="937" t="n">
        <f aca="false">'28'!AA32</f>
        <v>44049.6</v>
      </c>
      <c r="E36" s="938" t="n">
        <f aca="false">'28'!$AB$32</f>
        <v>80.1133647819939</v>
      </c>
      <c r="F36" s="937" t="n">
        <f aca="false">'28'!AA33</f>
        <v>0</v>
      </c>
      <c r="G36" s="939" t="e">
        <f aca="false">'28'!AB33</f>
        <v>#DIV/0!</v>
      </c>
      <c r="H36" s="940" t="n">
        <f aca="false">'28'!$AK$38</f>
        <v>1225.8</v>
      </c>
      <c r="I36" s="939" t="n">
        <f aca="false">'28'!$AK$39</f>
        <v>4.45855702500982</v>
      </c>
      <c r="J36" s="940" t="n">
        <f aca="false">'28'!$AQ$40</f>
        <v>1589</v>
      </c>
      <c r="K36" s="939" t="n">
        <f aca="false">'28'!$AQ$41</f>
        <v>5.77961095834606</v>
      </c>
      <c r="L36" s="939"/>
      <c r="M36" s="941" t="n">
        <f aca="false">'28'!$O$19</f>
        <v>3</v>
      </c>
      <c r="O36" s="942"/>
      <c r="P36" s="170"/>
    </row>
    <row r="37" customFormat="false" ht="16.5" hidden="false" customHeight="true" outlineLevel="0" collapsed="false">
      <c r="A37" s="935" t="n">
        <v>29</v>
      </c>
      <c r="B37" s="936" t="n">
        <f aca="false">'29'!$Z$37</f>
        <v>24</v>
      </c>
      <c r="C37" s="937" t="n">
        <f aca="false">'29'!Y30</f>
        <v>274633.2</v>
      </c>
      <c r="D37" s="937" t="n">
        <f aca="false">'29'!AA32</f>
        <v>43677.2</v>
      </c>
      <c r="E37" s="938" t="n">
        <f aca="false">'29'!$AB$32</f>
        <v>79.5220678777796</v>
      </c>
      <c r="F37" s="937" t="n">
        <f aca="false">'29'!AA33</f>
        <v>0</v>
      </c>
      <c r="G37" s="939" t="e">
        <f aca="false">'29'!AB33</f>
        <v>#DIV/0!</v>
      </c>
      <c r="H37" s="940" t="n">
        <f aca="false">'29'!$AK$38</f>
        <v>1225.8</v>
      </c>
      <c r="I37" s="939" t="n">
        <f aca="false">'29'!$AK$39</f>
        <v>4.46340792009124</v>
      </c>
      <c r="J37" s="940" t="n">
        <f aca="false">'29'!$AQ$40</f>
        <v>1240.93333333333</v>
      </c>
      <c r="K37" s="939" t="n">
        <f aca="false">'29'!$AQ$41</f>
        <v>4.51851172157384</v>
      </c>
      <c r="L37" s="939"/>
      <c r="M37" s="941" t="n">
        <f aca="false">'29'!$O$19</f>
        <v>3.06666666666667</v>
      </c>
      <c r="O37" s="942"/>
      <c r="P37" s="170"/>
    </row>
    <row r="38" customFormat="false" ht="16.5" hidden="false" customHeight="true" outlineLevel="0" collapsed="false">
      <c r="A38" s="935" t="n">
        <v>30</v>
      </c>
      <c r="B38" s="936" t="n">
        <f aca="false">'30'!$Z$37</f>
        <v>24</v>
      </c>
      <c r="C38" s="937" t="n">
        <f aca="false">'30'!Y30</f>
        <v>280072.8</v>
      </c>
      <c r="D38" s="937" t="n">
        <f aca="false">'30'!AA32</f>
        <v>42599.9</v>
      </c>
      <c r="E38" s="938" t="n">
        <f aca="false">'30'!$AB$32</f>
        <v>76.072157768829</v>
      </c>
      <c r="F38" s="937" t="n">
        <f aca="false">'30'!AA33</f>
        <v>0</v>
      </c>
      <c r="G38" s="939" t="e">
        <f aca="false">'30'!AB33</f>
        <v>#DIV/0!</v>
      </c>
      <c r="H38" s="940" t="n">
        <f aca="false">'30'!$AK$38</f>
        <v>1225.8</v>
      </c>
      <c r="I38" s="939" t="n">
        <f aca="false">'30'!$AK$39</f>
        <v>4.37671919586622</v>
      </c>
      <c r="J38" s="940" t="n">
        <f aca="false">'30'!$AQ$40</f>
        <v>1589</v>
      </c>
      <c r="K38" s="939" t="n">
        <f aca="false">'30'!$AQ$41</f>
        <v>5.67352488353028</v>
      </c>
      <c r="L38" s="939"/>
      <c r="M38" s="941" t="n">
        <f aca="false">'30'!$O$19</f>
        <v>3.11666666666667</v>
      </c>
      <c r="O38" s="942"/>
      <c r="P38" s="170"/>
    </row>
    <row r="39" customFormat="false" ht="16.5" hidden="false" customHeight="true" outlineLevel="0" collapsed="false">
      <c r="A39" s="935" t="n">
        <v>31</v>
      </c>
      <c r="B39" s="936" t="n">
        <f aca="false">'31'!$Z$37</f>
        <v>24</v>
      </c>
      <c r="C39" s="937" t="n">
        <f aca="false">'31'!Y30</f>
        <v>290466</v>
      </c>
      <c r="D39" s="937" t="n">
        <f aca="false">'31'!AA32</f>
        <v>42028</v>
      </c>
      <c r="E39" s="938" t="n">
        <f aca="false">'31'!$AB$32</f>
        <v>72.4419039119344</v>
      </c>
      <c r="F39" s="937" t="n">
        <f aca="false">'31'!AA33</f>
        <v>0</v>
      </c>
      <c r="G39" s="939" t="e">
        <f aca="false">'31'!AB33</f>
        <v>#DIV/0!</v>
      </c>
      <c r="H39" s="940" t="n">
        <f aca="false">'31'!$AK$38</f>
        <v>1225.8</v>
      </c>
      <c r="I39" s="939" t="n">
        <f aca="false">'31'!$AK$39</f>
        <v>4.22011526306005</v>
      </c>
      <c r="J39" s="940" t="n">
        <f aca="false">'31'!$AQ$40</f>
        <v>1651.425</v>
      </c>
      <c r="K39" s="939" t="n">
        <f aca="false">'31'!$AQ$41</f>
        <v>5.68543306273368</v>
      </c>
      <c r="L39" s="939"/>
      <c r="M39" s="941" t="n">
        <f aca="false">'31'!$O$19</f>
        <v>2.68333333333333</v>
      </c>
      <c r="O39" s="942"/>
      <c r="P39" s="170"/>
    </row>
    <row r="40" customFormat="false" ht="15.75" hidden="false" customHeight="true" outlineLevel="0" collapsed="false">
      <c r="A40" s="946" t="s">
        <v>133</v>
      </c>
      <c r="B40" s="947" t="n">
        <f aca="false">SUM('PROD. QUÍM.'!B9:B39)</f>
        <v>743</v>
      </c>
      <c r="C40" s="947" t="n">
        <f aca="false">SUM('PROD. QUÍM.'!C10:C39)</f>
        <v>8221222.8</v>
      </c>
      <c r="D40" s="947" t="n">
        <f aca="false">SUM('PROD. QUÍM.'!D9:D39)</f>
        <v>1342717.8</v>
      </c>
      <c r="E40" s="948"/>
      <c r="F40" s="948" t="n">
        <f aca="false">SUM('PROD. QUÍM.'!F9:F39)</f>
        <v>0</v>
      </c>
      <c r="G40" s="948"/>
      <c r="H40" s="947" t="e">
        <f aca="false">SUM('PROD. QUÍM.'!H9:H38)</f>
        <v>#VALUE!</v>
      </c>
      <c r="I40" s="939" t="n">
        <f aca="false">'6'!$AF$37</f>
        <v>0</v>
      </c>
      <c r="J40" s="947" t="n">
        <f aca="false">SUM('PROD. QUÍM.'!J9:J39)</f>
        <v>49291.04927875</v>
      </c>
      <c r="K40" s="948"/>
      <c r="L40" s="947"/>
      <c r="M40" s="948"/>
      <c r="N40" s="949"/>
      <c r="O40" s="170"/>
      <c r="P40" s="170"/>
    </row>
    <row r="41" customFormat="false" ht="15.75" hidden="false" customHeight="true" outlineLevel="0" collapsed="false">
      <c r="A41" s="946" t="s">
        <v>301</v>
      </c>
      <c r="B41" s="947" t="n">
        <f aca="false">AVERAGE('PROD. QUÍM.'!B10:B38)</f>
        <v>23.9655172413793</v>
      </c>
      <c r="C41" s="947" t="n">
        <f aca="false">AVERAGE('PROD. QUÍM.'!C10:C38)</f>
        <v>273474.372413793</v>
      </c>
      <c r="D41" s="947" t="n">
        <f aca="false">AVERAGE('PROD. QUÍM.'!D10:D38)</f>
        <v>43383.3275862069</v>
      </c>
      <c r="E41" s="948" t="n">
        <f aca="false">AVERAGE('PROD. QUÍM.'!E9:E16)</f>
        <v>79.8823367836684</v>
      </c>
      <c r="F41" s="948" t="n">
        <f aca="false">AVERAGE('PROD. QUÍM.'!F9:F38)</f>
        <v>0</v>
      </c>
      <c r="G41" s="948" t="e">
        <f aca="false">AVERAGE('PROD. QUÍM.'!G16:G39)</f>
        <v>#DIV/0!</v>
      </c>
      <c r="H41" s="947" t="e">
        <f aca="false">AVERAGE('PROD. QUÍM.'!H9:H38)</f>
        <v>#VALUE!</v>
      </c>
      <c r="I41" s="939" t="n">
        <f aca="false">'6'!$AF$37</f>
        <v>0</v>
      </c>
      <c r="J41" s="947" t="n">
        <f aca="false">AVERAGE('PROD. QUÍM.'!J9:J38)</f>
        <v>1587.98747595833</v>
      </c>
      <c r="K41" s="948" t="n">
        <f aca="false">AVERAGE('PROD. QUÍM.'!K9:K38)</f>
        <v>5.81000044817395</v>
      </c>
      <c r="L41" s="947" t="s">
        <v>360</v>
      </c>
      <c r="M41" s="948" t="n">
        <f aca="false">AVERAGE('PROD. QUÍM.'!M9:M38)</f>
        <v>3.10897435897436</v>
      </c>
      <c r="O41" s="170"/>
      <c r="P41" s="170"/>
    </row>
    <row r="42" customFormat="false" ht="15.75" hidden="false" customHeight="true" outlineLevel="0" collapsed="false">
      <c r="A42" s="946" t="s">
        <v>297</v>
      </c>
      <c r="B42" s="947" t="n">
        <f aca="false">MAX('PROD. QUÍM.'!B9:B38)</f>
        <v>24</v>
      </c>
      <c r="C42" s="947" t="n">
        <f aca="false">MAX('PROD. QUÍM.'!C9:C38)</f>
        <v>280072.8</v>
      </c>
      <c r="D42" s="947" t="n">
        <f aca="false">MAX('PROD. QUÍM.'!D9:D38)</f>
        <v>47015.5</v>
      </c>
      <c r="E42" s="948" t="n">
        <f aca="false">MAX('PROD. QUÍM.'!E9:E16)</f>
        <v>81.3198926918252</v>
      </c>
      <c r="F42" s="948" t="n">
        <f aca="false">MAX('PROD. QUÍM.'!F9:F38)</f>
        <v>0</v>
      </c>
      <c r="G42" s="948" t="e">
        <f aca="false">MAX('PROD. QUÍM.'!G16:G39)</f>
        <v>#DIV/0!</v>
      </c>
      <c r="H42" s="947" t="e">
        <f aca="false">MAX('PROD. QUÍM.'!H9:H38)</f>
        <v>#VALUE!</v>
      </c>
      <c r="I42" s="939" t="n">
        <f aca="false">'6'!$AF$37</f>
        <v>0</v>
      </c>
      <c r="J42" s="947" t="n">
        <f aca="false">MAX('PROD. QUÍM.'!J9:J38)</f>
        <v>2043</v>
      </c>
      <c r="K42" s="948" t="n">
        <f aca="false">MAX('PROD. QUÍM.'!K9:K38)</f>
        <v>7.45308170153527</v>
      </c>
      <c r="L42" s="947" t="s">
        <v>360</v>
      </c>
      <c r="M42" s="948" t="n">
        <f aca="false">MAX('PROD. QUÍM.'!M9:M38)</f>
        <v>3.5</v>
      </c>
    </row>
    <row r="43" customFormat="false" ht="16.5" hidden="false" customHeight="true" outlineLevel="0" collapsed="false">
      <c r="A43" s="946" t="s">
        <v>298</v>
      </c>
      <c r="B43" s="947" t="n">
        <f aca="false">MIN('PROD. QUÍM.'!B9:B38)</f>
        <v>23</v>
      </c>
      <c r="C43" s="947" t="n">
        <f aca="false">MIN('PROD. QUÍM.'!C9:C38)</f>
        <v>240253.2</v>
      </c>
      <c r="D43" s="947" t="n">
        <f aca="false">MIN('PROD. QUÍM.'!D9:D38)</f>
        <v>39610.4</v>
      </c>
      <c r="E43" s="948" t="n">
        <f aca="false">MIN('PROD. QUÍM.'!E9:E16)</f>
        <v>77.0312164000989</v>
      </c>
      <c r="F43" s="948" t="n">
        <f aca="false">MIN('PROD. QUÍM.'!F9:F38)</f>
        <v>0</v>
      </c>
      <c r="G43" s="948" t="e">
        <f aca="false">MIN('PROD. QUÍM.'!G16:G39)</f>
        <v>#DIV/0!</v>
      </c>
      <c r="H43" s="947" t="e">
        <f aca="false">MIN('PROD. QUÍM.'!H9:H38)</f>
        <v>#VALUE!</v>
      </c>
      <c r="I43" s="939" t="n">
        <f aca="false">'6'!$AF$37</f>
        <v>0</v>
      </c>
      <c r="J43" s="947" t="n">
        <f aca="false">MIN('PROD. QUÍM.'!J9:J38)</f>
        <v>1191.75</v>
      </c>
      <c r="K43" s="948" t="n">
        <f aca="false">MIN('PROD. QUÍM.'!K9:K38)</f>
        <v>4.31262837465206</v>
      </c>
      <c r="L43" s="947" t="s">
        <v>360</v>
      </c>
      <c r="M43" s="948" t="n">
        <f aca="false">MIN('PROD. QUÍM.'!M9:M38)</f>
        <v>2.66666666666667</v>
      </c>
    </row>
    <row r="44" customFormat="false" ht="16.5" hidden="false" customHeight="true" outlineLevel="0" collapsed="false">
      <c r="A44" s="950" t="s">
        <v>361</v>
      </c>
      <c r="B44" s="950"/>
      <c r="C44" s="950" t="s">
        <v>97</v>
      </c>
      <c r="D44" s="950"/>
      <c r="E44" s="950"/>
      <c r="F44" s="950" t="s">
        <v>362</v>
      </c>
      <c r="G44" s="950"/>
      <c r="H44" s="950" t="s">
        <v>350</v>
      </c>
      <c r="I44" s="950" t="n">
        <f aca="false">'6'!$AF$37</f>
        <v>0</v>
      </c>
      <c r="J44" s="950"/>
      <c r="K44" s="950"/>
      <c r="L44" s="950" t="s">
        <v>356</v>
      </c>
      <c r="M44" s="951"/>
    </row>
    <row r="45" customFormat="false" ht="16.5" hidden="false" customHeight="true" outlineLevel="0" collapsed="false">
      <c r="A45" s="952" t="s">
        <v>363</v>
      </c>
      <c r="B45" s="952"/>
      <c r="C45" s="953" t="n">
        <v>0</v>
      </c>
      <c r="D45" s="953"/>
      <c r="E45" s="953"/>
      <c r="F45" s="954" t="n">
        <v>0</v>
      </c>
      <c r="G45" s="954"/>
      <c r="H45" s="953"/>
      <c r="I45" s="953" t="n">
        <f aca="false">'6'!$AF$37</f>
        <v>0</v>
      </c>
      <c r="J45" s="953"/>
      <c r="K45" s="953"/>
      <c r="L45" s="950"/>
      <c r="M45" s="955"/>
    </row>
    <row r="46" customFormat="false" ht="16.5" hidden="false" customHeight="true" outlineLevel="0" collapsed="false">
      <c r="A46" s="952" t="s">
        <v>126</v>
      </c>
      <c r="B46" s="952"/>
      <c r="C46" s="954" t="n">
        <f aca="false">RECEBIMENTO!$C$160</f>
        <v>851793</v>
      </c>
      <c r="D46" s="954"/>
      <c r="E46" s="954"/>
      <c r="F46" s="954" t="n">
        <f aca="false">RECEBIMENTO!$H$44</f>
        <v>0</v>
      </c>
      <c r="G46" s="954"/>
      <c r="H46" s="954" t="n">
        <f aca="false">RECEBIMENTO!$L$38</f>
        <v>63060</v>
      </c>
      <c r="I46" s="954" t="n">
        <f aca="false">'6'!$AF$37</f>
        <v>0</v>
      </c>
      <c r="J46" s="954"/>
      <c r="K46" s="954"/>
      <c r="L46" s="950"/>
      <c r="M46" s="955"/>
    </row>
    <row r="47" customFormat="false" ht="16.5" hidden="false" customHeight="true" outlineLevel="0" collapsed="false">
      <c r="A47" s="952" t="s">
        <v>364</v>
      </c>
      <c r="B47" s="952"/>
      <c r="C47" s="954" t="n">
        <f aca="false">'PROD. QUÍM.'!D40</f>
        <v>1342717.8</v>
      </c>
      <c r="D47" s="954"/>
      <c r="E47" s="954"/>
      <c r="F47" s="954" t="n">
        <f aca="false">'PROD. QUÍM.'!F40</f>
        <v>0</v>
      </c>
      <c r="G47" s="954"/>
      <c r="H47" s="954" t="n">
        <f aca="false">'PROD. QUÍM.'!J40</f>
        <v>49291.04927875</v>
      </c>
      <c r="I47" s="954" t="n">
        <f aca="false">'6'!$AF$37</f>
        <v>0</v>
      </c>
      <c r="J47" s="954" t="n">
        <f aca="false">SUM('PROD. QUÍM.'!J45,'PROD. QUÍM.'!J46)-'PROD. QUÍM.'!J48</f>
        <v>0</v>
      </c>
      <c r="K47" s="954"/>
      <c r="L47" s="950"/>
      <c r="M47" s="955"/>
    </row>
    <row r="48" customFormat="false" ht="16.5" hidden="false" customHeight="true" outlineLevel="0" collapsed="false">
      <c r="A48" s="952" t="s">
        <v>365</v>
      </c>
      <c r="B48" s="952"/>
      <c r="C48" s="956" t="n">
        <f aca="false">'PROD. QUÍM.'!C45+'PROD. QUÍM.'!C46-'PROD. QUÍM.'!C47</f>
        <v>-490924.8</v>
      </c>
      <c r="D48" s="956"/>
      <c r="E48" s="956"/>
      <c r="F48" s="954" t="n">
        <f aca="false">'PROD. QUÍM.'!F45+'PROD. QUÍM.'!F46-'PROD. QUÍM.'!F47</f>
        <v>0</v>
      </c>
      <c r="G48" s="954"/>
      <c r="H48" s="954" t="n">
        <f aca="false">'PROD. QUÍM.'!H45+'PROD. QUÍM.'!H46-'PROD. QUÍM.'!H47</f>
        <v>13768.95072125</v>
      </c>
      <c r="I48" s="954" t="n">
        <f aca="false">'6'!$AF$37</f>
        <v>0</v>
      </c>
      <c r="J48" s="954"/>
      <c r="K48" s="954"/>
      <c r="L48" s="950"/>
      <c r="M48" s="955"/>
    </row>
    <row r="49" customFormat="false" ht="12.75" hidden="false" customHeight="true" outlineLevel="0" collapsed="false">
      <c r="A49" s="957" t="s">
        <v>366</v>
      </c>
      <c r="B49" s="957"/>
      <c r="C49" s="957"/>
      <c r="D49" s="957"/>
      <c r="E49" s="957"/>
      <c r="F49" s="957"/>
      <c r="G49" s="957"/>
      <c r="H49" s="957"/>
      <c r="I49" s="957"/>
      <c r="J49" s="957"/>
      <c r="K49" s="957"/>
      <c r="L49" s="957"/>
      <c r="M49" s="957"/>
    </row>
    <row r="50" customFormat="false" ht="50.1" hidden="false" customHeight="true" outlineLevel="0" collapsed="false">
      <c r="A50" s="958"/>
      <c r="B50" s="958"/>
      <c r="C50" s="958"/>
      <c r="D50" s="958"/>
      <c r="E50" s="958"/>
      <c r="F50" s="958"/>
      <c r="G50" s="958"/>
      <c r="H50" s="958"/>
      <c r="I50" s="958"/>
      <c r="J50" s="958"/>
      <c r="K50" s="958"/>
      <c r="L50" s="958"/>
      <c r="M50" s="958"/>
    </row>
    <row r="52" customFormat="false" ht="15.75" hidden="false" customHeight="true" outlineLevel="0" collapsed="false">
      <c r="C52" s="943"/>
      <c r="K52" s="959" t="s">
        <v>367</v>
      </c>
      <c r="L52" s="959"/>
      <c r="M52" s="959"/>
    </row>
    <row r="53" customFormat="false" ht="16.5" hidden="false" customHeight="true" outlineLevel="0" collapsed="false">
      <c r="A53" s="960" t="n">
        <v>1</v>
      </c>
      <c r="C53" s="961" t="s">
        <v>361</v>
      </c>
      <c r="D53" s="962"/>
      <c r="E53" s="963" t="s">
        <v>97</v>
      </c>
      <c r="F53" s="963"/>
      <c r="G53" s="963"/>
      <c r="K53" s="107"/>
      <c r="L53" s="107"/>
      <c r="M53" s="282" t="n">
        <v>3.08333333333333</v>
      </c>
    </row>
    <row r="54" customFormat="false" ht="16.5" hidden="false" customHeight="true" outlineLevel="0" collapsed="false">
      <c r="A54" s="960" t="n">
        <v>2</v>
      </c>
      <c r="C54" s="964" t="s">
        <v>363</v>
      </c>
      <c r="D54" s="964"/>
      <c r="E54" s="965" t="e">
        <f aca="false">#VALUE!</f>
        <v>#VALUE!</v>
      </c>
      <c r="F54" s="965"/>
      <c r="G54" s="965"/>
      <c r="K54" s="107"/>
      <c r="L54" s="107"/>
      <c r="M54" s="282" t="n">
        <v>3.05</v>
      </c>
    </row>
    <row r="55" customFormat="false" ht="16.5" hidden="false" customHeight="true" outlineLevel="0" collapsed="false">
      <c r="A55" s="960" t="n">
        <v>3</v>
      </c>
      <c r="C55" s="964" t="s">
        <v>126</v>
      </c>
      <c r="D55" s="964"/>
      <c r="E55" s="966" t="n">
        <f aca="false">RECEBIMENTO!$C$44</f>
        <v>34680</v>
      </c>
      <c r="F55" s="966"/>
      <c r="G55" s="966"/>
      <c r="K55" s="107"/>
      <c r="L55" s="107"/>
      <c r="M55" s="282" t="n">
        <v>2.99166666666667</v>
      </c>
    </row>
    <row r="56" customFormat="false" ht="16.5" hidden="false" customHeight="true" outlineLevel="0" collapsed="false">
      <c r="A56" s="960" t="n">
        <v>4</v>
      </c>
      <c r="C56" s="964" t="s">
        <v>364</v>
      </c>
      <c r="D56" s="964"/>
      <c r="E56" s="966" t="n">
        <f aca="false">'PROD. QUÍM.'!D40</f>
        <v>1342717.8</v>
      </c>
      <c r="F56" s="966"/>
      <c r="G56" s="966"/>
      <c r="K56" s="107"/>
      <c r="L56" s="107"/>
      <c r="M56" s="282" t="n">
        <v>3</v>
      </c>
    </row>
    <row r="57" customFormat="false" ht="16.5" hidden="false" customHeight="true" outlineLevel="0" collapsed="false">
      <c r="A57" s="960" t="n">
        <v>5</v>
      </c>
      <c r="C57" s="964" t="s">
        <v>365</v>
      </c>
      <c r="D57" s="964"/>
      <c r="E57" s="967" t="e">
        <f aca="false">SUM('PROD. QUÍM.'!E54:E55)-'PROD. QUÍM.'!E56</f>
        <v>#VALUE!</v>
      </c>
      <c r="F57" s="967"/>
      <c r="G57" s="967"/>
      <c r="K57" s="107"/>
      <c r="L57" s="107"/>
      <c r="M57" s="282" t="n">
        <v>3.13333333333333</v>
      </c>
    </row>
    <row r="58" customFormat="false" ht="16.5" hidden="false" customHeight="true" outlineLevel="0" collapsed="false">
      <c r="A58" s="960" t="n">
        <v>6</v>
      </c>
      <c r="C58" s="968" t="s">
        <v>368</v>
      </c>
      <c r="D58" s="968"/>
      <c r="E58" s="969" t="n">
        <v>97215</v>
      </c>
      <c r="F58" s="969"/>
      <c r="G58" s="969"/>
      <c r="K58" s="107"/>
      <c r="L58" s="107"/>
      <c r="M58" s="282" t="n">
        <v>3.025</v>
      </c>
    </row>
    <row r="59" customFormat="false" ht="15.75" hidden="false" customHeight="true" outlineLevel="0" collapsed="false">
      <c r="A59" s="960" t="n">
        <v>7</v>
      </c>
      <c r="C59" s="970"/>
      <c r="D59" s="970"/>
      <c r="K59" s="107"/>
      <c r="L59" s="107"/>
      <c r="M59" s="282" t="n">
        <v>3.36666666666667</v>
      </c>
    </row>
    <row r="60" customFormat="false" ht="15.75" hidden="false" customHeight="true" outlineLevel="0" collapsed="false">
      <c r="A60" s="960" t="n">
        <v>8</v>
      </c>
      <c r="C60" s="943"/>
      <c r="K60" s="107"/>
      <c r="L60" s="107"/>
      <c r="M60" s="282" t="n">
        <v>2.94166666666667</v>
      </c>
    </row>
    <row r="61" customFormat="false" ht="15.75" hidden="false" customHeight="true" outlineLevel="0" collapsed="false">
      <c r="A61" s="960" t="n">
        <v>9</v>
      </c>
      <c r="C61" s="943"/>
      <c r="K61" s="107"/>
      <c r="L61" s="107"/>
      <c r="M61" s="282" t="n">
        <v>3.34166666666667</v>
      </c>
    </row>
    <row r="62" customFormat="false" ht="15.75" hidden="false" customHeight="true" outlineLevel="0" collapsed="false">
      <c r="A62" s="960" t="n">
        <v>10</v>
      </c>
      <c r="C62" s="943"/>
      <c r="K62" s="107"/>
      <c r="L62" s="107"/>
      <c r="M62" s="282" t="n">
        <v>3.31666666666667</v>
      </c>
    </row>
    <row r="63" customFormat="false" ht="15.75" hidden="false" customHeight="true" outlineLevel="0" collapsed="false">
      <c r="A63" s="960" t="n">
        <v>11</v>
      </c>
      <c r="C63" s="943"/>
      <c r="K63" s="107"/>
      <c r="L63" s="107"/>
      <c r="M63" s="282" t="n">
        <v>3.1</v>
      </c>
    </row>
    <row r="64" customFormat="false" ht="15.75" hidden="false" customHeight="true" outlineLevel="0" collapsed="false">
      <c r="A64" s="960" t="n">
        <v>12</v>
      </c>
      <c r="C64" s="943"/>
      <c r="K64" s="107"/>
      <c r="L64" s="107"/>
      <c r="M64" s="282" t="n">
        <v>3.25833333333333</v>
      </c>
    </row>
    <row r="65" customFormat="false" ht="15.75" hidden="false" customHeight="true" outlineLevel="0" collapsed="false">
      <c r="A65" s="960" t="n">
        <v>13</v>
      </c>
      <c r="C65" s="943"/>
      <c r="K65" s="107"/>
      <c r="L65" s="107"/>
      <c r="M65" s="282" t="n">
        <v>3.01666666666667</v>
      </c>
    </row>
    <row r="66" customFormat="false" ht="15.75" hidden="false" customHeight="true" outlineLevel="0" collapsed="false">
      <c r="A66" s="960" t="n">
        <v>14</v>
      </c>
      <c r="C66" s="943"/>
      <c r="K66" s="107"/>
      <c r="L66" s="107"/>
      <c r="M66" s="282" t="n">
        <v>3.025</v>
      </c>
    </row>
    <row r="67" customFormat="false" ht="15.75" hidden="false" customHeight="true" outlineLevel="0" collapsed="false">
      <c r="A67" s="960" t="n">
        <v>15</v>
      </c>
      <c r="C67" s="943"/>
      <c r="K67" s="107"/>
      <c r="L67" s="107"/>
      <c r="M67" s="282" t="n">
        <v>3.15833333333333</v>
      </c>
    </row>
    <row r="68" customFormat="false" ht="15.75" hidden="false" customHeight="true" outlineLevel="0" collapsed="false">
      <c r="A68" s="960" t="n">
        <v>16</v>
      </c>
      <c r="C68" s="943"/>
      <c r="K68" s="107"/>
      <c r="L68" s="107"/>
      <c r="M68" s="282"/>
    </row>
    <row r="69" customFormat="false" ht="15.75" hidden="false" customHeight="true" outlineLevel="0" collapsed="false">
      <c r="A69" s="960" t="n">
        <v>17</v>
      </c>
      <c r="C69" s="943"/>
      <c r="K69" s="107"/>
      <c r="L69" s="107"/>
      <c r="M69" s="282"/>
    </row>
    <row r="70" customFormat="false" ht="15.75" hidden="false" customHeight="true" outlineLevel="0" collapsed="false">
      <c r="A70" s="960" t="n">
        <v>18</v>
      </c>
      <c r="C70" s="943"/>
      <c r="K70" s="107"/>
      <c r="L70" s="107"/>
      <c r="M70" s="282"/>
    </row>
    <row r="71" customFormat="false" ht="15.75" hidden="false" customHeight="true" outlineLevel="0" collapsed="false">
      <c r="A71" s="960" t="n">
        <v>19</v>
      </c>
      <c r="C71" s="943"/>
      <c r="K71" s="107"/>
      <c r="L71" s="107"/>
      <c r="M71" s="282"/>
    </row>
    <row r="72" customFormat="false" ht="15.75" hidden="false" customHeight="true" outlineLevel="0" collapsed="false">
      <c r="A72" s="960" t="n">
        <v>20</v>
      </c>
      <c r="C72" s="943"/>
      <c r="K72" s="107"/>
      <c r="L72" s="107"/>
      <c r="M72" s="282"/>
    </row>
    <row r="73" customFormat="false" ht="15.75" hidden="false" customHeight="true" outlineLevel="0" collapsed="false">
      <c r="A73" s="960" t="n">
        <v>21</v>
      </c>
      <c r="C73" s="943"/>
      <c r="K73" s="107"/>
      <c r="L73" s="107"/>
      <c r="M73" s="282"/>
    </row>
    <row r="74" customFormat="false" ht="15.75" hidden="false" customHeight="true" outlineLevel="0" collapsed="false">
      <c r="A74" s="960" t="n">
        <v>22</v>
      </c>
      <c r="C74" s="943"/>
      <c r="K74" s="107"/>
      <c r="L74" s="107"/>
      <c r="M74" s="282"/>
    </row>
    <row r="75" customFormat="false" ht="15.75" hidden="false" customHeight="true" outlineLevel="0" collapsed="false">
      <c r="A75" s="960" t="n">
        <v>23</v>
      </c>
      <c r="C75" s="943"/>
      <c r="K75" s="107"/>
      <c r="L75" s="107"/>
      <c r="M75" s="282"/>
    </row>
    <row r="76" customFormat="false" ht="15.75" hidden="false" customHeight="true" outlineLevel="0" collapsed="false">
      <c r="A76" s="960" t="n">
        <v>24</v>
      </c>
      <c r="C76" s="943"/>
      <c r="K76" s="107"/>
      <c r="L76" s="107"/>
      <c r="M76" s="282"/>
    </row>
    <row r="77" customFormat="false" ht="15.75" hidden="false" customHeight="true" outlineLevel="0" collapsed="false">
      <c r="A77" s="960" t="n">
        <v>25</v>
      </c>
      <c r="C77" s="943"/>
      <c r="K77" s="107"/>
      <c r="L77" s="107"/>
      <c r="M77" s="282"/>
    </row>
    <row r="78" customFormat="false" ht="15.75" hidden="false" customHeight="true" outlineLevel="0" collapsed="false">
      <c r="A78" s="960" t="n">
        <v>26</v>
      </c>
      <c r="C78" s="943"/>
      <c r="K78" s="107"/>
      <c r="L78" s="107"/>
      <c r="M78" s="282"/>
    </row>
    <row r="79" customFormat="false" ht="15.75" hidden="false" customHeight="true" outlineLevel="0" collapsed="false">
      <c r="A79" s="960" t="n">
        <v>27</v>
      </c>
      <c r="C79" s="943"/>
      <c r="K79" s="107"/>
      <c r="L79" s="107"/>
      <c r="M79" s="282"/>
    </row>
    <row r="80" customFormat="false" ht="15.75" hidden="false" customHeight="true" outlineLevel="0" collapsed="false">
      <c r="A80" s="960" t="n">
        <v>28</v>
      </c>
      <c r="C80" s="943"/>
      <c r="K80" s="107"/>
      <c r="L80" s="107"/>
      <c r="M80" s="282"/>
    </row>
    <row r="81" customFormat="false" ht="15.75" hidden="false" customHeight="true" outlineLevel="0" collapsed="false">
      <c r="A81" s="960" t="n">
        <v>29</v>
      </c>
      <c r="C81" s="943"/>
      <c r="K81" s="107"/>
      <c r="L81" s="107"/>
      <c r="M81" s="282"/>
    </row>
    <row r="82" customFormat="false" ht="15.75" hidden="false" customHeight="true" outlineLevel="0" collapsed="false">
      <c r="A82" s="960" t="n">
        <v>30</v>
      </c>
      <c r="C82" s="943"/>
      <c r="K82" s="107"/>
      <c r="L82" s="107"/>
      <c r="M82" s="282"/>
    </row>
    <row r="83" customFormat="false" ht="16.5" hidden="false" customHeight="true" outlineLevel="0" collapsed="false">
      <c r="A83" s="960" t="n">
        <v>31</v>
      </c>
      <c r="C83" s="943"/>
      <c r="K83" s="107"/>
      <c r="L83" s="107"/>
      <c r="M83" s="282"/>
    </row>
    <row r="84" customFormat="false" ht="15" hidden="false" customHeight="true" outlineLevel="0" collapsed="false">
      <c r="C84" s="943"/>
      <c r="K84" s="971" t="s">
        <v>309</v>
      </c>
      <c r="L84" s="972" t="s">
        <v>301</v>
      </c>
      <c r="M84" s="973" t="s">
        <v>298</v>
      </c>
    </row>
    <row r="85" customFormat="false" ht="15" hidden="false" customHeight="true" outlineLevel="0" collapsed="false">
      <c r="C85" s="943"/>
      <c r="K85" s="282" t="n">
        <f aca="false">MAX('PROD. QUÍM.'!M53:M83)</f>
        <v>3.36666666666667</v>
      </c>
      <c r="L85" s="282" t="n">
        <f aca="false">AVERAGE('PROD. QUÍM.'!M52:M83)</f>
        <v>3.12055555555556</v>
      </c>
      <c r="M85" s="282" t="n">
        <f aca="false">MIN('PROD. QUÍM.'!M53:M83)</f>
        <v>2.94166666666667</v>
      </c>
    </row>
    <row r="86" customFormat="false" ht="15" hidden="false" customHeight="true" outlineLevel="0" collapsed="false">
      <c r="C86" s="943"/>
      <c r="K86" s="107"/>
      <c r="L86" s="282"/>
      <c r="M86" s="282"/>
    </row>
    <row r="87" customFormat="false" ht="15" hidden="false" customHeight="true" outlineLevel="0" collapsed="false">
      <c r="C87" s="943"/>
      <c r="K87" s="107"/>
      <c r="L87" s="974" t="s">
        <v>250</v>
      </c>
      <c r="M87" s="282" t="n">
        <f aca="false">COUNTA('PROD. QUÍM.'!M53:M83)*12</f>
        <v>180</v>
      </c>
    </row>
    <row r="88" customFormat="false" ht="15" hidden="false" customHeight="true" outlineLevel="0" collapsed="false">
      <c r="C88" s="943"/>
    </row>
    <row r="89" customFormat="false" ht="15" hidden="false" customHeight="true" outlineLevel="0" collapsed="false">
      <c r="C89" s="943"/>
      <c r="M89" s="282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I5" activeCellId="0" sqref="BI5"/>
    </sheetView>
  </sheetViews>
  <sheetFormatPr defaultColWidth="8.5429687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75"/>
      <c r="B1" s="975"/>
      <c r="C1" s="976" t="s">
        <v>369</v>
      </c>
      <c r="D1" s="976"/>
      <c r="E1" s="976"/>
      <c r="F1" s="976"/>
      <c r="G1" s="976"/>
      <c r="H1" s="976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7"/>
      <c r="U1" s="977"/>
      <c r="V1" s="977" t="s">
        <v>370</v>
      </c>
      <c r="W1" s="977"/>
      <c r="X1" s="977"/>
      <c r="Y1" s="977"/>
      <c r="Z1" s="977"/>
      <c r="AA1" s="977"/>
      <c r="AB1" s="977"/>
      <c r="AC1" s="977"/>
      <c r="AD1" s="977"/>
      <c r="AE1" s="977"/>
      <c r="AF1" s="977"/>
      <c r="AG1" s="977"/>
      <c r="AH1" s="977"/>
      <c r="AI1" s="977"/>
      <c r="AJ1" s="977"/>
      <c r="AK1" s="977"/>
      <c r="AL1" s="977"/>
      <c r="AM1" s="977"/>
      <c r="AN1" s="977"/>
      <c r="AO1" s="977"/>
      <c r="AP1" s="977"/>
      <c r="AQ1" s="977"/>
      <c r="AR1" s="977"/>
      <c r="AS1" s="977"/>
      <c r="AT1" s="977"/>
      <c r="AU1" s="977"/>
      <c r="AV1" s="977"/>
      <c r="AW1" s="977"/>
      <c r="AX1" s="977"/>
      <c r="AY1" s="978" t="s">
        <v>371</v>
      </c>
      <c r="AZ1" s="978"/>
      <c r="BA1" s="979" t="n">
        <f aca="false">'PROD. QUÍM.'!M3</f>
        <v>43922</v>
      </c>
      <c r="BB1" s="979"/>
      <c r="BC1" s="979"/>
      <c r="BD1" s="980"/>
      <c r="BE1" s="980"/>
      <c r="BF1" s="980"/>
      <c r="BG1" s="980"/>
      <c r="BH1" s="980"/>
      <c r="BI1" s="981"/>
    </row>
    <row r="2" customFormat="false" ht="27" hidden="false" customHeight="true" outlineLevel="0" collapsed="false">
      <c r="A2" s="982"/>
      <c r="B2" s="983" t="s">
        <v>372</v>
      </c>
      <c r="C2" s="983"/>
      <c r="D2" s="983"/>
      <c r="E2" s="983"/>
      <c r="F2" s="983"/>
      <c r="G2" s="983"/>
      <c r="H2" s="983"/>
      <c r="I2" s="984" t="s">
        <v>373</v>
      </c>
      <c r="J2" s="984"/>
      <c r="K2" s="984"/>
      <c r="L2" s="984"/>
      <c r="M2" s="985" t="s">
        <v>374</v>
      </c>
      <c r="N2" s="985"/>
      <c r="O2" s="986" t="s">
        <v>375</v>
      </c>
      <c r="P2" s="986"/>
      <c r="Q2" s="987" t="s">
        <v>376</v>
      </c>
      <c r="R2" s="987"/>
      <c r="S2" s="987"/>
      <c r="T2" s="988" t="s">
        <v>377</v>
      </c>
      <c r="U2" s="988"/>
      <c r="V2" s="988"/>
      <c r="W2" s="988"/>
      <c r="X2" s="988"/>
      <c r="Y2" s="988"/>
      <c r="Z2" s="988"/>
      <c r="AA2" s="988"/>
      <c r="AB2" s="988"/>
      <c r="AC2" s="988" t="s">
        <v>253</v>
      </c>
      <c r="AD2" s="988"/>
      <c r="AE2" s="988"/>
      <c r="AF2" s="988"/>
      <c r="AG2" s="988"/>
      <c r="AH2" s="988"/>
      <c r="AI2" s="988"/>
      <c r="AJ2" s="988"/>
      <c r="AK2" s="988"/>
      <c r="AL2" s="988"/>
      <c r="AM2" s="988"/>
      <c r="AN2" s="988"/>
      <c r="AO2" s="989" t="s">
        <v>226</v>
      </c>
      <c r="AP2" s="989"/>
      <c r="AQ2" s="989"/>
      <c r="AR2" s="989"/>
      <c r="AS2" s="989"/>
      <c r="AT2" s="989"/>
      <c r="AU2" s="988" t="s">
        <v>378</v>
      </c>
      <c r="AV2" s="988"/>
      <c r="AW2" s="988"/>
      <c r="AX2" s="988"/>
      <c r="AY2" s="988"/>
      <c r="AZ2" s="988"/>
      <c r="BA2" s="988"/>
      <c r="BB2" s="988"/>
      <c r="BC2" s="988"/>
      <c r="BD2" s="990" t="s">
        <v>379</v>
      </c>
      <c r="BE2" s="990"/>
      <c r="BF2" s="990"/>
      <c r="BG2" s="991" t="s">
        <v>11</v>
      </c>
      <c r="BH2" s="991"/>
      <c r="BI2" s="991"/>
    </row>
    <row r="3" customFormat="false" ht="33.75" hidden="false" customHeight="true" outlineLevel="0" collapsed="false">
      <c r="A3" s="992" t="s">
        <v>380</v>
      </c>
      <c r="B3" s="993" t="s">
        <v>381</v>
      </c>
      <c r="C3" s="994" t="s">
        <v>382</v>
      </c>
      <c r="D3" s="995" t="s">
        <v>383</v>
      </c>
      <c r="E3" s="996" t="s">
        <v>384</v>
      </c>
      <c r="F3" s="996" t="s">
        <v>385</v>
      </c>
      <c r="G3" s="997" t="s">
        <v>386</v>
      </c>
      <c r="H3" s="998" t="s">
        <v>387</v>
      </c>
      <c r="I3" s="999" t="s">
        <v>381</v>
      </c>
      <c r="J3" s="1000" t="s">
        <v>384</v>
      </c>
      <c r="K3" s="1000" t="s">
        <v>388</v>
      </c>
      <c r="L3" s="1001" t="s">
        <v>389</v>
      </c>
      <c r="M3" s="1002" t="s">
        <v>390</v>
      </c>
      <c r="N3" s="1003" t="s">
        <v>391</v>
      </c>
      <c r="O3" s="1004" t="s">
        <v>381</v>
      </c>
      <c r="P3" s="1005" t="s">
        <v>392</v>
      </c>
      <c r="Q3" s="1006" t="s">
        <v>381</v>
      </c>
      <c r="R3" s="1007" t="s">
        <v>392</v>
      </c>
      <c r="S3" s="1008" t="s">
        <v>393</v>
      </c>
      <c r="T3" s="1009" t="s">
        <v>227</v>
      </c>
      <c r="U3" s="1009"/>
      <c r="V3" s="1009"/>
      <c r="W3" s="1010" t="s">
        <v>394</v>
      </c>
      <c r="X3" s="1010"/>
      <c r="Y3" s="1010"/>
      <c r="Z3" s="1011" t="s">
        <v>229</v>
      </c>
      <c r="AA3" s="1011"/>
      <c r="AB3" s="1011"/>
      <c r="AC3" s="1009" t="s">
        <v>227</v>
      </c>
      <c r="AD3" s="1009"/>
      <c r="AE3" s="1009"/>
      <c r="AF3" s="1010" t="s">
        <v>394</v>
      </c>
      <c r="AG3" s="1010"/>
      <c r="AH3" s="1010"/>
      <c r="AI3" s="1011" t="s">
        <v>229</v>
      </c>
      <c r="AJ3" s="1011"/>
      <c r="AK3" s="1011"/>
      <c r="AL3" s="1011" t="s">
        <v>230</v>
      </c>
      <c r="AM3" s="1011"/>
      <c r="AN3" s="1011"/>
      <c r="AO3" s="1012" t="s">
        <v>227</v>
      </c>
      <c r="AP3" s="1012"/>
      <c r="AQ3" s="1012"/>
      <c r="AR3" s="1013" t="s">
        <v>229</v>
      </c>
      <c r="AS3" s="1013"/>
      <c r="AT3" s="1013"/>
      <c r="AU3" s="1009" t="s">
        <v>227</v>
      </c>
      <c r="AV3" s="1009"/>
      <c r="AW3" s="1009"/>
      <c r="AX3" s="1010" t="s">
        <v>228</v>
      </c>
      <c r="AY3" s="1010"/>
      <c r="AZ3" s="1010"/>
      <c r="BA3" s="1011" t="s">
        <v>229</v>
      </c>
      <c r="BB3" s="1011"/>
      <c r="BC3" s="1011"/>
      <c r="BD3" s="1014" t="s">
        <v>229</v>
      </c>
      <c r="BE3" s="1014"/>
      <c r="BF3" s="1014"/>
      <c r="BG3" s="991"/>
      <c r="BH3" s="991"/>
      <c r="BI3" s="991"/>
    </row>
    <row r="4" customFormat="false" ht="50.25" hidden="false" customHeight="true" outlineLevel="0" collapsed="false">
      <c r="A4" s="992"/>
      <c r="B4" s="993"/>
      <c r="C4" s="994"/>
      <c r="D4" s="995"/>
      <c r="E4" s="996"/>
      <c r="F4" s="996"/>
      <c r="G4" s="997"/>
      <c r="H4" s="998"/>
      <c r="I4" s="999"/>
      <c r="J4" s="1000"/>
      <c r="K4" s="1000"/>
      <c r="L4" s="1001"/>
      <c r="M4" s="1002"/>
      <c r="N4" s="1003"/>
      <c r="O4" s="1004"/>
      <c r="P4" s="1005"/>
      <c r="Q4" s="1006"/>
      <c r="R4" s="1007"/>
      <c r="S4" s="1008"/>
      <c r="T4" s="1015" t="s">
        <v>395</v>
      </c>
      <c r="U4" s="1007" t="s">
        <v>396</v>
      </c>
      <c r="V4" s="1007" t="s">
        <v>397</v>
      </c>
      <c r="W4" s="1007" t="s">
        <v>395</v>
      </c>
      <c r="X4" s="1007" t="s">
        <v>396</v>
      </c>
      <c r="Y4" s="1007" t="s">
        <v>397</v>
      </c>
      <c r="Z4" s="1007" t="s">
        <v>395</v>
      </c>
      <c r="AA4" s="1007" t="s">
        <v>396</v>
      </c>
      <c r="AB4" s="1016" t="s">
        <v>397</v>
      </c>
      <c r="AC4" s="1015" t="s">
        <v>395</v>
      </c>
      <c r="AD4" s="1007" t="s">
        <v>396</v>
      </c>
      <c r="AE4" s="1007" t="s">
        <v>397</v>
      </c>
      <c r="AF4" s="1007" t="s">
        <v>395</v>
      </c>
      <c r="AG4" s="1007" t="s">
        <v>396</v>
      </c>
      <c r="AH4" s="1007" t="s">
        <v>397</v>
      </c>
      <c r="AI4" s="1007" t="s">
        <v>395</v>
      </c>
      <c r="AJ4" s="1007" t="s">
        <v>396</v>
      </c>
      <c r="AK4" s="1007" t="s">
        <v>397</v>
      </c>
      <c r="AL4" s="1007" t="s">
        <v>395</v>
      </c>
      <c r="AM4" s="1007" t="s">
        <v>396</v>
      </c>
      <c r="AN4" s="1016" t="s">
        <v>397</v>
      </c>
      <c r="AO4" s="1006" t="s">
        <v>395</v>
      </c>
      <c r="AP4" s="1007" t="s">
        <v>396</v>
      </c>
      <c r="AQ4" s="1007" t="s">
        <v>397</v>
      </c>
      <c r="AR4" s="1007" t="s">
        <v>395</v>
      </c>
      <c r="AS4" s="1007" t="s">
        <v>396</v>
      </c>
      <c r="AT4" s="1017" t="s">
        <v>397</v>
      </c>
      <c r="AU4" s="1015" t="s">
        <v>395</v>
      </c>
      <c r="AV4" s="1007" t="s">
        <v>396</v>
      </c>
      <c r="AW4" s="1007" t="s">
        <v>397</v>
      </c>
      <c r="AX4" s="1007" t="s">
        <v>395</v>
      </c>
      <c r="AY4" s="1007" t="s">
        <v>396</v>
      </c>
      <c r="AZ4" s="1007" t="s">
        <v>397</v>
      </c>
      <c r="BA4" s="1018" t="s">
        <v>395</v>
      </c>
      <c r="BB4" s="1018" t="s">
        <v>396</v>
      </c>
      <c r="BC4" s="1019" t="s">
        <v>397</v>
      </c>
      <c r="BD4" s="1020" t="s">
        <v>395</v>
      </c>
      <c r="BE4" s="1021" t="s">
        <v>234</v>
      </c>
      <c r="BF4" s="1022" t="s">
        <v>233</v>
      </c>
      <c r="BG4" s="1023" t="s">
        <v>395</v>
      </c>
      <c r="BH4" s="1024" t="s">
        <v>234</v>
      </c>
      <c r="BI4" s="1025" t="s">
        <v>398</v>
      </c>
    </row>
    <row r="5" customFormat="false" ht="15.75" hidden="false" customHeight="true" outlineLevel="0" collapsed="false">
      <c r="A5" s="1026" t="s">
        <v>195</v>
      </c>
      <c r="B5" s="1027" t="n">
        <f aca="false">'Parte3 '!V39</f>
        <v>372</v>
      </c>
      <c r="C5" s="1028" t="n">
        <f aca="false">'Parte3 '!V40</f>
        <v>317</v>
      </c>
      <c r="D5" s="1028" t="n">
        <f aca="false">'Parte3 '!W40</f>
        <v>314</v>
      </c>
      <c r="E5" s="1029" t="n">
        <f aca="false">'Parte3 '!X40</f>
        <v>317</v>
      </c>
      <c r="F5" s="1030" t="n">
        <f aca="false">'Parte3 '!Y40</f>
        <v>317</v>
      </c>
      <c r="G5" s="1031" t="n">
        <f aca="false">'Parte3 '!AC40</f>
        <v>313</v>
      </c>
      <c r="H5" s="1032" t="n">
        <f aca="false">'Parte3 '!AD40</f>
        <v>313</v>
      </c>
      <c r="I5" s="1033" t="n">
        <f aca="false">'Parte3 '!Z39</f>
        <v>372</v>
      </c>
      <c r="J5" s="1034" t="n">
        <f aca="false">'Parte3 '!Z40</f>
        <v>371</v>
      </c>
      <c r="K5" s="1035" t="n">
        <f aca="false">'Parte3 '!AA40</f>
        <v>136</v>
      </c>
      <c r="L5" s="1036" t="n">
        <f aca="false">'Parte3 '!AB40</f>
        <v>183</v>
      </c>
      <c r="M5" s="1037" t="n">
        <f aca="false">'Parte3 '!AE39</f>
        <v>372</v>
      </c>
      <c r="N5" s="1037" t="n">
        <f aca="false">'Parte3 '!AF40</f>
        <v>54</v>
      </c>
      <c r="O5" s="1038" t="n">
        <f aca="false">'Parte3 '!AG39</f>
        <v>8</v>
      </c>
      <c r="P5" s="1039" t="n">
        <f aca="false">'Parte3 '!AG40</f>
        <v>20</v>
      </c>
      <c r="Q5" s="1040"/>
      <c r="R5" s="1041"/>
      <c r="S5" s="1042"/>
      <c r="T5" s="1043" t="n">
        <f aca="false">'Parte 1'!B39</f>
        <v>258</v>
      </c>
      <c r="U5" s="1043" t="n">
        <f aca="false">'Parte 1'!C39</f>
        <v>160</v>
      </c>
      <c r="V5" s="1043" t="n">
        <f aca="false">'Parte 1'!D39</f>
        <v>207.772727272727</v>
      </c>
      <c r="W5" s="1044"/>
      <c r="X5" s="1044"/>
      <c r="Y5" s="1045"/>
      <c r="Z5" s="1046" t="n">
        <f aca="false">'Parte 1'!H39</f>
        <v>13</v>
      </c>
      <c r="AA5" s="1046" t="n">
        <f aca="false">'Parte 1'!I39</f>
        <v>0</v>
      </c>
      <c r="AB5" s="1046" t="n">
        <f aca="false">'Parte 1'!J39</f>
        <v>8.05060606060606</v>
      </c>
      <c r="AC5" s="1046" t="n">
        <f aca="false">'Parte 1'!K39</f>
        <v>69</v>
      </c>
      <c r="AD5" s="1046" t="n">
        <f aca="false">'Parte 1'!L39</f>
        <v>33</v>
      </c>
      <c r="AE5" s="1046" t="n">
        <f aca="false">'Parte 1'!M39</f>
        <v>48.0684343434343</v>
      </c>
      <c r="AF5" s="1047"/>
      <c r="AG5" s="1047"/>
      <c r="AH5" s="1048"/>
      <c r="AI5" s="1046" t="n">
        <f aca="false">'Parte 1'!Q39</f>
        <v>2.5</v>
      </c>
      <c r="AJ5" s="1046" t="n">
        <f aca="false">'Parte 1'!R39</f>
        <v>0</v>
      </c>
      <c r="AK5" s="1046" t="n">
        <f aca="false">'Parte 1'!S39</f>
        <v>0.620542424242424</v>
      </c>
      <c r="AL5" s="1046" t="n">
        <f aca="false">'Parte 1'!T39</f>
        <v>6.5</v>
      </c>
      <c r="AM5" s="1046" t="n">
        <f aca="false">'Parte 1'!U39</f>
        <v>0.2</v>
      </c>
      <c r="AN5" s="1046" t="n">
        <f aca="false">'Parte 1'!V39</f>
        <v>0.788661616161616</v>
      </c>
      <c r="AO5" s="1046" t="n">
        <f aca="false">'Parte 1'!W39</f>
        <v>7.3</v>
      </c>
      <c r="AP5" s="1046" t="n">
        <f aca="false">'Parte 1'!X39</f>
        <v>6.5</v>
      </c>
      <c r="AQ5" s="1046" t="n">
        <f aca="false">'Parte 1'!Y39</f>
        <v>6.81787878787879</v>
      </c>
      <c r="AR5" s="1046" t="n">
        <f aca="false">'Parte 1'!AC39</f>
        <v>6.3</v>
      </c>
      <c r="AS5" s="1046" t="n">
        <f aca="false">'Parte 1'!AD39</f>
        <v>0</v>
      </c>
      <c r="AT5" s="1046" t="n">
        <f aca="false">'Parte 1'!AE39</f>
        <v>5.86515151515152</v>
      </c>
      <c r="AU5" s="1049" t="n">
        <f aca="false">'Parte3 '!B36</f>
        <v>53.4</v>
      </c>
      <c r="AV5" s="1049" t="n">
        <f aca="false">'Parte3 '!B39</f>
        <v>0</v>
      </c>
      <c r="AW5" s="1049" t="n">
        <f aca="false">'Parte3 '!B40</f>
        <v>43.4909677419355</v>
      </c>
      <c r="AX5" s="1049" t="n">
        <f aca="false">'Parte3 '!C38</f>
        <v>37.8</v>
      </c>
      <c r="AY5" s="1049" t="n">
        <f aca="false">'Parte3 '!C39</f>
        <v>0</v>
      </c>
      <c r="AZ5" s="1049" t="n">
        <f aca="false">'Parte3 '!C40</f>
        <v>18.7645161290323</v>
      </c>
      <c r="BA5" s="1050" t="n">
        <f aca="false">'Parte3 '!D38</f>
        <v>27.9</v>
      </c>
      <c r="BB5" s="1050" t="n">
        <f aca="false">'Parte3 '!D39</f>
        <v>0</v>
      </c>
      <c r="BC5" s="1051" t="n">
        <f aca="false">'Parte3 '!D40</f>
        <v>12.2533333333333</v>
      </c>
      <c r="BD5" s="1052" t="n">
        <f aca="false">MAX('Parte3 '!AH7:AH37)</f>
        <v>0.2</v>
      </c>
      <c r="BE5" s="1053" t="n">
        <f aca="false">MIN('Parte3 '!AH7:AH37)</f>
        <v>0</v>
      </c>
      <c r="BF5" s="1053" t="n">
        <f aca="false">AVERAGE('Parte3 '!AH7:AH37)</f>
        <v>0.0916666666666667</v>
      </c>
      <c r="BG5" s="1054" t="n">
        <f aca="false">MAX('PROD. QUÍM.'!M9:M37)</f>
        <v>3.5</v>
      </c>
      <c r="BH5" s="1055" t="n">
        <f aca="false">MIN('PROD. QUÍM.'!M9:M37)</f>
        <v>2.66666666666667</v>
      </c>
      <c r="BI5" s="1056" t="n">
        <f aca="false">AVERAGE('PROD. QUÍM.'!M9:M37)</f>
        <v>3.10866666666667</v>
      </c>
    </row>
    <row r="6" customFormat="false" ht="15.75" hidden="false" customHeight="true" outlineLevel="0" collapsed="false">
      <c r="A6" s="1057" t="s">
        <v>133</v>
      </c>
      <c r="B6" s="1058" t="n">
        <f aca="false">'Controle qualidade GQL '!B5</f>
        <v>372</v>
      </c>
      <c r="C6" s="1059" t="n">
        <f aca="false">'Controle qualidade GQL '!C5</f>
        <v>317</v>
      </c>
      <c r="D6" s="1059" t="n">
        <f aca="false">'Controle qualidade GQL '!D5</f>
        <v>314</v>
      </c>
      <c r="E6" s="1060" t="n">
        <f aca="false">'Controle qualidade GQL '!E5</f>
        <v>317</v>
      </c>
      <c r="F6" s="1060" t="n">
        <f aca="false">'Controle qualidade GQL '!F5</f>
        <v>317</v>
      </c>
      <c r="G6" s="1061" t="n">
        <f aca="false">'Controle qualidade GQL '!G5</f>
        <v>313</v>
      </c>
      <c r="H6" s="1061" t="n">
        <f aca="false">'Controle qualidade GQL '!H5</f>
        <v>313</v>
      </c>
      <c r="I6" s="1062" t="n">
        <f aca="false">'Controle qualidade GQL '!I5</f>
        <v>372</v>
      </c>
      <c r="J6" s="1062" t="n">
        <f aca="false">'Controle qualidade GQL '!J5</f>
        <v>371</v>
      </c>
      <c r="K6" s="1062" t="n">
        <f aca="false">'Controle qualidade GQL '!K5</f>
        <v>136</v>
      </c>
      <c r="L6" s="1063" t="n">
        <f aca="false">'Controle qualidade GQL '!L5</f>
        <v>183</v>
      </c>
      <c r="M6" s="1064" t="n">
        <f aca="false">M5</f>
        <v>372</v>
      </c>
      <c r="N6" s="1064" t="n">
        <f aca="false">N5</f>
        <v>54</v>
      </c>
      <c r="O6" s="1038" t="n">
        <f aca="false">'Controle qualidade GQL '!O5</f>
        <v>8</v>
      </c>
      <c r="P6" s="1065" t="n">
        <f aca="false">'Controle qualidade GQL '!P5</f>
        <v>20</v>
      </c>
      <c r="Q6" s="1066"/>
      <c r="R6" s="1067"/>
      <c r="S6" s="1068"/>
      <c r="T6" s="1069"/>
      <c r="U6" s="1070"/>
      <c r="V6" s="1070"/>
      <c r="W6" s="1071"/>
      <c r="X6" s="1071"/>
      <c r="Y6" s="1071"/>
      <c r="Z6" s="1071"/>
      <c r="AA6" s="1071"/>
      <c r="AB6" s="1072"/>
      <c r="AC6" s="1073"/>
      <c r="AD6" s="1071"/>
      <c r="AE6" s="1071"/>
      <c r="AF6" s="1071"/>
      <c r="AG6" s="1071"/>
      <c r="AH6" s="1071"/>
      <c r="AI6" s="1071"/>
      <c r="AJ6" s="1071"/>
      <c r="AK6" s="1071"/>
      <c r="AL6" s="1071"/>
      <c r="AM6" s="1071"/>
      <c r="AN6" s="1072"/>
      <c r="AO6" s="1073"/>
      <c r="AP6" s="1071"/>
      <c r="AQ6" s="1071"/>
      <c r="AR6" s="1071"/>
      <c r="AS6" s="1071"/>
      <c r="AT6" s="1072"/>
      <c r="AU6" s="1073"/>
      <c r="AV6" s="1071"/>
      <c r="AW6" s="1071"/>
      <c r="AX6" s="1071"/>
      <c r="AY6" s="1071"/>
      <c r="AZ6" s="1071"/>
      <c r="BA6" s="1071"/>
      <c r="BB6" s="1071"/>
      <c r="BC6" s="1072"/>
      <c r="BD6" s="1073"/>
      <c r="BE6" s="1071"/>
      <c r="BF6" s="1072"/>
      <c r="BG6" s="1073"/>
      <c r="BH6" s="1071"/>
      <c r="BI6" s="1072"/>
    </row>
    <row r="7" customFormat="false" ht="15" hidden="false" customHeight="true" outlineLevel="0" collapsed="false">
      <c r="A7" s="1074" t="s">
        <v>399</v>
      </c>
      <c r="B7" s="1075"/>
      <c r="C7" s="1075"/>
      <c r="D7" s="1075"/>
      <c r="E7" s="1075"/>
      <c r="F7" s="1075"/>
      <c r="G7" s="1076"/>
      <c r="H7" s="1076"/>
      <c r="I7" s="1076"/>
      <c r="J7" s="1076"/>
      <c r="K7" s="1076"/>
      <c r="L7" s="1076"/>
      <c r="M7" s="1076"/>
      <c r="N7" s="1076"/>
      <c r="O7" s="1076"/>
      <c r="P7" s="1076"/>
      <c r="Q7" s="1076"/>
      <c r="R7" s="1076"/>
      <c r="S7" s="1075"/>
      <c r="T7" s="1075"/>
      <c r="U7" s="1075"/>
      <c r="V7" s="1075"/>
      <c r="W7" s="1075"/>
      <c r="X7" s="1075"/>
      <c r="Y7" s="170"/>
      <c r="Z7" s="170"/>
      <c r="AA7" s="170"/>
      <c r="AB7" s="170"/>
      <c r="AC7" s="170"/>
      <c r="AD7" s="1075"/>
      <c r="AE7" s="1075"/>
      <c r="AF7" s="1075"/>
      <c r="AG7" s="1075"/>
      <c r="AH7" s="1075"/>
      <c r="AI7" s="1075"/>
      <c r="AJ7" s="1075"/>
      <c r="AK7" s="1075"/>
      <c r="AL7" s="1075"/>
      <c r="AM7" s="1075"/>
      <c r="AN7" s="1075"/>
      <c r="AO7" s="1075"/>
      <c r="AP7" s="1075"/>
      <c r="AQ7" s="1075"/>
      <c r="AR7" s="1075"/>
      <c r="AS7" s="1075"/>
      <c r="AT7" s="1075"/>
      <c r="AU7" s="1075"/>
      <c r="AV7" s="1075"/>
      <c r="AW7" s="1075"/>
      <c r="AX7" s="1075"/>
      <c r="AY7" s="1075"/>
      <c r="AZ7" s="1075"/>
      <c r="BA7" s="1075"/>
      <c r="BB7" s="1075"/>
      <c r="BC7" s="1075"/>
      <c r="BD7" s="1075"/>
      <c r="BE7" s="1075"/>
      <c r="BF7" s="1075"/>
      <c r="BG7" s="1075"/>
      <c r="BH7" s="1075"/>
      <c r="BI7" s="1077"/>
    </row>
    <row r="8" customFormat="false" ht="15" hidden="false" customHeight="true" outlineLevel="0" collapsed="false">
      <c r="A8" s="1074" t="s">
        <v>400</v>
      </c>
      <c r="B8" s="1075"/>
      <c r="C8" s="1075"/>
      <c r="D8" s="1075"/>
      <c r="E8" s="1075"/>
      <c r="F8" s="1075"/>
      <c r="G8" s="1075"/>
      <c r="H8" s="1075"/>
      <c r="I8" s="1075"/>
      <c r="J8" s="1075"/>
      <c r="K8" s="1075"/>
      <c r="L8" s="1075"/>
      <c r="M8" s="1075"/>
      <c r="N8" s="1075"/>
      <c r="O8" s="1075"/>
      <c r="P8" s="1075"/>
      <c r="Q8" s="1075"/>
      <c r="R8" s="1075"/>
      <c r="S8" s="1075"/>
      <c r="T8" s="1075"/>
      <c r="U8" s="1075"/>
      <c r="V8" s="1075"/>
      <c r="W8" s="1075"/>
      <c r="X8" s="1075"/>
      <c r="Y8" s="170"/>
      <c r="Z8" s="170"/>
      <c r="AA8" s="170"/>
      <c r="AB8" s="170"/>
      <c r="AC8" s="170"/>
      <c r="AD8" s="1075"/>
      <c r="AE8" s="1075"/>
      <c r="AF8" s="1075"/>
      <c r="AG8" s="1075"/>
      <c r="AH8" s="1075"/>
      <c r="AI8" s="1075"/>
      <c r="AJ8" s="1075"/>
      <c r="AK8" s="1075"/>
      <c r="AL8" s="1075"/>
      <c r="AM8" s="1075"/>
      <c r="AN8" s="1075"/>
      <c r="AO8" s="1075"/>
      <c r="AP8" s="1075"/>
      <c r="AQ8" s="1075"/>
      <c r="AR8" s="1075"/>
      <c r="AS8" s="1075"/>
      <c r="AT8" s="1075"/>
      <c r="AU8" s="1075"/>
      <c r="AV8" s="1075"/>
      <c r="AW8" s="1075"/>
      <c r="AX8" s="1075"/>
      <c r="AY8" s="1075"/>
      <c r="AZ8" s="1075"/>
      <c r="BA8" s="1075"/>
      <c r="BB8" s="1075"/>
      <c r="BC8" s="1075"/>
      <c r="BD8" s="1075"/>
      <c r="BE8" s="1075"/>
      <c r="BF8" s="1075"/>
      <c r="BG8" s="1075"/>
      <c r="BH8" s="1075"/>
      <c r="BI8" s="1077"/>
    </row>
    <row r="9" customFormat="false" ht="15" hidden="false" customHeight="true" outlineLevel="0" collapsed="false">
      <c r="A9" s="1078" t="s">
        <v>401</v>
      </c>
      <c r="B9" s="1075"/>
      <c r="C9" s="1075"/>
      <c r="D9" s="1075"/>
      <c r="E9" s="1075"/>
      <c r="F9" s="1075"/>
      <c r="G9" s="1075"/>
      <c r="H9" s="1075"/>
      <c r="I9" s="1075"/>
      <c r="J9" s="1075"/>
      <c r="K9" s="1075"/>
      <c r="L9" s="1075"/>
      <c r="M9" s="1075"/>
      <c r="N9" s="1075"/>
      <c r="O9" s="1075"/>
      <c r="P9" s="1075"/>
      <c r="Q9" s="1075"/>
      <c r="R9" s="1075"/>
      <c r="S9" s="1075"/>
      <c r="T9" s="1075"/>
      <c r="U9" s="1075"/>
      <c r="V9" s="1075"/>
      <c r="W9" s="1075"/>
      <c r="X9" s="1075"/>
      <c r="Y9" s="170"/>
      <c r="Z9" s="170"/>
      <c r="AA9" s="170"/>
      <c r="AB9" s="170"/>
      <c r="AC9" s="170"/>
      <c r="AD9" s="1075"/>
      <c r="AE9" s="1075"/>
      <c r="AF9" s="1075"/>
      <c r="AG9" s="1075"/>
      <c r="AH9" s="1075"/>
      <c r="AI9" s="1075"/>
      <c r="AJ9" s="1075"/>
      <c r="AK9" s="1075"/>
      <c r="AL9" s="1075"/>
      <c r="AM9" s="1075"/>
      <c r="AN9" s="1075"/>
      <c r="AO9" s="1075"/>
      <c r="AP9" s="1075"/>
      <c r="AQ9" s="1075"/>
      <c r="AR9" s="1075"/>
      <c r="AS9" s="1075"/>
      <c r="AT9" s="1075"/>
      <c r="AU9" s="1075"/>
      <c r="AV9" s="1075"/>
      <c r="AW9" s="1075"/>
      <c r="AX9" s="1075"/>
      <c r="AY9" s="1075"/>
      <c r="AZ9" s="1075"/>
      <c r="BA9" s="1079"/>
      <c r="BB9" s="1075"/>
      <c r="BC9" s="1080"/>
      <c r="BD9" s="1080"/>
      <c r="BE9" s="1080"/>
      <c r="BF9" s="1075"/>
      <c r="BG9" s="1080"/>
      <c r="BH9" s="1080"/>
      <c r="BI9" s="1077"/>
    </row>
    <row r="10" customFormat="false" ht="15" hidden="false" customHeight="true" outlineLevel="0" collapsed="false">
      <c r="A10" s="1074"/>
      <c r="B10" s="1075"/>
      <c r="C10" s="1075"/>
      <c r="D10" s="1075"/>
      <c r="E10" s="1075"/>
      <c r="F10" s="1075"/>
      <c r="G10" s="1075"/>
      <c r="H10" s="1075"/>
      <c r="I10" s="1075"/>
      <c r="J10" s="1075"/>
      <c r="K10" s="1075"/>
      <c r="L10" s="1075"/>
      <c r="M10" s="1075"/>
      <c r="N10" s="1075"/>
      <c r="O10" s="1075"/>
      <c r="P10" s="1075"/>
      <c r="Q10" s="1075"/>
      <c r="R10" s="1075"/>
      <c r="S10" s="1075"/>
      <c r="T10" s="1075"/>
      <c r="U10" s="1075"/>
      <c r="V10" s="1075"/>
      <c r="W10" s="1075"/>
      <c r="X10" s="1075"/>
      <c r="Y10" s="170"/>
      <c r="Z10" s="170"/>
      <c r="AA10" s="170"/>
      <c r="AB10" s="170"/>
      <c r="AC10" s="170"/>
      <c r="AD10" s="1075"/>
      <c r="AE10" s="1075"/>
      <c r="AF10" s="1075"/>
      <c r="AG10" s="1075"/>
      <c r="AH10" s="1075"/>
      <c r="AI10" s="1075"/>
      <c r="AJ10" s="1075"/>
      <c r="AK10" s="1075"/>
      <c r="AL10" s="1075"/>
      <c r="AM10" s="1075"/>
      <c r="AN10" s="1075"/>
      <c r="AO10" s="1075"/>
      <c r="AP10" s="1075"/>
      <c r="AQ10" s="1075"/>
      <c r="AR10" s="1075"/>
      <c r="AS10" s="1075"/>
      <c r="AT10" s="1075"/>
      <c r="AU10" s="1075"/>
      <c r="AV10" s="1075"/>
      <c r="AW10" s="1075"/>
      <c r="AX10" s="1075"/>
      <c r="AY10" s="1075"/>
      <c r="AZ10" s="1075"/>
      <c r="BA10" s="1075"/>
      <c r="BB10" s="1075"/>
      <c r="BC10" s="1075"/>
      <c r="BD10" s="1075"/>
      <c r="BE10" s="1075"/>
      <c r="BF10" s="1075"/>
      <c r="BG10" s="1075"/>
      <c r="BH10" s="1075"/>
      <c r="BI10" s="1077"/>
    </row>
    <row r="11" customFormat="false" ht="15" hidden="false" customHeight="true" outlineLevel="0" collapsed="false">
      <c r="A11" s="1081" t="s">
        <v>402</v>
      </c>
      <c r="B11" s="1075"/>
      <c r="C11" s="1075"/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1075"/>
      <c r="T11" s="1075"/>
      <c r="U11" s="1075"/>
      <c r="V11" s="1075"/>
      <c r="W11" s="1075"/>
      <c r="X11" s="1075"/>
      <c r="Y11" s="170"/>
      <c r="Z11" s="170"/>
      <c r="AA11" s="170"/>
      <c r="AB11" s="170"/>
      <c r="AC11" s="170"/>
      <c r="AD11" s="1075"/>
      <c r="AE11" s="1075"/>
      <c r="AF11" s="1075"/>
      <c r="AG11" s="1075"/>
      <c r="AH11" s="1075"/>
      <c r="AI11" s="1075"/>
      <c r="AJ11" s="1075"/>
      <c r="AK11" s="1075"/>
      <c r="AL11" s="1075"/>
      <c r="AM11" s="1075"/>
      <c r="AN11" s="1075"/>
      <c r="AO11" s="1075"/>
      <c r="AP11" s="1075"/>
      <c r="AQ11" s="1075"/>
      <c r="AR11" s="1075"/>
      <c r="AS11" s="1075"/>
      <c r="AT11" s="1075"/>
      <c r="AU11" s="1075"/>
      <c r="AV11" s="1075"/>
      <c r="AW11" s="1075"/>
      <c r="AX11" s="1075"/>
      <c r="AY11" s="1075"/>
      <c r="AZ11" s="1075"/>
      <c r="BA11" s="1075"/>
      <c r="BB11" s="1075"/>
      <c r="BC11" s="1075"/>
      <c r="BD11" s="1075"/>
      <c r="BE11" s="1075"/>
      <c r="BF11" s="1075"/>
      <c r="BG11" s="1075"/>
      <c r="BH11" s="1075"/>
      <c r="BI11" s="1077"/>
    </row>
    <row r="12" customFormat="false" ht="15" hidden="false" customHeight="true" outlineLevel="0" collapsed="false">
      <c r="A12" s="1081" t="s">
        <v>403</v>
      </c>
      <c r="B12" s="1075"/>
      <c r="C12" s="1075"/>
      <c r="D12" s="1075"/>
      <c r="E12" s="1075"/>
      <c r="F12" s="1075"/>
      <c r="G12" s="1075"/>
      <c r="H12" s="1075"/>
      <c r="I12" s="1075"/>
      <c r="J12" s="1075"/>
      <c r="K12" s="1075"/>
      <c r="L12" s="1075"/>
      <c r="M12" s="1075"/>
      <c r="N12" s="1075"/>
      <c r="O12" s="1075"/>
      <c r="P12" s="1075"/>
      <c r="Q12" s="1075"/>
      <c r="R12" s="1075"/>
      <c r="S12" s="1075"/>
      <c r="T12" s="1082"/>
      <c r="U12" s="1082"/>
      <c r="V12" s="1083"/>
      <c r="W12" s="1083"/>
      <c r="X12" s="1084"/>
      <c r="Y12" s="170"/>
      <c r="Z12" s="170"/>
      <c r="AA12" s="170"/>
      <c r="AB12" s="170"/>
      <c r="AC12" s="170"/>
      <c r="AD12" s="1075"/>
      <c r="AE12" s="1075"/>
      <c r="AF12" s="1075"/>
      <c r="AG12" s="1075"/>
      <c r="AH12" s="1075"/>
      <c r="AI12" s="1075"/>
      <c r="AJ12" s="1075"/>
      <c r="AK12" s="1075"/>
      <c r="AL12" s="1075"/>
      <c r="AM12" s="1075"/>
      <c r="AN12" s="1075"/>
      <c r="AO12" s="1075"/>
      <c r="AP12" s="1075"/>
      <c r="AQ12" s="1075"/>
      <c r="AR12" s="1075"/>
      <c r="AS12" s="1075"/>
      <c r="AT12" s="1075"/>
      <c r="AU12" s="1075"/>
      <c r="AV12" s="1075"/>
      <c r="AW12" s="1075"/>
      <c r="AX12" s="1075"/>
      <c r="AY12" s="1075"/>
      <c r="AZ12" s="1075"/>
      <c r="BA12" s="1075"/>
      <c r="BB12" s="1075"/>
      <c r="BC12" s="1075"/>
      <c r="BD12" s="1075"/>
      <c r="BE12" s="1075"/>
      <c r="BF12" s="1075"/>
      <c r="BG12" s="1075"/>
      <c r="BH12" s="1075"/>
      <c r="BI12" s="1077"/>
    </row>
    <row r="13" customFormat="false" ht="15" hidden="false" customHeight="true" outlineLevel="0" collapsed="false">
      <c r="A13" s="1085"/>
      <c r="B13" s="1086"/>
      <c r="C13" s="1086"/>
      <c r="D13" s="1086"/>
      <c r="E13" s="1086"/>
      <c r="F13" s="1086"/>
      <c r="G13" s="1086"/>
      <c r="H13" s="1086"/>
      <c r="I13" s="1086"/>
      <c r="J13" s="1086"/>
      <c r="K13" s="1086"/>
      <c r="L13" s="1086"/>
      <c r="M13" s="1086"/>
      <c r="N13" s="1086"/>
      <c r="O13" s="1086"/>
      <c r="P13" s="1086"/>
      <c r="Q13" s="1086"/>
      <c r="R13" s="1086"/>
      <c r="S13" s="1086"/>
      <c r="T13" s="1087"/>
      <c r="U13" s="1087"/>
      <c r="V13" s="1088"/>
      <c r="W13" s="1088"/>
      <c r="X13" s="1086"/>
      <c r="Y13" s="1089"/>
      <c r="Z13" s="1089"/>
      <c r="AA13" s="1089"/>
      <c r="AB13" s="1089"/>
      <c r="AC13" s="1089"/>
      <c r="AD13" s="1086"/>
      <c r="AE13" s="1086"/>
      <c r="AF13" s="1086"/>
      <c r="AG13" s="1086"/>
      <c r="AH13" s="1086"/>
      <c r="AI13" s="1086"/>
      <c r="AJ13" s="1086"/>
      <c r="AK13" s="1086"/>
      <c r="AL13" s="1086"/>
      <c r="AM13" s="1086"/>
      <c r="AN13" s="1086"/>
      <c r="AO13" s="1086"/>
      <c r="AP13" s="1086"/>
      <c r="AQ13" s="1086"/>
      <c r="AR13" s="1086"/>
      <c r="AS13" s="1086"/>
      <c r="AT13" s="1086"/>
      <c r="AU13" s="1086"/>
      <c r="AV13" s="1086"/>
      <c r="AW13" s="1086"/>
      <c r="AX13" s="1086"/>
      <c r="AY13" s="1086"/>
      <c r="AZ13" s="1086"/>
      <c r="BA13" s="1086"/>
      <c r="BB13" s="1086"/>
      <c r="BC13" s="1086"/>
      <c r="BD13" s="1086"/>
      <c r="BE13" s="1086"/>
      <c r="BF13" s="1086"/>
      <c r="BG13" s="1086"/>
      <c r="BH13" s="1086"/>
      <c r="BI13" s="1090"/>
    </row>
    <row r="14" customFormat="false" ht="15.75" hidden="false" customHeight="true" outlineLevel="0" collapsed="false">
      <c r="A14" s="1091" t="s">
        <v>404</v>
      </c>
      <c r="B14" s="1075"/>
      <c r="C14" s="1075"/>
      <c r="D14" s="1075"/>
      <c r="E14" s="1075"/>
      <c r="F14" s="1075"/>
      <c r="G14" s="1075"/>
      <c r="H14" s="1075"/>
      <c r="I14" s="1075"/>
      <c r="J14" s="1075"/>
      <c r="K14" s="1075"/>
      <c r="L14" s="1075"/>
      <c r="M14" s="1075"/>
      <c r="N14" s="1075"/>
      <c r="O14" s="1075"/>
      <c r="P14" s="1075"/>
      <c r="Q14" s="1075"/>
      <c r="R14" s="1075"/>
      <c r="S14" s="1075"/>
      <c r="T14" s="1082"/>
      <c r="U14" s="1082"/>
      <c r="V14" s="1083"/>
      <c r="W14" s="1083"/>
      <c r="X14" s="1075"/>
      <c r="Y14" s="170"/>
      <c r="Z14" s="170"/>
      <c r="AA14" s="170"/>
      <c r="AB14" s="170"/>
      <c r="AC14" s="170"/>
      <c r="AD14" s="1075"/>
      <c r="AE14" s="1075"/>
      <c r="AF14" s="1075"/>
      <c r="AG14" s="1075"/>
      <c r="AH14" s="1075"/>
      <c r="AI14" s="1075"/>
      <c r="AJ14" s="1075"/>
      <c r="AK14" s="1075"/>
      <c r="AL14" s="1075"/>
      <c r="AM14" s="1075"/>
      <c r="AN14" s="1075"/>
      <c r="AO14" s="1075"/>
      <c r="AP14" s="1075"/>
      <c r="AQ14" s="1075"/>
      <c r="AR14" s="1075"/>
      <c r="AS14" s="1075"/>
      <c r="AT14" s="1075"/>
      <c r="AU14" s="1075"/>
      <c r="AV14" s="1075"/>
      <c r="AW14" s="1075"/>
      <c r="AX14" s="1075"/>
      <c r="AY14" s="1075"/>
      <c r="AZ14" s="1075"/>
      <c r="BA14" s="1075"/>
      <c r="BB14" s="1075"/>
      <c r="BC14" s="1075"/>
      <c r="BD14" s="1075"/>
      <c r="BE14" s="1075"/>
      <c r="BF14" s="1075"/>
      <c r="BG14" s="1075"/>
      <c r="BH14" s="1075"/>
      <c r="BI14" s="1075"/>
    </row>
    <row r="15" customFormat="false" ht="15" hidden="false" customHeight="true" outlineLevel="0" collapsed="false">
      <c r="A15" s="1092"/>
      <c r="B15" s="1092"/>
      <c r="C15" s="1092"/>
      <c r="D15" s="1092"/>
      <c r="E15" s="1092"/>
      <c r="F15" s="1092"/>
      <c r="G15" s="1092"/>
      <c r="H15" s="1092"/>
      <c r="I15" s="1092"/>
      <c r="J15" s="1092"/>
      <c r="K15" s="1092"/>
      <c r="L15" s="1092"/>
      <c r="M15" s="1092"/>
      <c r="N15" s="1092"/>
      <c r="O15" s="1092"/>
      <c r="P15" s="1092"/>
      <c r="Q15" s="1092"/>
      <c r="R15" s="1092"/>
      <c r="S15" s="1092"/>
      <c r="T15" s="1075"/>
      <c r="U15" s="1075"/>
      <c r="V15" s="1093"/>
      <c r="W15" s="1093"/>
      <c r="X15" s="1093"/>
      <c r="AD15" s="1093"/>
      <c r="AE15" s="1093"/>
      <c r="AF15" s="1093"/>
      <c r="AG15" s="1093"/>
      <c r="AH15" s="1093"/>
      <c r="AI15" s="1093"/>
      <c r="AJ15" s="1093"/>
      <c r="AK15" s="1093"/>
      <c r="AL15" s="1093"/>
      <c r="AM15" s="1093"/>
      <c r="AN15" s="1093"/>
      <c r="AO15" s="1093"/>
      <c r="AP15" s="1093"/>
      <c r="AQ15" s="1093"/>
      <c r="AR15" s="1093"/>
      <c r="AS15" s="1093"/>
      <c r="AT15" s="1093"/>
      <c r="AU15" s="1093"/>
      <c r="AV15" s="1093"/>
      <c r="AW15" s="1093"/>
      <c r="AX15" s="1093"/>
      <c r="AY15" s="1093"/>
      <c r="AZ15" s="1093"/>
      <c r="BA15" s="1093"/>
      <c r="BB15" s="1093"/>
      <c r="BC15" s="1093"/>
      <c r="BD15" s="1093"/>
      <c r="BE15" s="1093"/>
      <c r="BF15" s="1093"/>
      <c r="BG15" s="1093"/>
      <c r="BH15" s="1093"/>
      <c r="BI15" s="1093"/>
    </row>
    <row r="16" customFormat="false" ht="15" hidden="false" customHeight="true" outlineLevel="0" collapsed="false">
      <c r="A16" s="1094"/>
      <c r="B16" s="1094"/>
      <c r="C16" s="1094"/>
      <c r="D16" s="1094"/>
      <c r="E16" s="1094"/>
      <c r="F16" s="1094"/>
      <c r="G16" s="1094"/>
      <c r="H16" s="1094"/>
      <c r="I16" s="1094"/>
      <c r="J16" s="1094"/>
      <c r="K16" s="1094"/>
      <c r="L16" s="1094"/>
      <c r="M16" s="1094"/>
      <c r="N16" s="1094"/>
      <c r="O16" s="1095"/>
      <c r="P16" s="1096"/>
      <c r="Q16" s="1095"/>
      <c r="R16" s="1096"/>
      <c r="S16" s="1096"/>
      <c r="T16" s="1075"/>
      <c r="U16" s="1097"/>
      <c r="V16" s="1097"/>
      <c r="W16" s="1097"/>
      <c r="X16" s="1097"/>
      <c r="Y16" s="1097"/>
      <c r="Z16" s="1097"/>
      <c r="AA16" s="1097"/>
      <c r="AB16" s="1097"/>
      <c r="AC16" s="1097"/>
      <c r="AD16" s="1093"/>
      <c r="AE16" s="1093"/>
      <c r="AF16" s="1093"/>
      <c r="AG16" s="1093"/>
      <c r="AH16" s="1093"/>
      <c r="AI16" s="1093"/>
      <c r="AJ16" s="1093"/>
      <c r="AK16" s="1093"/>
      <c r="AL16" s="1093"/>
      <c r="AM16" s="1093"/>
      <c r="AN16" s="1093"/>
      <c r="AO16" s="1093"/>
      <c r="AP16" s="1093"/>
      <c r="AQ16" s="1093"/>
      <c r="AR16" s="1093"/>
      <c r="AS16" s="1093"/>
      <c r="AT16" s="1093"/>
      <c r="AU16" s="1093"/>
      <c r="AV16" s="1093"/>
      <c r="AW16" s="1093"/>
      <c r="AX16" s="1093"/>
      <c r="AY16" s="1093"/>
      <c r="AZ16" s="1093"/>
      <c r="BA16" s="1093"/>
      <c r="BB16" s="1093"/>
      <c r="BC16" s="1093"/>
      <c r="BD16" s="1093"/>
      <c r="BE16" s="1093"/>
      <c r="BF16" s="1093"/>
      <c r="BG16" s="1093"/>
      <c r="BH16" s="1093"/>
      <c r="BI16" s="1093"/>
    </row>
    <row r="17" customFormat="false" ht="15" hidden="false" customHeight="true" outlineLevel="0" collapsed="false">
      <c r="A17" s="1098"/>
      <c r="B17" s="853"/>
      <c r="C17" s="853"/>
      <c r="D17" s="853"/>
      <c r="E17" s="853"/>
      <c r="F17" s="853"/>
      <c r="G17" s="716"/>
      <c r="H17" s="716"/>
      <c r="I17" s="716"/>
      <c r="J17" s="716"/>
      <c r="K17" s="716"/>
      <c r="L17" s="716"/>
      <c r="M17" s="716"/>
      <c r="N17" s="716"/>
      <c r="O17" s="716"/>
      <c r="P17" s="1093"/>
      <c r="Q17" s="716"/>
      <c r="R17" s="1093"/>
      <c r="S17" s="1093"/>
      <c r="T17" s="1093"/>
      <c r="U17" s="1097"/>
      <c r="V17" s="1097"/>
      <c r="W17" s="1097"/>
      <c r="X17" s="1097"/>
      <c r="Y17" s="1097"/>
      <c r="Z17" s="1097"/>
      <c r="AA17" s="1097"/>
      <c r="AB17" s="1097"/>
      <c r="AC17" s="1097"/>
      <c r="AD17" s="1093"/>
      <c r="AE17" s="1093"/>
      <c r="AF17" s="1093"/>
      <c r="AG17" s="1093"/>
      <c r="AH17" s="1093"/>
      <c r="AI17" s="1093"/>
      <c r="AJ17" s="1093"/>
      <c r="AK17" s="1093"/>
      <c r="AL17" s="1093"/>
      <c r="AM17" s="1093"/>
      <c r="AN17" s="1093"/>
      <c r="AO17" s="1093"/>
      <c r="AP17" s="1093"/>
      <c r="AQ17" s="1093"/>
      <c r="AR17" s="1093"/>
      <c r="AS17" s="1093"/>
      <c r="AT17" s="1093"/>
      <c r="AU17" s="1093"/>
      <c r="AV17" s="1093"/>
      <c r="AW17" s="1093"/>
      <c r="AX17" s="1093"/>
      <c r="AY17" s="1093"/>
      <c r="AZ17" s="1093"/>
      <c r="BA17" s="1093"/>
      <c r="BB17" s="1093"/>
      <c r="BC17" s="1093"/>
      <c r="BD17" s="1093"/>
      <c r="BE17" s="1093"/>
      <c r="BF17" s="1093"/>
      <c r="BG17" s="1093"/>
      <c r="BH17" s="1093"/>
      <c r="BI17" s="1093"/>
    </row>
    <row r="18" customFormat="false" ht="15" hidden="false" customHeight="true" outlineLevel="0" collapsed="false">
      <c r="A18" s="1098"/>
      <c r="B18" s="853"/>
      <c r="C18" s="853"/>
      <c r="D18" s="853"/>
      <c r="E18" s="853"/>
      <c r="F18" s="853"/>
      <c r="G18" s="716"/>
      <c r="H18" s="716"/>
      <c r="I18" s="716"/>
      <c r="J18" s="716"/>
      <c r="K18" s="716"/>
      <c r="L18" s="716"/>
      <c r="M18" s="716"/>
      <c r="N18" s="716"/>
      <c r="O18" s="716"/>
      <c r="P18" s="1093"/>
      <c r="Q18" s="716"/>
      <c r="R18" s="1093"/>
      <c r="S18" s="1093"/>
      <c r="T18" s="1093"/>
      <c r="U18" s="1097"/>
      <c r="V18" s="1097"/>
      <c r="W18" s="1097"/>
      <c r="X18" s="1097"/>
      <c r="Y18" s="1097"/>
      <c r="Z18" s="1097"/>
      <c r="AA18" s="1097"/>
      <c r="AB18" s="1097"/>
      <c r="AC18" s="1097"/>
      <c r="AD18" s="1093"/>
      <c r="AE18" s="1093"/>
      <c r="AF18" s="1093"/>
      <c r="AG18" s="1093"/>
      <c r="AH18" s="1093"/>
      <c r="AI18" s="1093"/>
      <c r="AJ18" s="1093"/>
      <c r="AK18" s="1093"/>
      <c r="AL18" s="1093"/>
      <c r="AM18" s="1093"/>
      <c r="AN18" s="1093"/>
      <c r="AO18" s="1093"/>
      <c r="AP18" s="1093"/>
      <c r="AQ18" s="1093"/>
      <c r="AR18" s="1093"/>
      <c r="AS18" s="1093"/>
      <c r="AT18" s="1093"/>
      <c r="AU18" s="1093"/>
      <c r="AV18" s="1093"/>
      <c r="AW18" s="1093"/>
      <c r="AX18" s="1093"/>
      <c r="AY18" s="1093"/>
      <c r="AZ18" s="1093"/>
      <c r="BA18" s="1093"/>
      <c r="BB18" s="1093"/>
      <c r="BC18" s="1093"/>
      <c r="BD18" s="1093"/>
      <c r="BE18" s="1093"/>
      <c r="BF18" s="1093"/>
      <c r="BG18" s="1093"/>
      <c r="BH18" s="1093"/>
      <c r="BI18" s="1093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6" activeCellId="0" sqref="E6"/>
    </sheetView>
  </sheetViews>
  <sheetFormatPr defaultColWidth="8.8476562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99"/>
      <c r="B1" s="1100" t="s">
        <v>405</v>
      </c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100"/>
    </row>
    <row r="2" customFormat="false" ht="15" hidden="false" customHeight="true" outlineLevel="0" collapsed="false">
      <c r="A2" s="1101" t="s">
        <v>406</v>
      </c>
      <c r="B2" s="1102"/>
      <c r="C2" s="1102"/>
      <c r="D2" s="1102"/>
      <c r="E2" s="1102"/>
      <c r="F2" s="1102"/>
      <c r="G2" s="1102"/>
      <c r="H2" s="1102"/>
      <c r="I2" s="1102"/>
      <c r="J2" s="1103"/>
      <c r="K2" s="1103"/>
      <c r="L2" s="1102" t="s">
        <v>407</v>
      </c>
      <c r="M2" s="1104" t="s">
        <v>408</v>
      </c>
      <c r="N2" s="1105"/>
      <c r="O2" s="1106"/>
    </row>
    <row r="3" customFormat="false" ht="15" hidden="false" customHeight="true" outlineLevel="0" collapsed="false">
      <c r="A3" s="1107"/>
      <c r="B3" s="1108" t="s">
        <v>409</v>
      </c>
      <c r="C3" s="1108"/>
      <c r="D3" s="1108"/>
      <c r="E3" s="1108"/>
      <c r="F3" s="1108"/>
      <c r="G3" s="1108"/>
      <c r="H3" s="1108"/>
      <c r="I3" s="1108"/>
      <c r="J3" s="1108"/>
      <c r="K3" s="1108"/>
      <c r="L3" s="1108"/>
      <c r="M3" s="1108"/>
      <c r="N3" s="1108"/>
      <c r="O3" s="1108"/>
    </row>
    <row r="4" customFormat="false" ht="15" hidden="false" customHeight="true" outlineLevel="0" collapsed="false">
      <c r="A4" s="1109"/>
      <c r="B4" s="1110" t="s">
        <v>92</v>
      </c>
      <c r="C4" s="1110"/>
      <c r="D4" s="1110"/>
      <c r="E4" s="1110"/>
      <c r="F4" s="1111" t="s">
        <v>91</v>
      </c>
      <c r="G4" s="1111"/>
      <c r="H4" s="1111"/>
      <c r="I4" s="1111"/>
      <c r="J4" s="1110" t="s">
        <v>410</v>
      </c>
      <c r="K4" s="1110"/>
      <c r="L4" s="1112" t="s">
        <v>411</v>
      </c>
      <c r="M4" s="1112"/>
      <c r="N4" s="1112"/>
      <c r="O4" s="1112"/>
    </row>
    <row r="5" customFormat="false" ht="33.75" hidden="false" customHeight="true" outlineLevel="0" collapsed="false">
      <c r="A5" s="1113" t="s">
        <v>344</v>
      </c>
      <c r="B5" s="1114" t="s">
        <v>412</v>
      </c>
      <c r="C5" s="1115" t="s">
        <v>413</v>
      </c>
      <c r="D5" s="1115" t="s">
        <v>414</v>
      </c>
      <c r="E5" s="1116" t="s">
        <v>415</v>
      </c>
      <c r="F5" s="1117" t="s">
        <v>412</v>
      </c>
      <c r="G5" s="1115" t="s">
        <v>416</v>
      </c>
      <c r="H5" s="1115" t="s">
        <v>414</v>
      </c>
      <c r="I5" s="1118" t="s">
        <v>415</v>
      </c>
      <c r="J5" s="1119" t="s">
        <v>412</v>
      </c>
      <c r="K5" s="1120" t="s">
        <v>417</v>
      </c>
      <c r="L5" s="1117" t="s">
        <v>412</v>
      </c>
      <c r="M5" s="1115" t="s">
        <v>418</v>
      </c>
      <c r="N5" s="1115" t="s">
        <v>414</v>
      </c>
      <c r="O5" s="1116" t="s">
        <v>298</v>
      </c>
    </row>
    <row r="6" customFormat="false" ht="15.95" hidden="false" customHeight="true" outlineLevel="0" collapsed="false">
      <c r="A6" s="1121" t="s">
        <v>195</v>
      </c>
      <c r="B6" s="1122" t="n">
        <f aca="false">'Controle qualidade GQL '!E5</f>
        <v>317</v>
      </c>
      <c r="C6" s="1123" t="n">
        <f aca="false">'Controle qualidade GQL '!E5-'Controle qualidade GQL '!F5</f>
        <v>0</v>
      </c>
      <c r="D6" s="1124" t="n">
        <f aca="false">'Controle qualidade GQL '!AK5</f>
        <v>0.620542424242424</v>
      </c>
      <c r="E6" s="1125" t="n">
        <f aca="false">'Controle qualidade GQL '!AI5</f>
        <v>2.5</v>
      </c>
      <c r="F6" s="1126" t="n">
        <f aca="false">'Controle qualidade GQL '!C5</f>
        <v>317</v>
      </c>
      <c r="G6" s="1127" t="n">
        <f aca="false">'Controle qualidade GQL '!C5-'Controle qualidade GQL '!D5</f>
        <v>3</v>
      </c>
      <c r="H6" s="1124" t="n">
        <f aca="false">'Controle qualidade GQL '!AB5</f>
        <v>8.05060606060606</v>
      </c>
      <c r="I6" s="1125" t="n">
        <f aca="false">'Controle qualidade GQL '!Z5</f>
        <v>13</v>
      </c>
      <c r="J6" s="1128" t="s">
        <v>419</v>
      </c>
      <c r="K6" s="1129" t="s">
        <v>419</v>
      </c>
      <c r="L6" s="1122" t="n">
        <f aca="false">'Controle qualidade GQL '!G5</f>
        <v>313</v>
      </c>
      <c r="M6" s="1127" t="n">
        <f aca="false">'Controle qualidade GQL '!G5-'Controle qualidade GQL '!H5</f>
        <v>0</v>
      </c>
      <c r="N6" s="1130" t="n">
        <f aca="false">'Controle qualidade GQL '!BI5</f>
        <v>3.10866666666667</v>
      </c>
      <c r="O6" s="1131" t="n">
        <f aca="false">'Controle qualidade GQL '!BH5</f>
        <v>2.66666666666667</v>
      </c>
    </row>
    <row r="7" customFormat="false" ht="15.95" hidden="true" customHeight="true" outlineLevel="0" collapsed="false">
      <c r="A7" s="1132" t="s">
        <v>420</v>
      </c>
      <c r="B7" s="1133"/>
      <c r="C7" s="1134"/>
      <c r="D7" s="1135"/>
      <c r="E7" s="1136"/>
      <c r="F7" s="1137"/>
      <c r="G7" s="1138"/>
      <c r="H7" s="1135"/>
      <c r="I7" s="1136"/>
      <c r="J7" s="1139" t="s">
        <v>419</v>
      </c>
      <c r="K7" s="1140" t="s">
        <v>419</v>
      </c>
      <c r="L7" s="1133"/>
      <c r="M7" s="1138"/>
      <c r="N7" s="1141"/>
      <c r="O7" s="1142"/>
    </row>
    <row r="8" customFormat="false" ht="15.95" hidden="true" customHeight="true" outlineLevel="0" collapsed="false">
      <c r="A8" s="1132" t="s">
        <v>421</v>
      </c>
      <c r="B8" s="1133"/>
      <c r="C8" s="1134"/>
      <c r="D8" s="1135"/>
      <c r="E8" s="1136"/>
      <c r="F8" s="1137"/>
      <c r="G8" s="1138"/>
      <c r="H8" s="1135"/>
      <c r="I8" s="1136"/>
      <c r="J8" s="1128" t="s">
        <v>419</v>
      </c>
      <c r="K8" s="1129" t="s">
        <v>419</v>
      </c>
      <c r="L8" s="1133"/>
      <c r="M8" s="1138"/>
      <c r="N8" s="1141"/>
      <c r="O8" s="1142"/>
    </row>
    <row r="9" customFormat="false" ht="15.95" hidden="true" customHeight="true" outlineLevel="0" collapsed="false">
      <c r="A9" s="1132" t="s">
        <v>422</v>
      </c>
      <c r="B9" s="1133"/>
      <c r="C9" s="1134"/>
      <c r="D9" s="1135"/>
      <c r="E9" s="1136"/>
      <c r="F9" s="1137"/>
      <c r="G9" s="1138"/>
      <c r="H9" s="1135"/>
      <c r="I9" s="1136"/>
      <c r="J9" s="1143" t="s">
        <v>419</v>
      </c>
      <c r="K9" s="1144" t="s">
        <v>419</v>
      </c>
      <c r="L9" s="1133"/>
      <c r="M9" s="1138"/>
      <c r="N9" s="1141"/>
      <c r="O9" s="1142"/>
    </row>
    <row r="10" customFormat="false" ht="15.95" hidden="true" customHeight="true" outlineLevel="0" collapsed="false">
      <c r="A10" s="1132" t="s">
        <v>423</v>
      </c>
      <c r="B10" s="1145"/>
      <c r="C10" s="1146"/>
      <c r="D10" s="1147"/>
      <c r="E10" s="1148"/>
      <c r="F10" s="1149"/>
      <c r="G10" s="1146"/>
      <c r="H10" s="1147"/>
      <c r="I10" s="1150"/>
      <c r="J10" s="1143" t="s">
        <v>419</v>
      </c>
      <c r="K10" s="1144" t="s">
        <v>419</v>
      </c>
      <c r="L10" s="1149"/>
      <c r="M10" s="1146"/>
      <c r="N10" s="1151"/>
      <c r="O10" s="1152"/>
    </row>
    <row r="11" customFormat="false" ht="15.95" hidden="true" customHeight="true" outlineLevel="0" collapsed="false">
      <c r="A11" s="1132" t="s">
        <v>424</v>
      </c>
      <c r="B11" s="1145"/>
      <c r="C11" s="1146"/>
      <c r="D11" s="1147"/>
      <c r="E11" s="1153"/>
      <c r="F11" s="1154"/>
      <c r="G11" s="1155"/>
      <c r="H11" s="1156"/>
      <c r="I11" s="1157"/>
      <c r="J11" s="1143" t="s">
        <v>419</v>
      </c>
      <c r="K11" s="1144" t="s">
        <v>419</v>
      </c>
      <c r="L11" s="1154"/>
      <c r="M11" s="1155"/>
      <c r="N11" s="1158"/>
      <c r="O11" s="1159"/>
    </row>
    <row r="12" customFormat="false" ht="15" hidden="true" customHeight="true" outlineLevel="0" collapsed="false">
      <c r="A12" s="1160" t="s">
        <v>425</v>
      </c>
      <c r="B12" s="1161" t="n">
        <v>0</v>
      </c>
      <c r="C12" s="1162" t="n">
        <v>0</v>
      </c>
      <c r="D12" s="1163" t="n">
        <v>0</v>
      </c>
      <c r="E12" s="1164" t="n">
        <v>0</v>
      </c>
      <c r="F12" s="1165" t="n">
        <v>0</v>
      </c>
      <c r="G12" s="1166" t="n">
        <v>0</v>
      </c>
      <c r="H12" s="1166" t="n">
        <v>0</v>
      </c>
      <c r="I12" s="1166" t="n">
        <v>0</v>
      </c>
      <c r="J12" s="1167" t="s">
        <v>419</v>
      </c>
      <c r="K12" s="1168" t="s">
        <v>419</v>
      </c>
      <c r="L12" s="1169" t="n">
        <v>0</v>
      </c>
      <c r="M12" s="1170" t="n">
        <v>0</v>
      </c>
      <c r="N12" s="1171" t="n">
        <v>0</v>
      </c>
      <c r="O12" s="1172" t="n">
        <v>0</v>
      </c>
    </row>
    <row r="13" customFormat="false" ht="13.5" hidden="false" customHeight="true" outlineLevel="0" collapsed="false">
      <c r="A13" s="1173" t="s">
        <v>133</v>
      </c>
      <c r="B13" s="1174" t="n">
        <f aca="false">SUM(RelatSISÁGUA!B6:B12)</f>
        <v>317</v>
      </c>
      <c r="C13" s="1174" t="n">
        <f aca="false">SUM(RelatSISÁGUA!C6:C12)</f>
        <v>0</v>
      </c>
      <c r="D13" s="1175"/>
      <c r="E13" s="1176"/>
      <c r="F13" s="1174" t="n">
        <f aca="false">SUM(RelatSISÁGUA!F6:F12)</f>
        <v>317</v>
      </c>
      <c r="G13" s="1174" t="n">
        <f aca="false">SUM(RelatSISÁGUA!G6:G12)</f>
        <v>3</v>
      </c>
      <c r="H13" s="1175"/>
      <c r="I13" s="1177"/>
      <c r="J13" s="1178"/>
      <c r="K13" s="1179"/>
      <c r="L13" s="1174" t="n">
        <f aca="false">SUM(RelatSISÁGUA!L6:L12)</f>
        <v>313</v>
      </c>
      <c r="M13" s="1180" t="n">
        <f aca="false">SUM(RelatSISÁGUA!M6:M12)</f>
        <v>0</v>
      </c>
      <c r="N13" s="1175"/>
      <c r="O13" s="1176"/>
    </row>
    <row r="14" customFormat="false" ht="12.75" hidden="false" customHeight="true" outlineLevel="0" collapsed="false">
      <c r="B14" s="1181"/>
      <c r="C14" s="1181"/>
      <c r="D14" s="1181"/>
      <c r="E14" s="1181"/>
      <c r="F14" s="1181"/>
      <c r="G14" s="1181"/>
      <c r="H14" s="1181"/>
      <c r="I14" s="1181"/>
      <c r="J14" s="1181"/>
      <c r="K14" s="1181"/>
      <c r="L14" s="1182"/>
      <c r="M14" s="1183"/>
      <c r="N14" s="1184"/>
      <c r="O14" s="1185"/>
    </row>
    <row r="15" customFormat="false" ht="12.75" hidden="false" customHeight="true" outlineLevel="0" collapsed="false">
      <c r="A15" s="1186" t="s">
        <v>426</v>
      </c>
    </row>
    <row r="16" customFormat="false" ht="12.75" hidden="false" customHeight="true" outlineLevel="0" collapsed="false">
      <c r="A16" s="1186" t="s">
        <v>427</v>
      </c>
      <c r="C16" s="1186" t="s">
        <v>428</v>
      </c>
      <c r="D16" s="1186"/>
      <c r="E16" s="1186" t="s">
        <v>429</v>
      </c>
      <c r="F16" s="1186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20" zoomScaleNormal="120" zoomScalePageLayoutView="100" workbookViewId="0">
      <selection pane="topLeft" activeCell="Q6" activeCellId="0" sqref="Q6"/>
    </sheetView>
  </sheetViews>
  <sheetFormatPr defaultColWidth="8.8476562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87"/>
      <c r="B1" s="1188" t="s">
        <v>430</v>
      </c>
      <c r="C1" s="1188"/>
      <c r="D1" s="1188"/>
      <c r="E1" s="1188"/>
      <c r="F1" s="1188"/>
      <c r="G1" s="1188"/>
      <c r="H1" s="1188"/>
      <c r="I1" s="1188"/>
      <c r="J1" s="1188"/>
      <c r="K1" s="1188"/>
      <c r="L1" s="1188"/>
      <c r="M1" s="1188"/>
      <c r="N1" s="1188"/>
      <c r="O1" s="1188"/>
      <c r="P1" s="1188"/>
      <c r="Q1" s="1188"/>
      <c r="R1" s="1188"/>
      <c r="S1" s="1188"/>
      <c r="T1" s="1188"/>
      <c r="U1" s="1188"/>
      <c r="V1" s="1188"/>
      <c r="W1" s="1188"/>
      <c r="X1" s="1188"/>
      <c r="Y1" s="1188"/>
      <c r="Z1" s="1188"/>
      <c r="AA1" s="1188"/>
      <c r="AB1" s="1188"/>
      <c r="AC1" s="1188"/>
      <c r="AD1" s="1188"/>
      <c r="AE1" s="1188"/>
      <c r="AF1" s="1188"/>
      <c r="AG1" s="1188"/>
      <c r="AH1" s="1188"/>
      <c r="AI1" s="1188"/>
      <c r="AJ1" s="1188"/>
      <c r="AK1" s="1188"/>
      <c r="AL1" s="1188"/>
      <c r="AM1" s="1188"/>
      <c r="AN1" s="1188"/>
      <c r="AO1" s="1188"/>
      <c r="AP1" s="1188"/>
      <c r="AQ1" s="1188"/>
      <c r="AR1" s="1188"/>
      <c r="AS1" s="1188"/>
      <c r="AT1" s="1188"/>
      <c r="AU1" s="1188"/>
      <c r="AV1" s="1188"/>
      <c r="AW1" s="1188"/>
      <c r="AX1" s="1188"/>
      <c r="AY1" s="1188"/>
      <c r="AZ1" s="1188"/>
      <c r="BA1" s="1188"/>
      <c r="BB1" s="1188"/>
      <c r="BC1" s="1188"/>
      <c r="BD1" s="1188"/>
    </row>
    <row r="2" customFormat="false" ht="16.5" hidden="false" customHeight="true" outlineLevel="0" collapsed="false">
      <c r="A2" s="1189" t="s">
        <v>431</v>
      </c>
      <c r="B2" s="1189"/>
      <c r="C2" s="1189"/>
      <c r="D2" s="1189"/>
      <c r="E2" s="1189"/>
      <c r="F2" s="1189"/>
      <c r="G2" s="1189"/>
      <c r="H2" s="1189"/>
      <c r="I2" s="1189"/>
      <c r="J2" s="1189"/>
      <c r="K2" s="1189"/>
      <c r="L2" s="1189"/>
      <c r="M2" s="1189"/>
      <c r="N2" s="1189"/>
      <c r="O2" s="1189"/>
      <c r="P2" s="1189"/>
      <c r="Q2" s="1189"/>
      <c r="R2" s="1189"/>
      <c r="S2" s="1189"/>
      <c r="T2" s="1189"/>
      <c r="U2" s="1189"/>
      <c r="V2" s="1189"/>
      <c r="W2" s="1189"/>
      <c r="X2" s="1189"/>
      <c r="Y2" s="1189"/>
      <c r="Z2" s="1189"/>
      <c r="AA2" s="1189"/>
      <c r="AB2" s="1189"/>
      <c r="AC2" s="1189"/>
      <c r="AD2" s="1189"/>
      <c r="AE2" s="1189"/>
      <c r="AF2" s="1189"/>
      <c r="AG2" s="1189"/>
      <c r="AH2" s="1189"/>
      <c r="AI2" s="1189"/>
      <c r="AJ2" s="1189"/>
      <c r="AK2" s="1189"/>
      <c r="AL2" s="1189"/>
      <c r="AM2" s="1189"/>
      <c r="AN2" s="1189"/>
      <c r="AO2" s="1189"/>
      <c r="AP2" s="1189"/>
      <c r="AQ2" s="1189"/>
      <c r="AR2" s="1189"/>
      <c r="AS2" s="1189"/>
      <c r="AT2" s="1190"/>
      <c r="AU2" s="1190"/>
      <c r="AV2" s="1190"/>
      <c r="AW2" s="1093"/>
      <c r="AX2" s="1093"/>
      <c r="AY2" s="1093"/>
      <c r="AZ2" s="1191"/>
      <c r="BA2" s="1192" t="s">
        <v>407</v>
      </c>
      <c r="BB2" s="1193" t="s">
        <v>432</v>
      </c>
      <c r="BC2" s="1193"/>
      <c r="BD2" s="1194"/>
    </row>
    <row r="3" s="1203" customFormat="true" ht="15.75" hidden="false" customHeight="true" outlineLevel="0" collapsed="false">
      <c r="A3" s="1195" t="s">
        <v>344</v>
      </c>
      <c r="B3" s="1196" t="s">
        <v>433</v>
      </c>
      <c r="C3" s="1197" t="s">
        <v>434</v>
      </c>
      <c r="D3" s="1198" t="s">
        <v>435</v>
      </c>
      <c r="E3" s="1199" t="s">
        <v>436</v>
      </c>
      <c r="F3" s="1199"/>
      <c r="G3" s="1199"/>
      <c r="H3" s="1199"/>
      <c r="I3" s="1199"/>
      <c r="J3" s="1199"/>
      <c r="K3" s="1199"/>
      <c r="L3" s="1199"/>
      <c r="M3" s="1199"/>
      <c r="N3" s="1199"/>
      <c r="O3" s="1199"/>
      <c r="P3" s="1199"/>
      <c r="Q3" s="1200" t="s">
        <v>437</v>
      </c>
      <c r="R3" s="1200"/>
      <c r="S3" s="1200"/>
      <c r="T3" s="1200"/>
      <c r="U3" s="1200"/>
      <c r="V3" s="1200"/>
      <c r="W3" s="1200"/>
      <c r="X3" s="1200"/>
      <c r="Y3" s="1200"/>
      <c r="Z3" s="1200"/>
      <c r="AA3" s="1200"/>
      <c r="AB3" s="1200"/>
      <c r="AC3" s="1200"/>
      <c r="AD3" s="1200"/>
      <c r="AE3" s="1200"/>
      <c r="AF3" s="1200"/>
      <c r="AG3" s="1200" t="s">
        <v>438</v>
      </c>
      <c r="AH3" s="1200"/>
      <c r="AI3" s="1200"/>
      <c r="AJ3" s="1200"/>
      <c r="AK3" s="1201" t="s">
        <v>439</v>
      </c>
      <c r="AL3" s="1201"/>
      <c r="AM3" s="1201"/>
      <c r="AN3" s="1201"/>
      <c r="AO3" s="1201"/>
      <c r="AP3" s="1201"/>
      <c r="AQ3" s="1201"/>
      <c r="AR3" s="1201"/>
      <c r="AS3" s="1201"/>
      <c r="AT3" s="1201"/>
      <c r="AU3" s="1201"/>
      <c r="AV3" s="1201"/>
      <c r="AW3" s="1202" t="s">
        <v>440</v>
      </c>
      <c r="AX3" s="1202"/>
      <c r="AY3" s="1202"/>
      <c r="AZ3" s="1202"/>
      <c r="BA3" s="1199" t="s">
        <v>441</v>
      </c>
      <c r="BB3" s="1199"/>
      <c r="BC3" s="1199"/>
      <c r="BD3" s="1199"/>
    </row>
    <row r="4" customFormat="false" ht="15.75" hidden="false" customHeight="true" outlineLevel="0" collapsed="false">
      <c r="A4" s="1195"/>
      <c r="B4" s="1196"/>
      <c r="C4" s="1197"/>
      <c r="D4" s="1198"/>
      <c r="E4" s="1202" t="s">
        <v>442</v>
      </c>
      <c r="F4" s="1202"/>
      <c r="G4" s="1202"/>
      <c r="H4" s="1202"/>
      <c r="I4" s="1204" t="s">
        <v>443</v>
      </c>
      <c r="J4" s="1204"/>
      <c r="K4" s="1204"/>
      <c r="L4" s="1204"/>
      <c r="M4" s="1202" t="s">
        <v>444</v>
      </c>
      <c r="N4" s="1202"/>
      <c r="O4" s="1202"/>
      <c r="P4" s="1202"/>
      <c r="Q4" s="1205" t="s">
        <v>172</v>
      </c>
      <c r="R4" s="1205"/>
      <c r="S4" s="1205"/>
      <c r="T4" s="1205"/>
      <c r="U4" s="1200" t="s">
        <v>445</v>
      </c>
      <c r="V4" s="1200"/>
      <c r="W4" s="1200"/>
      <c r="X4" s="1200"/>
      <c r="Y4" s="1204" t="s">
        <v>446</v>
      </c>
      <c r="Z4" s="1204"/>
      <c r="AA4" s="1204"/>
      <c r="AB4" s="1204"/>
      <c r="AC4" s="1202" t="s">
        <v>447</v>
      </c>
      <c r="AD4" s="1202"/>
      <c r="AE4" s="1202"/>
      <c r="AF4" s="1202"/>
      <c r="AG4" s="1202" t="s">
        <v>174</v>
      </c>
      <c r="AH4" s="1202"/>
      <c r="AI4" s="1202"/>
      <c r="AJ4" s="1202"/>
      <c r="AK4" s="1206" t="s">
        <v>448</v>
      </c>
      <c r="AL4" s="1206"/>
      <c r="AM4" s="1206"/>
      <c r="AN4" s="1206"/>
      <c r="AO4" s="1200" t="s">
        <v>449</v>
      </c>
      <c r="AP4" s="1200"/>
      <c r="AQ4" s="1200"/>
      <c r="AR4" s="1200"/>
      <c r="AS4" s="1207" t="s">
        <v>450</v>
      </c>
      <c r="AT4" s="1207"/>
      <c r="AU4" s="1207"/>
      <c r="AV4" s="1207"/>
      <c r="AW4" s="1202"/>
      <c r="AX4" s="1202"/>
      <c r="AY4" s="1202"/>
      <c r="AZ4" s="1202"/>
      <c r="BA4" s="1199"/>
      <c r="BB4" s="1199"/>
      <c r="BC4" s="1199"/>
      <c r="BD4" s="1199"/>
    </row>
    <row r="5" customFormat="false" ht="22.5" hidden="false" customHeight="true" outlineLevel="0" collapsed="false">
      <c r="A5" s="1195"/>
      <c r="B5" s="1196"/>
      <c r="C5" s="1197"/>
      <c r="D5" s="1198"/>
      <c r="E5" s="1208" t="s">
        <v>363</v>
      </c>
      <c r="F5" s="1209" t="s">
        <v>126</v>
      </c>
      <c r="G5" s="1209" t="s">
        <v>364</v>
      </c>
      <c r="H5" s="1210" t="s">
        <v>365</v>
      </c>
      <c r="I5" s="1196" t="s">
        <v>363</v>
      </c>
      <c r="J5" s="1197" t="s">
        <v>126</v>
      </c>
      <c r="K5" s="1197" t="s">
        <v>364</v>
      </c>
      <c r="L5" s="1198" t="s">
        <v>365</v>
      </c>
      <c r="M5" s="1208" t="s">
        <v>363</v>
      </c>
      <c r="N5" s="1209" t="s">
        <v>126</v>
      </c>
      <c r="O5" s="1209" t="s">
        <v>364</v>
      </c>
      <c r="P5" s="1210" t="s">
        <v>365</v>
      </c>
      <c r="Q5" s="1211" t="s">
        <v>363</v>
      </c>
      <c r="R5" s="1209" t="s">
        <v>126</v>
      </c>
      <c r="S5" s="1209" t="s">
        <v>364</v>
      </c>
      <c r="T5" s="1212" t="s">
        <v>365</v>
      </c>
      <c r="U5" s="1196" t="s">
        <v>363</v>
      </c>
      <c r="V5" s="1197" t="s">
        <v>126</v>
      </c>
      <c r="W5" s="1197" t="s">
        <v>364</v>
      </c>
      <c r="X5" s="1198" t="s">
        <v>365</v>
      </c>
      <c r="Y5" s="1196" t="s">
        <v>363</v>
      </c>
      <c r="Z5" s="1197" t="s">
        <v>126</v>
      </c>
      <c r="AA5" s="1197" t="s">
        <v>364</v>
      </c>
      <c r="AB5" s="1198" t="s">
        <v>365</v>
      </c>
      <c r="AC5" s="1208" t="s">
        <v>363</v>
      </c>
      <c r="AD5" s="1209" t="s">
        <v>126</v>
      </c>
      <c r="AE5" s="1209" t="s">
        <v>364</v>
      </c>
      <c r="AF5" s="1210" t="s">
        <v>365</v>
      </c>
      <c r="AG5" s="1196" t="s">
        <v>363</v>
      </c>
      <c r="AH5" s="1197" t="s">
        <v>126</v>
      </c>
      <c r="AI5" s="1197" t="s">
        <v>364</v>
      </c>
      <c r="AJ5" s="1198" t="s">
        <v>365</v>
      </c>
      <c r="AK5" s="1211" t="s">
        <v>363</v>
      </c>
      <c r="AL5" s="1209" t="s">
        <v>126</v>
      </c>
      <c r="AM5" s="1209" t="s">
        <v>364</v>
      </c>
      <c r="AN5" s="1212" t="s">
        <v>365</v>
      </c>
      <c r="AO5" s="1196" t="s">
        <v>363</v>
      </c>
      <c r="AP5" s="1197" t="s">
        <v>126</v>
      </c>
      <c r="AQ5" s="1197" t="s">
        <v>364</v>
      </c>
      <c r="AR5" s="1198" t="s">
        <v>365</v>
      </c>
      <c r="AS5" s="1211" t="s">
        <v>363</v>
      </c>
      <c r="AT5" s="1209" t="s">
        <v>126</v>
      </c>
      <c r="AU5" s="1209" t="s">
        <v>364</v>
      </c>
      <c r="AV5" s="1212" t="s">
        <v>365</v>
      </c>
      <c r="AW5" s="1208" t="s">
        <v>363</v>
      </c>
      <c r="AX5" s="1209" t="s">
        <v>126</v>
      </c>
      <c r="AY5" s="1209" t="s">
        <v>364</v>
      </c>
      <c r="AZ5" s="1210" t="s">
        <v>365</v>
      </c>
      <c r="BA5" s="1211" t="s">
        <v>363</v>
      </c>
      <c r="BB5" s="1209" t="s">
        <v>126</v>
      </c>
      <c r="BC5" s="1209" t="s">
        <v>364</v>
      </c>
      <c r="BD5" s="1213" t="s">
        <v>365</v>
      </c>
    </row>
    <row r="6" customFormat="false" ht="17.1" hidden="false" customHeight="true" outlineLevel="0" collapsed="false">
      <c r="A6" s="1214" t="s">
        <v>195</v>
      </c>
      <c r="B6" s="1215" t="n">
        <f aca="false">'PROD. QUÍM.'!C40</f>
        <v>8221222.8</v>
      </c>
      <c r="C6" s="1216" t="n">
        <f aca="false">'PROD. QUÍM.'!B40</f>
        <v>743</v>
      </c>
      <c r="D6" s="1217"/>
      <c r="E6" s="1218" t="n">
        <f aca="false">'PROD. QUÍM.'!C45</f>
        <v>0</v>
      </c>
      <c r="F6" s="1219" t="n">
        <f aca="false">'PROD. QUÍM.'!C46</f>
        <v>851793</v>
      </c>
      <c r="G6" s="1219" t="n">
        <f aca="false">'PROD. QUÍM.'!C47</f>
        <v>1342717.8</v>
      </c>
      <c r="H6" s="1218" t="n">
        <f aca="false">'PROD. QUÍM.'!C48</f>
        <v>-490924.8</v>
      </c>
      <c r="I6" s="1220"/>
      <c r="J6" s="1221"/>
      <c r="K6" s="1221"/>
      <c r="L6" s="1222"/>
      <c r="M6" s="1223"/>
      <c r="N6" s="1224"/>
      <c r="O6" s="1224"/>
      <c r="P6" s="1225"/>
      <c r="Q6" s="1226" t="n">
        <f aca="false">'PROD. QUÍM.'!H45</f>
        <v>0</v>
      </c>
      <c r="R6" s="1226" t="n">
        <f aca="false">'PROD. QUÍM.'!H46</f>
        <v>63060</v>
      </c>
      <c r="S6" s="1227" t="n">
        <f aca="false">'PROD. QUÍM.'!H47</f>
        <v>49291.04927875</v>
      </c>
      <c r="T6" s="1228" t="n">
        <f aca="false">'PROD. QUÍM.'!H48</f>
        <v>13768.95072125</v>
      </c>
      <c r="U6" s="1229"/>
      <c r="V6" s="1230"/>
      <c r="W6" s="1230"/>
      <c r="X6" s="1222"/>
      <c r="Y6" s="1231"/>
      <c r="Z6" s="1230"/>
      <c r="AA6" s="1230"/>
      <c r="AB6" s="1232"/>
      <c r="AC6" s="1229"/>
      <c r="AD6" s="1230"/>
      <c r="AE6" s="1230"/>
      <c r="AF6" s="1222"/>
      <c r="AG6" s="1229"/>
      <c r="AH6" s="1230"/>
      <c r="AI6" s="1230"/>
      <c r="AJ6" s="1222"/>
      <c r="AK6" s="1231"/>
      <c r="AL6" s="1230"/>
      <c r="AM6" s="1230"/>
      <c r="AN6" s="1232"/>
      <c r="AO6" s="1229"/>
      <c r="AP6" s="1230"/>
      <c r="AQ6" s="1230"/>
      <c r="AR6" s="1222"/>
      <c r="AS6" s="1233"/>
      <c r="AT6" s="1221"/>
      <c r="AU6" s="1221"/>
      <c r="AV6" s="1232"/>
      <c r="AW6" s="1220"/>
      <c r="AX6" s="1221"/>
      <c r="AY6" s="1221"/>
      <c r="AZ6" s="1222"/>
      <c r="BA6" s="1234"/>
      <c r="BB6" s="1232"/>
      <c r="BC6" s="1232"/>
      <c r="BD6" s="1222"/>
    </row>
    <row r="7" customFormat="false" ht="17.1" hidden="true" customHeight="true" outlineLevel="0" collapsed="false">
      <c r="A7" s="1235" t="s">
        <v>420</v>
      </c>
      <c r="B7" s="1236"/>
      <c r="C7" s="1237"/>
      <c r="D7" s="1238"/>
      <c r="E7" s="1218"/>
      <c r="F7" s="1218"/>
      <c r="G7" s="1218"/>
      <c r="H7" s="1218"/>
      <c r="I7" s="1239"/>
      <c r="J7" s="1240"/>
      <c r="K7" s="1240"/>
      <c r="L7" s="1241"/>
      <c r="M7" s="1242"/>
      <c r="N7" s="1240"/>
      <c r="O7" s="1240"/>
      <c r="P7" s="1243"/>
      <c r="Q7" s="1244"/>
      <c r="R7" s="1245"/>
      <c r="S7" s="1245"/>
      <c r="T7" s="1246"/>
      <c r="U7" s="1247"/>
      <c r="V7" s="1248"/>
      <c r="W7" s="1248"/>
      <c r="X7" s="1241"/>
      <c r="Y7" s="1249"/>
      <c r="Z7" s="1248"/>
      <c r="AA7" s="1248"/>
      <c r="AB7" s="1243"/>
      <c r="AC7" s="1247"/>
      <c r="AD7" s="1248"/>
      <c r="AE7" s="1248"/>
      <c r="AF7" s="1241"/>
      <c r="AG7" s="1250"/>
      <c r="AH7" s="1251"/>
      <c r="AI7" s="1251"/>
      <c r="AJ7" s="1252"/>
      <c r="AK7" s="1249"/>
      <c r="AL7" s="1248"/>
      <c r="AM7" s="1248"/>
      <c r="AN7" s="1243"/>
      <c r="AO7" s="1247"/>
      <c r="AP7" s="1248"/>
      <c r="AQ7" s="1248"/>
      <c r="AR7" s="1241"/>
      <c r="AS7" s="1242"/>
      <c r="AT7" s="1240"/>
      <c r="AU7" s="1240"/>
      <c r="AV7" s="1243"/>
      <c r="AW7" s="1239"/>
      <c r="AX7" s="1240"/>
      <c r="AY7" s="1240"/>
      <c r="AZ7" s="1241"/>
      <c r="BA7" s="1253"/>
      <c r="BB7" s="1243"/>
      <c r="BC7" s="1243"/>
      <c r="BD7" s="1241"/>
    </row>
    <row r="8" customFormat="false" ht="17.1" hidden="true" customHeight="true" outlineLevel="0" collapsed="false">
      <c r="A8" s="1235" t="s">
        <v>421</v>
      </c>
      <c r="B8" s="1254"/>
      <c r="C8" s="1237"/>
      <c r="D8" s="1238"/>
      <c r="E8" s="1242"/>
      <c r="F8" s="1240"/>
      <c r="G8" s="1240"/>
      <c r="H8" s="1243"/>
      <c r="I8" s="1244"/>
      <c r="J8" s="1218"/>
      <c r="K8" s="1218"/>
      <c r="L8" s="1246"/>
      <c r="M8" s="1242"/>
      <c r="N8" s="1240"/>
      <c r="O8" s="1240"/>
      <c r="P8" s="1243"/>
      <c r="Q8" s="1244"/>
      <c r="R8" s="1245"/>
      <c r="S8" s="1245"/>
      <c r="T8" s="1246"/>
      <c r="U8" s="1247"/>
      <c r="V8" s="1248"/>
      <c r="W8" s="1248"/>
      <c r="X8" s="1241"/>
      <c r="Y8" s="1249"/>
      <c r="Z8" s="1248"/>
      <c r="AA8" s="1248"/>
      <c r="AB8" s="1243"/>
      <c r="AC8" s="1247"/>
      <c r="AD8" s="1248"/>
      <c r="AE8" s="1248"/>
      <c r="AF8" s="1241"/>
      <c r="AG8" s="1247"/>
      <c r="AH8" s="1248"/>
      <c r="AI8" s="1248"/>
      <c r="AJ8" s="1241"/>
      <c r="AK8" s="1249"/>
      <c r="AL8" s="1248"/>
      <c r="AM8" s="1248"/>
      <c r="AN8" s="1243"/>
      <c r="AO8" s="1247"/>
      <c r="AP8" s="1248"/>
      <c r="AQ8" s="1248"/>
      <c r="AR8" s="1241"/>
      <c r="AS8" s="1242"/>
      <c r="AT8" s="1240"/>
      <c r="AU8" s="1240"/>
      <c r="AV8" s="1243"/>
      <c r="AW8" s="1239"/>
      <c r="AX8" s="1240"/>
      <c r="AY8" s="1240"/>
      <c r="AZ8" s="1241"/>
      <c r="BA8" s="1253"/>
      <c r="BB8" s="1243"/>
      <c r="BC8" s="1243"/>
      <c r="BD8" s="1241"/>
    </row>
    <row r="9" customFormat="false" ht="17.1" hidden="true" customHeight="true" outlineLevel="0" collapsed="false">
      <c r="A9" s="1235" t="s">
        <v>422</v>
      </c>
      <c r="B9" s="1254"/>
      <c r="C9" s="1237"/>
      <c r="D9" s="1238"/>
      <c r="E9" s="1242"/>
      <c r="F9" s="1240"/>
      <c r="G9" s="1240"/>
      <c r="H9" s="1243"/>
      <c r="I9" s="1149"/>
      <c r="J9" s="1218"/>
      <c r="K9" s="1218"/>
      <c r="L9" s="1246"/>
      <c r="M9" s="1242"/>
      <c r="N9" s="1240"/>
      <c r="O9" s="1240"/>
      <c r="P9" s="1243"/>
      <c r="Q9" s="1255"/>
      <c r="R9" s="1245"/>
      <c r="S9" s="1245"/>
      <c r="T9" s="1246"/>
      <c r="U9" s="1247"/>
      <c r="V9" s="1248"/>
      <c r="W9" s="1248"/>
      <c r="X9" s="1241"/>
      <c r="Y9" s="1249"/>
      <c r="Z9" s="1248"/>
      <c r="AA9" s="1248"/>
      <c r="AB9" s="1243"/>
      <c r="AC9" s="1247"/>
      <c r="AD9" s="1248"/>
      <c r="AE9" s="1248"/>
      <c r="AF9" s="1241"/>
      <c r="AG9" s="1247"/>
      <c r="AH9" s="1248"/>
      <c r="AI9" s="1248"/>
      <c r="AJ9" s="1241"/>
      <c r="AK9" s="1249"/>
      <c r="AL9" s="1248"/>
      <c r="AM9" s="1248"/>
      <c r="AN9" s="1243"/>
      <c r="AO9" s="1247"/>
      <c r="AP9" s="1248"/>
      <c r="AQ9" s="1248"/>
      <c r="AR9" s="1241"/>
      <c r="AS9" s="1242"/>
      <c r="AT9" s="1240"/>
      <c r="AU9" s="1240"/>
      <c r="AV9" s="1243"/>
      <c r="AW9" s="1239"/>
      <c r="AX9" s="1240"/>
      <c r="AY9" s="1240"/>
      <c r="AZ9" s="1241"/>
      <c r="BA9" s="1253"/>
      <c r="BB9" s="1243"/>
      <c r="BC9" s="1243"/>
      <c r="BD9" s="1241"/>
    </row>
    <row r="10" customFormat="false" ht="17.1" hidden="true" customHeight="true" outlineLevel="0" collapsed="false">
      <c r="A10" s="1235" t="s">
        <v>423</v>
      </c>
      <c r="B10" s="1254"/>
      <c r="C10" s="1256"/>
      <c r="D10" s="1238"/>
      <c r="E10" s="1242"/>
      <c r="F10" s="1240"/>
      <c r="G10" s="1240"/>
      <c r="H10" s="1243"/>
      <c r="I10" s="1244"/>
      <c r="J10" s="1218"/>
      <c r="K10" s="1218"/>
      <c r="L10" s="1246"/>
      <c r="M10" s="1242"/>
      <c r="N10" s="1240"/>
      <c r="O10" s="1240"/>
      <c r="P10" s="1243"/>
      <c r="Q10" s="1247"/>
      <c r="R10" s="1248"/>
      <c r="S10" s="1248"/>
      <c r="T10" s="1241"/>
      <c r="U10" s="1244"/>
      <c r="V10" s="1245"/>
      <c r="W10" s="1245"/>
      <c r="X10" s="1246"/>
      <c r="Y10" s="1249"/>
      <c r="Z10" s="1248"/>
      <c r="AA10" s="1248"/>
      <c r="AB10" s="1243"/>
      <c r="AC10" s="1247"/>
      <c r="AD10" s="1248"/>
      <c r="AE10" s="1248"/>
      <c r="AF10" s="1241"/>
      <c r="AG10" s="1247"/>
      <c r="AH10" s="1248"/>
      <c r="AI10" s="1248"/>
      <c r="AJ10" s="1241"/>
      <c r="AK10" s="1249"/>
      <c r="AL10" s="1248"/>
      <c r="AM10" s="1248"/>
      <c r="AN10" s="1243"/>
      <c r="AO10" s="1247"/>
      <c r="AP10" s="1248"/>
      <c r="AQ10" s="1248"/>
      <c r="AR10" s="1241"/>
      <c r="AS10" s="1242"/>
      <c r="AT10" s="1240"/>
      <c r="AU10" s="1240"/>
      <c r="AV10" s="1243"/>
      <c r="AW10" s="1239"/>
      <c r="AX10" s="1240"/>
      <c r="AY10" s="1240"/>
      <c r="AZ10" s="1241"/>
      <c r="BA10" s="1253"/>
      <c r="BB10" s="1243"/>
      <c r="BC10" s="1243"/>
      <c r="BD10" s="1241"/>
    </row>
    <row r="11" customFormat="false" ht="17.1" hidden="true" customHeight="true" outlineLevel="0" collapsed="false">
      <c r="A11" s="1235" t="s">
        <v>424</v>
      </c>
      <c r="B11" s="1257"/>
      <c r="C11" s="1256"/>
      <c r="D11" s="1238"/>
      <c r="E11" s="1242"/>
      <c r="F11" s="1240"/>
      <c r="G11" s="1240"/>
      <c r="H11" s="1243"/>
      <c r="I11" s="1244"/>
      <c r="J11" s="1218"/>
      <c r="K11" s="1218"/>
      <c r="L11" s="1246"/>
      <c r="M11" s="1242"/>
      <c r="N11" s="1240"/>
      <c r="O11" s="1240"/>
      <c r="P11" s="1243"/>
      <c r="Q11" s="1247"/>
      <c r="R11" s="1248"/>
      <c r="S11" s="1248"/>
      <c r="T11" s="1241"/>
      <c r="U11" s="1244"/>
      <c r="V11" s="1245"/>
      <c r="W11" s="1245"/>
      <c r="X11" s="1246"/>
      <c r="Y11" s="1249"/>
      <c r="Z11" s="1248"/>
      <c r="AA11" s="1248"/>
      <c r="AB11" s="1243"/>
      <c r="AC11" s="1247"/>
      <c r="AD11" s="1248"/>
      <c r="AE11" s="1248"/>
      <c r="AF11" s="1241"/>
      <c r="AG11" s="1247"/>
      <c r="AH11" s="1248"/>
      <c r="AI11" s="1248"/>
      <c r="AJ11" s="1241"/>
      <c r="AK11" s="1249"/>
      <c r="AL11" s="1248"/>
      <c r="AM11" s="1248"/>
      <c r="AN11" s="1243"/>
      <c r="AO11" s="1247"/>
      <c r="AP11" s="1248"/>
      <c r="AQ11" s="1248"/>
      <c r="AR11" s="1241"/>
      <c r="AS11" s="1242"/>
      <c r="AT11" s="1240"/>
      <c r="AU11" s="1240"/>
      <c r="AV11" s="1243"/>
      <c r="AW11" s="1239"/>
      <c r="AX11" s="1240"/>
      <c r="AY11" s="1240"/>
      <c r="AZ11" s="1241"/>
      <c r="BA11" s="1253"/>
      <c r="BB11" s="1243"/>
      <c r="BC11" s="1243"/>
      <c r="BD11" s="1241"/>
    </row>
    <row r="12" customFormat="false" ht="17.1" hidden="true" customHeight="true" outlineLevel="0" collapsed="false">
      <c r="A12" s="1258" t="s">
        <v>425</v>
      </c>
      <c r="B12" s="1259" t="n">
        <v>0</v>
      </c>
      <c r="C12" s="1257" t="n">
        <v>0</v>
      </c>
      <c r="D12" s="1260"/>
      <c r="E12" s="1261"/>
      <c r="F12" s="1262"/>
      <c r="G12" s="1262"/>
      <c r="H12" s="1263"/>
      <c r="I12" s="1264" t="e">
        <f aca="false">#ref!a7pqetasgprs $I$38</f>
        <v>#VALUE!</v>
      </c>
      <c r="J12" s="1265" t="n">
        <v>0</v>
      </c>
      <c r="K12" s="1265" t="n">
        <v>0</v>
      </c>
      <c r="L12" s="1266" t="n">
        <v>0</v>
      </c>
      <c r="M12" s="1261"/>
      <c r="N12" s="1262"/>
      <c r="O12" s="1262"/>
      <c r="P12" s="1263"/>
      <c r="Q12" s="1267"/>
      <c r="R12" s="1268"/>
      <c r="S12" s="1268"/>
      <c r="T12" s="1269"/>
      <c r="U12" s="1264" t="n">
        <v>0</v>
      </c>
      <c r="V12" s="1265" t="n">
        <v>0</v>
      </c>
      <c r="W12" s="1265" t="n">
        <v>0</v>
      </c>
      <c r="X12" s="1266" t="n">
        <v>0</v>
      </c>
      <c r="Y12" s="1270"/>
      <c r="Z12" s="1268"/>
      <c r="AA12" s="1268"/>
      <c r="AB12" s="1263"/>
      <c r="AC12" s="1267"/>
      <c r="AD12" s="1268"/>
      <c r="AE12" s="1268"/>
      <c r="AF12" s="1269"/>
      <c r="AG12" s="1267"/>
      <c r="AH12" s="1268"/>
      <c r="AI12" s="1268"/>
      <c r="AJ12" s="1269"/>
      <c r="AK12" s="1270"/>
      <c r="AL12" s="1268"/>
      <c r="AM12" s="1268"/>
      <c r="AN12" s="1263"/>
      <c r="AO12" s="1267"/>
      <c r="AP12" s="1268"/>
      <c r="AQ12" s="1268"/>
      <c r="AR12" s="1269"/>
      <c r="AS12" s="1261"/>
      <c r="AT12" s="1262"/>
      <c r="AU12" s="1262"/>
      <c r="AV12" s="1263"/>
      <c r="AW12" s="1271"/>
      <c r="AX12" s="1262"/>
      <c r="AY12" s="1262"/>
      <c r="AZ12" s="1269"/>
      <c r="BA12" s="1272"/>
      <c r="BB12" s="1263"/>
      <c r="BC12" s="1263"/>
      <c r="BD12" s="1269"/>
    </row>
    <row r="13" customFormat="false" ht="23.25" hidden="false" customHeight="true" outlineLevel="0" collapsed="false">
      <c r="A13" s="1273" t="s">
        <v>133</v>
      </c>
      <c r="B13" s="1274" t="n">
        <f aca="false">SUM(PQetasGPRs!B6:B12)</f>
        <v>8221222.8</v>
      </c>
      <c r="C13" s="1275"/>
      <c r="D13" s="1275"/>
      <c r="E13" s="1276" t="n">
        <f aca="false">SUM(PQetasGPRs!E6:E12)</f>
        <v>0</v>
      </c>
      <c r="F13" s="1276" t="n">
        <f aca="false">SUM(PQetasGPRs!F6:F12)</f>
        <v>851793</v>
      </c>
      <c r="G13" s="1276" t="n">
        <f aca="false">SUM(PQetasGPRs!G6:G12)</f>
        <v>1342717.8</v>
      </c>
      <c r="H13" s="1276" t="n">
        <v>0</v>
      </c>
      <c r="I13" s="1276" t="n">
        <v>0</v>
      </c>
      <c r="J13" s="1276" t="n">
        <f aca="false">SUM(PQetasGPRs!J6:J12)</f>
        <v>0</v>
      </c>
      <c r="K13" s="1276" t="n">
        <f aca="false">SUM(PQetasGPRs!K6:K12)</f>
        <v>0</v>
      </c>
      <c r="L13" s="1276" t="n">
        <f aca="false">SUM(PQetasGPRs!L6:L12)</f>
        <v>0</v>
      </c>
      <c r="M13" s="1276" t="n">
        <f aca="false">'PROD. QUÍM.'!F45</f>
        <v>0</v>
      </c>
      <c r="N13" s="1276" t="n">
        <f aca="false">'PROD. QUÍM.'!F46</f>
        <v>0</v>
      </c>
      <c r="O13" s="1276" t="n">
        <f aca="false">'PROD. QUÍM.'!F47</f>
        <v>0</v>
      </c>
      <c r="P13" s="1276" t="n">
        <f aca="false">'PROD. QUÍM.'!F48</f>
        <v>0</v>
      </c>
      <c r="Q13" s="1276"/>
      <c r="R13" s="1276"/>
      <c r="S13" s="1276"/>
      <c r="T13" s="1276"/>
      <c r="U13" s="1276"/>
      <c r="V13" s="1276"/>
      <c r="W13" s="1276"/>
      <c r="X13" s="1276"/>
      <c r="Y13" s="1276"/>
      <c r="Z13" s="1276"/>
      <c r="AA13" s="1276"/>
      <c r="AB13" s="1276"/>
      <c r="AC13" s="1277"/>
      <c r="AD13" s="1277"/>
      <c r="AE13" s="1277"/>
      <c r="AF13" s="1277"/>
      <c r="AG13" s="1277"/>
      <c r="AH13" s="1277"/>
      <c r="AI13" s="1277"/>
      <c r="AJ13" s="1277"/>
      <c r="AK13" s="1277"/>
      <c r="AL13" s="1277"/>
      <c r="AM13" s="1277"/>
      <c r="AN13" s="1277"/>
      <c r="AO13" s="1278"/>
      <c r="AP13" s="1279"/>
      <c r="AQ13" s="1279"/>
      <c r="AR13" s="1280"/>
      <c r="AS13" s="1278"/>
      <c r="AT13" s="1279"/>
      <c r="AU13" s="1279"/>
      <c r="AV13" s="1281"/>
      <c r="AW13" s="1277"/>
      <c r="AX13" s="1277"/>
      <c r="AY13" s="1277"/>
      <c r="AZ13" s="1282"/>
      <c r="BA13" s="1278"/>
      <c r="BB13" s="1279"/>
      <c r="BC13" s="1279"/>
      <c r="BD13" s="1283"/>
    </row>
    <row r="14" customFormat="false" ht="12.75" hidden="false" customHeight="true" outlineLevel="0" collapsed="false">
      <c r="A14" s="1284" t="s">
        <v>236</v>
      </c>
      <c r="B14" s="1093"/>
      <c r="C14" s="1093"/>
      <c r="D14" s="1093"/>
      <c r="E14" s="1093"/>
      <c r="F14" s="1093"/>
      <c r="G14" s="1093"/>
      <c r="H14" s="1093"/>
      <c r="I14" s="1093"/>
      <c r="J14" s="1093"/>
      <c r="K14" s="1093"/>
      <c r="L14" s="1093"/>
      <c r="M14" s="1285"/>
      <c r="N14" s="1285"/>
      <c r="O14" s="1285"/>
      <c r="P14" s="1285"/>
      <c r="Q14" s="1285"/>
      <c r="R14" s="1285"/>
      <c r="S14" s="1285"/>
      <c r="T14" s="1285"/>
      <c r="U14" s="1285"/>
      <c r="V14" s="1285"/>
      <c r="W14" s="1285"/>
      <c r="X14" s="1285"/>
      <c r="Y14" s="1285"/>
      <c r="Z14" s="1285"/>
      <c r="AA14" s="1285"/>
      <c r="AB14" s="1285"/>
      <c r="AC14" s="1285"/>
      <c r="AD14" s="1285"/>
      <c r="AE14" s="1285"/>
      <c r="AF14" s="1285"/>
      <c r="AG14" s="1285"/>
      <c r="AH14" s="1285"/>
      <c r="AI14" s="1285"/>
      <c r="AJ14" s="1285"/>
      <c r="AK14" s="1285"/>
      <c r="AL14" s="1285"/>
      <c r="AM14" s="1285"/>
      <c r="AN14" s="1285"/>
      <c r="AO14" s="1285"/>
      <c r="AP14" s="1285"/>
      <c r="AQ14" s="1285"/>
      <c r="AR14" s="1285"/>
      <c r="AS14" s="1285"/>
      <c r="AT14" s="1285"/>
      <c r="AU14" s="1285"/>
      <c r="AV14" s="1285"/>
      <c r="AW14" s="1285"/>
      <c r="AX14" s="1285"/>
      <c r="AY14" s="1285"/>
      <c r="AZ14" s="1285"/>
      <c r="BA14" s="1285"/>
      <c r="BB14" s="1285"/>
      <c r="BC14" s="1285"/>
      <c r="BD14" s="1285"/>
    </row>
    <row r="15" customFormat="false" ht="12.75" hidden="false" customHeight="true" outlineLevel="0" collapsed="false">
      <c r="A15" s="1286" t="s">
        <v>451</v>
      </c>
      <c r="B15" s="1093"/>
      <c r="C15" s="1093"/>
      <c r="D15" s="1093"/>
      <c r="E15" s="1093"/>
      <c r="F15" s="1093"/>
      <c r="G15" s="1093"/>
      <c r="H15" s="1093"/>
      <c r="I15" s="1093"/>
      <c r="J15" s="1093"/>
      <c r="K15" s="1093"/>
      <c r="L15" s="1093"/>
      <c r="M15" s="1285"/>
      <c r="N15" s="1285"/>
      <c r="O15" s="1285"/>
      <c r="P15" s="1285"/>
      <c r="Q15" s="1285"/>
      <c r="R15" s="1285"/>
      <c r="S15" s="1285"/>
      <c r="T15" s="1285"/>
      <c r="U15" s="1285"/>
      <c r="V15" s="1285"/>
      <c r="W15" s="1285"/>
      <c r="X15" s="1285"/>
      <c r="Y15" s="1285"/>
      <c r="Z15" s="1285"/>
      <c r="AA15" s="1285"/>
      <c r="AB15" s="1285"/>
      <c r="AC15" s="1285"/>
      <c r="AD15" s="1285"/>
      <c r="AE15" s="1285"/>
      <c r="AF15" s="1285"/>
      <c r="AG15" s="1285"/>
      <c r="AH15" s="1285"/>
      <c r="AI15" s="1285"/>
      <c r="AJ15" s="1285"/>
      <c r="AK15" s="1285"/>
      <c r="AL15" s="1285"/>
      <c r="AM15" s="1285"/>
      <c r="AN15" s="1285"/>
      <c r="AO15" s="1285"/>
      <c r="AP15" s="1285"/>
      <c r="AQ15" s="1285"/>
      <c r="AR15" s="1285"/>
      <c r="AS15" s="1285"/>
      <c r="AT15" s="1285"/>
      <c r="AU15" s="1285"/>
      <c r="AV15" s="1285"/>
      <c r="AW15" s="1285"/>
      <c r="AX15" s="1285"/>
      <c r="AY15" s="1285"/>
      <c r="AZ15" s="1285"/>
      <c r="BA15" s="1285"/>
      <c r="BB15" s="1285"/>
      <c r="BC15" s="1285"/>
      <c r="BD15" s="1285"/>
    </row>
    <row r="16" customFormat="false" ht="12.75" hidden="false" customHeight="true" outlineLevel="0" collapsed="false">
      <c r="M16" s="624"/>
      <c r="N16" s="624"/>
      <c r="O16" s="624"/>
      <c r="P16" s="624"/>
      <c r="Q16" s="624"/>
      <c r="R16" s="624"/>
      <c r="S16" s="624"/>
      <c r="T16" s="624"/>
      <c r="U16" s="624"/>
      <c r="V16" s="624"/>
      <c r="W16" s="624"/>
      <c r="X16" s="624"/>
      <c r="Y16" s="624"/>
      <c r="Z16" s="624"/>
      <c r="AA16" s="624"/>
      <c r="AB16" s="624"/>
      <c r="AC16" s="624"/>
      <c r="AD16" s="624"/>
      <c r="AE16" s="624"/>
      <c r="AF16" s="624"/>
      <c r="AG16" s="1287" t="n">
        <f aca="false">(PQetasGPRs!AG7+PQetasGPRs!AH7)-PQetasGPRs!AI7</f>
        <v>0</v>
      </c>
      <c r="AH16" s="624"/>
      <c r="AI16" s="624"/>
      <c r="AJ16" s="624"/>
      <c r="AK16" s="624"/>
      <c r="AL16" s="624"/>
      <c r="AM16" s="624"/>
      <c r="AN16" s="624"/>
      <c r="AO16" s="624"/>
      <c r="AP16" s="624"/>
      <c r="AQ16" s="624"/>
      <c r="AR16" s="624"/>
      <c r="AS16" s="624"/>
      <c r="AT16" s="624"/>
      <c r="AU16" s="624"/>
      <c r="AV16" s="624"/>
      <c r="AW16" s="624"/>
      <c r="AX16" s="624"/>
      <c r="AY16" s="624"/>
      <c r="AZ16" s="624"/>
      <c r="BA16" s="624"/>
      <c r="BB16" s="624"/>
      <c r="BC16" s="624"/>
      <c r="BD16" s="624"/>
    </row>
    <row r="17" customFormat="false" ht="15" hidden="false" customHeight="true" outlineLevel="0" collapsed="false">
      <c r="A17" s="1288"/>
      <c r="B17" s="1288"/>
      <c r="C17" s="1288"/>
      <c r="D17" s="1288"/>
      <c r="E17" s="1288"/>
      <c r="F17" s="1288"/>
      <c r="G17" s="1288"/>
      <c r="H17" s="1288"/>
      <c r="AG17" s="193"/>
      <c r="AH17" s="193"/>
      <c r="AI17" s="193"/>
      <c r="AJ17" s="193"/>
    </row>
    <row r="18" customFormat="false" ht="12.75" hidden="false" customHeight="true" outlineLevel="0" collapsed="false">
      <c r="AG18" s="193"/>
      <c r="AH18" s="193"/>
      <c r="AI18" s="193"/>
      <c r="AJ18" s="193"/>
    </row>
    <row r="19" customFormat="false" ht="18.75" hidden="false" customHeight="true" outlineLevel="0" collapsed="false">
      <c r="AG19" s="193"/>
      <c r="AH19" s="193"/>
      <c r="AI19" s="193"/>
      <c r="AJ19" s="193"/>
    </row>
    <row r="20" customFormat="false" ht="12.75" hidden="false" customHeight="true" outlineLevel="0" collapsed="false">
      <c r="A20" s="1289"/>
      <c r="B20" s="1290"/>
      <c r="C20" s="1290"/>
      <c r="D20" s="1290"/>
      <c r="E20" s="1290"/>
      <c r="F20" s="1290"/>
      <c r="G20" s="1290"/>
      <c r="H20" s="1290"/>
      <c r="I20" s="1290"/>
      <c r="J20" s="1290"/>
      <c r="K20" s="1290"/>
      <c r="L20" s="1290"/>
      <c r="M20" s="1290"/>
      <c r="N20" s="1290"/>
      <c r="O20" s="1290"/>
      <c r="P20" s="1290"/>
      <c r="Q20" s="1290"/>
      <c r="R20" s="1290"/>
      <c r="S20" s="1290"/>
      <c r="T20" s="1290"/>
      <c r="U20" s="1290"/>
      <c r="V20" s="1290"/>
      <c r="W20" s="1290"/>
      <c r="X20" s="1290"/>
      <c r="Y20" s="1290"/>
      <c r="Z20" s="1290"/>
      <c r="AA20" s="1290"/>
      <c r="AB20" s="1290"/>
      <c r="AC20" s="1290"/>
      <c r="AD20" s="1290"/>
      <c r="AE20" s="1290"/>
      <c r="AF20" s="1290"/>
      <c r="AG20" s="1290"/>
      <c r="AH20" s="1290"/>
      <c r="AI20" s="1290"/>
      <c r="AJ20" s="1290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ColWidth="8.84765625" defaultRowHeight="13.8" zeroHeight="false" outlineLevelRow="0" outlineLevelCol="0"/>
  <sheetData>
    <row r="1" customFormat="false" ht="13.8" hidden="false" customHeight="false" outlineLevel="0" collapsed="false">
      <c r="A1" s="1291" t="n">
        <f aca="false">ESCALA!A3</f>
        <v>43922</v>
      </c>
      <c r="B1" s="1292" t="s">
        <v>195</v>
      </c>
      <c r="C1" s="1292"/>
      <c r="D1" s="1292"/>
      <c r="E1" s="1292"/>
      <c r="F1" s="1292"/>
      <c r="G1" s="1292"/>
    </row>
    <row r="2" customFormat="false" ht="23.25" hidden="false" customHeight="true" outlineLevel="0" collapsed="false">
      <c r="A2" s="1291"/>
      <c r="B2" s="1293" t="s">
        <v>452</v>
      </c>
      <c r="C2" s="1293"/>
      <c r="D2" s="1293"/>
      <c r="E2" s="1294" t="s">
        <v>453</v>
      </c>
      <c r="F2" s="1294"/>
      <c r="G2" s="1294"/>
    </row>
    <row r="3" customFormat="false" ht="13.8" hidden="false" customHeight="false" outlineLevel="0" collapsed="false">
      <c r="A3" s="1291"/>
      <c r="B3" s="1295" t="s">
        <v>40</v>
      </c>
      <c r="C3" s="1295" t="s">
        <v>454</v>
      </c>
      <c r="D3" s="1295" t="s">
        <v>199</v>
      </c>
      <c r="E3" s="1292" t="s">
        <v>40</v>
      </c>
      <c r="F3" s="1292" t="s">
        <v>454</v>
      </c>
      <c r="G3" s="1292" t="s">
        <v>199</v>
      </c>
    </row>
    <row r="4" customFormat="false" ht="13.8" hidden="false" customHeight="false" outlineLevel="0" collapsed="false">
      <c r="A4" s="1296" t="n">
        <v>1</v>
      </c>
      <c r="B4" s="1297" t="n">
        <f aca="false">'1'!F37</f>
        <v>1.8</v>
      </c>
      <c r="C4" s="1297" t="n">
        <f aca="false">'1'!G37</f>
        <v>0.2</v>
      </c>
      <c r="D4" s="1297" t="n">
        <f aca="false">'1'!H37</f>
        <v>0.1</v>
      </c>
      <c r="E4" s="1298" t="n">
        <f aca="false">'1'!I37</f>
        <v>0.15</v>
      </c>
      <c r="F4" s="1298" t="n">
        <f aca="false">'1'!J37</f>
        <v>0.06</v>
      </c>
      <c r="G4" s="1298" t="n">
        <f aca="false">'1'!K37</f>
        <v>0.03</v>
      </c>
    </row>
    <row r="5" customFormat="false" ht="13.8" hidden="false" customHeight="false" outlineLevel="0" collapsed="false">
      <c r="A5" s="1296" t="n">
        <v>2</v>
      </c>
      <c r="B5" s="1297" t="n">
        <f aca="false">'2'!F37</f>
        <v>1.4</v>
      </c>
      <c r="C5" s="1297" t="n">
        <f aca="false">'2'!G37</f>
        <v>0.2</v>
      </c>
      <c r="D5" s="1297" t="n">
        <f aca="false">'2'!H37</f>
        <v>0.1</v>
      </c>
      <c r="E5" s="1298" t="n">
        <f aca="false">'2'!I37</f>
        <v>0.2</v>
      </c>
      <c r="F5" s="1298" t="n">
        <f aca="false">'2'!J37</f>
        <v>0.13</v>
      </c>
      <c r="G5" s="1298" t="n">
        <f aca="false">'2'!K37</f>
        <v>0.04</v>
      </c>
    </row>
    <row r="6" customFormat="false" ht="13.8" hidden="false" customHeight="false" outlineLevel="0" collapsed="false">
      <c r="A6" s="1296" t="n">
        <v>3</v>
      </c>
      <c r="B6" s="1297" t="n">
        <f aca="false">'3'!F37</f>
        <v>0</v>
      </c>
      <c r="C6" s="1297" t="n">
        <f aca="false">'3'!G37</f>
        <v>0</v>
      </c>
      <c r="D6" s="1297" t="n">
        <f aca="false">'3'!H37</f>
        <v>0</v>
      </c>
      <c r="E6" s="1298" t="n">
        <f aca="false">'3'!I37</f>
        <v>0</v>
      </c>
      <c r="F6" s="1298" t="n">
        <f aca="false">'3'!J37</f>
        <v>0</v>
      </c>
      <c r="G6" s="1298" t="n">
        <f aca="false">'3'!K37</f>
        <v>0</v>
      </c>
    </row>
    <row r="7" customFormat="false" ht="13.8" hidden="false" customHeight="false" outlineLevel="0" collapsed="false">
      <c r="A7" s="1296" t="n">
        <v>4</v>
      </c>
      <c r="B7" s="1297" t="n">
        <f aca="false">'4'!F37</f>
        <v>1.8</v>
      </c>
      <c r="C7" s="1297" t="n">
        <f aca="false">'4'!G37</f>
        <v>0.2</v>
      </c>
      <c r="D7" s="1297" t="n">
        <f aca="false">'4'!H37</f>
        <v>0.1</v>
      </c>
      <c r="E7" s="1298" t="n">
        <f aca="false">'4'!I37</f>
        <v>0.15</v>
      </c>
      <c r="F7" s="1298" t="n">
        <f aca="false">'4'!J37</f>
        <v>0.06</v>
      </c>
      <c r="G7" s="1298" t="n">
        <f aca="false">'4'!K37</f>
        <v>0.03</v>
      </c>
    </row>
    <row r="8" customFormat="false" ht="13.8" hidden="false" customHeight="false" outlineLevel="0" collapsed="false">
      <c r="A8" s="1296" t="n">
        <v>5</v>
      </c>
      <c r="B8" s="1297" t="n">
        <f aca="false">'5'!F37</f>
        <v>1.8</v>
      </c>
      <c r="C8" s="1297" t="n">
        <f aca="false">'5'!G37</f>
        <v>0.2</v>
      </c>
      <c r="D8" s="1297" t="n">
        <f aca="false">'5'!H37</f>
        <v>0</v>
      </c>
      <c r="E8" s="1298" t="n">
        <f aca="false">'5'!I37</f>
        <v>0.15</v>
      </c>
      <c r="F8" s="1298" t="n">
        <f aca="false">'5'!J37</f>
        <v>0.06</v>
      </c>
      <c r="G8" s="1298" t="n">
        <f aca="false">'5'!K37</f>
        <v>0</v>
      </c>
    </row>
    <row r="9" customFormat="false" ht="13.8" hidden="false" customHeight="false" outlineLevel="0" collapsed="false">
      <c r="A9" s="1296" t="n">
        <v>6</v>
      </c>
      <c r="B9" s="1297" t="n">
        <f aca="false">'6'!F37</f>
        <v>1.4</v>
      </c>
      <c r="C9" s="1297" t="n">
        <f aca="false">'6'!G37</f>
        <v>0.2</v>
      </c>
      <c r="D9" s="1297" t="n">
        <f aca="false">'6'!H37</f>
        <v>0</v>
      </c>
      <c r="E9" s="1298" t="n">
        <f aca="false">'6'!I37</f>
        <v>0.2</v>
      </c>
      <c r="F9" s="1298" t="n">
        <f aca="false">'6'!J37</f>
        <v>0.15</v>
      </c>
      <c r="G9" s="1298" t="n">
        <f aca="false">'6'!K37</f>
        <v>0</v>
      </c>
    </row>
    <row r="10" customFormat="false" ht="13.8" hidden="false" customHeight="false" outlineLevel="0" collapsed="false">
      <c r="A10" s="1296" t="n">
        <v>7</v>
      </c>
      <c r="B10" s="1297" t="n">
        <f aca="false">'7'!F37</f>
        <v>1.4</v>
      </c>
      <c r="C10" s="1297" t="n">
        <f aca="false">'7'!G37</f>
        <v>0.2</v>
      </c>
      <c r="D10" s="1297" t="n">
        <f aca="false">'7'!H37</f>
        <v>0</v>
      </c>
      <c r="E10" s="1298" t="n">
        <f aca="false">'7'!I37</f>
        <v>0.2</v>
      </c>
      <c r="F10" s="1298" t="n">
        <f aca="false">'7'!J37</f>
        <v>0.15</v>
      </c>
      <c r="G10" s="1298" t="n">
        <f aca="false">'7'!K37</f>
        <v>0</v>
      </c>
    </row>
    <row r="11" customFormat="false" ht="13.8" hidden="false" customHeight="false" outlineLevel="0" collapsed="false">
      <c r="A11" s="1296" t="n">
        <v>8</v>
      </c>
      <c r="B11" s="1297" t="n">
        <f aca="false">'8'!F37</f>
        <v>1.6</v>
      </c>
      <c r="C11" s="1297" t="n">
        <f aca="false">'8'!G37</f>
        <v>0.2</v>
      </c>
      <c r="D11" s="1297" t="str">
        <f aca="false">'8'!H37</f>
        <v>*</v>
      </c>
      <c r="E11" s="1298" t="n">
        <f aca="false">'8'!I37</f>
        <v>0.2</v>
      </c>
      <c r="F11" s="1298" t="n">
        <f aca="false">'8'!J37</f>
        <v>0.06</v>
      </c>
      <c r="G11" s="1298" t="str">
        <f aca="false">'8'!K37</f>
        <v>*</v>
      </c>
    </row>
    <row r="12" customFormat="false" ht="13.8" hidden="false" customHeight="false" outlineLevel="0" collapsed="false">
      <c r="A12" s="1296" t="n">
        <v>9</v>
      </c>
      <c r="B12" s="1297" t="n">
        <f aca="false">'9'!F37</f>
        <v>0</v>
      </c>
      <c r="C12" s="1297" t="n">
        <f aca="false">'9'!G37</f>
        <v>0</v>
      </c>
      <c r="D12" s="1297" t="n">
        <f aca="false">'9'!H37</f>
        <v>0</v>
      </c>
      <c r="E12" s="1298" t="n">
        <f aca="false">'9'!I37</f>
        <v>0</v>
      </c>
      <c r="F12" s="1298" t="n">
        <f aca="false">'9'!J37</f>
        <v>0</v>
      </c>
      <c r="G12" s="1298" t="n">
        <f aca="false">'9'!K37</f>
        <v>0</v>
      </c>
    </row>
    <row r="13" customFormat="false" ht="13.8" hidden="false" customHeight="false" outlineLevel="0" collapsed="false">
      <c r="A13" s="1296" t="n">
        <v>10</v>
      </c>
      <c r="B13" s="1297" t="n">
        <f aca="false">'10'!F37</f>
        <v>1.4</v>
      </c>
      <c r="C13" s="1297" t="n">
        <f aca="false">'10'!G37</f>
        <v>0.2</v>
      </c>
      <c r="D13" s="1297" t="n">
        <f aca="false">'10'!H37</f>
        <v>0.1</v>
      </c>
      <c r="E13" s="1298" t="n">
        <f aca="false">'10'!I37</f>
        <v>0.15</v>
      </c>
      <c r="F13" s="1298" t="n">
        <f aca="false">'10'!J37</f>
        <v>0.15</v>
      </c>
      <c r="G13" s="1298" t="n">
        <f aca="false">'10'!K37</f>
        <v>0.06</v>
      </c>
    </row>
    <row r="14" customFormat="false" ht="13.8" hidden="false" customHeight="false" outlineLevel="0" collapsed="false">
      <c r="A14" s="1296" t="n">
        <v>11</v>
      </c>
      <c r="B14" s="1297" t="n">
        <f aca="false">'11'!F37</f>
        <v>0</v>
      </c>
      <c r="C14" s="1297" t="n">
        <f aca="false">'11'!G37</f>
        <v>0</v>
      </c>
      <c r="D14" s="1297" t="n">
        <f aca="false">'11'!H37</f>
        <v>0</v>
      </c>
      <c r="E14" s="1298" t="n">
        <f aca="false">'11'!I37</f>
        <v>0</v>
      </c>
      <c r="F14" s="1298" t="n">
        <f aca="false">'11'!J37</f>
        <v>0</v>
      </c>
      <c r="G14" s="1298" t="n">
        <f aca="false">'11'!K37</f>
        <v>0</v>
      </c>
    </row>
    <row r="15" customFormat="false" ht="13.8" hidden="false" customHeight="false" outlineLevel="0" collapsed="false">
      <c r="A15" s="1296" t="n">
        <v>12</v>
      </c>
      <c r="B15" s="1297" t="n">
        <f aca="false">'12'!F37</f>
        <v>1.6</v>
      </c>
      <c r="C15" s="1297" t="n">
        <f aca="false">'12'!G37</f>
        <v>0.2</v>
      </c>
      <c r="D15" s="1297" t="n">
        <f aca="false">'12'!H37</f>
        <v>0.1</v>
      </c>
      <c r="E15" s="1298" t="n">
        <f aca="false">'12'!I37</f>
        <v>0.2</v>
      </c>
      <c r="F15" s="1298" t="n">
        <f aca="false">'12'!J37</f>
        <v>0.1</v>
      </c>
      <c r="G15" s="1298" t="n">
        <f aca="false">'12'!K37</f>
        <v>0.03</v>
      </c>
    </row>
    <row r="16" customFormat="false" ht="13.8" hidden="false" customHeight="false" outlineLevel="0" collapsed="false">
      <c r="A16" s="1296" t="n">
        <v>13</v>
      </c>
      <c r="B16" s="1297" t="n">
        <f aca="false">'13'!F37</f>
        <v>1.6</v>
      </c>
      <c r="C16" s="1297" t="n">
        <f aca="false">'13'!G37</f>
        <v>0.1</v>
      </c>
      <c r="D16" s="1297" t="n">
        <f aca="false">'13'!H37</f>
        <v>0.1</v>
      </c>
      <c r="E16" s="1298" t="n">
        <f aca="false">'13'!I37</f>
        <v>0.2</v>
      </c>
      <c r="F16" s="1298" t="n">
        <f aca="false">'13'!J37</f>
        <v>0.08</v>
      </c>
      <c r="G16" s="1298" t="n">
        <f aca="false">'13'!K37</f>
        <v>0.03</v>
      </c>
    </row>
    <row r="17" customFormat="false" ht="13.8" hidden="false" customHeight="false" outlineLevel="0" collapsed="false">
      <c r="A17" s="1296" t="n">
        <v>14</v>
      </c>
      <c r="B17" s="1297" t="n">
        <f aca="false">'14'!F37</f>
        <v>1.4</v>
      </c>
      <c r="C17" s="1297" t="n">
        <f aca="false">'14'!G37</f>
        <v>0.1</v>
      </c>
      <c r="D17" s="1297" t="n">
        <f aca="false">'14'!H37</f>
        <v>0.1</v>
      </c>
      <c r="E17" s="1298" t="n">
        <f aca="false">'14'!I37</f>
        <v>0.13</v>
      </c>
      <c r="F17" s="1298" t="n">
        <f aca="false">'14'!J37</f>
        <v>0.08</v>
      </c>
      <c r="G17" s="1298" t="n">
        <f aca="false">'14'!K37</f>
        <v>0.03</v>
      </c>
    </row>
    <row r="18" customFormat="false" ht="13.8" hidden="false" customHeight="false" outlineLevel="0" collapsed="false">
      <c r="A18" s="1296" t="n">
        <v>15</v>
      </c>
      <c r="B18" s="1297" t="n">
        <f aca="false">'15'!F37</f>
        <v>1.6</v>
      </c>
      <c r="C18" s="1297" t="n">
        <f aca="false">'15'!G37</f>
        <v>0.2</v>
      </c>
      <c r="D18" s="1297" t="n">
        <f aca="false">'15'!H37</f>
        <v>0</v>
      </c>
      <c r="E18" s="1298" t="n">
        <f aca="false">'15'!I37</f>
        <v>0.1</v>
      </c>
      <c r="F18" s="1298" t="n">
        <f aca="false">'15'!J37</f>
        <v>0.1</v>
      </c>
      <c r="G18" s="1298" t="n">
        <f aca="false">'15'!K37</f>
        <v>0.03</v>
      </c>
    </row>
    <row r="19" customFormat="false" ht="13.8" hidden="false" customHeight="false" outlineLevel="0" collapsed="false">
      <c r="A19" s="1296" t="n">
        <v>16</v>
      </c>
      <c r="B19" s="1297" t="n">
        <f aca="false">'16'!F37</f>
        <v>1.6</v>
      </c>
      <c r="C19" s="1297" t="n">
        <f aca="false">'16'!G37</f>
        <v>0.2</v>
      </c>
      <c r="D19" s="1297" t="n">
        <f aca="false">'16'!H37</f>
        <v>0.1</v>
      </c>
      <c r="E19" s="1298" t="n">
        <f aca="false">'16'!I37</f>
        <v>0</v>
      </c>
      <c r="F19" s="1298" t="n">
        <f aca="false">'16'!J37</f>
        <v>0.2</v>
      </c>
      <c r="G19" s="1298" t="n">
        <f aca="false">'16'!K37</f>
        <v>0.03</v>
      </c>
    </row>
    <row r="20" customFormat="false" ht="13.8" hidden="false" customHeight="false" outlineLevel="0" collapsed="false">
      <c r="A20" s="1296" t="n">
        <v>17</v>
      </c>
      <c r="B20" s="1297" t="n">
        <f aca="false">'17'!F37</f>
        <v>1.6</v>
      </c>
      <c r="C20" s="1297" t="n">
        <f aca="false">'17'!G37</f>
        <v>0.2</v>
      </c>
      <c r="D20" s="1297" t="n">
        <f aca="false">'17'!H37</f>
        <v>0.1</v>
      </c>
      <c r="E20" s="1298" t="n">
        <f aca="false">'17'!I37</f>
        <v>0.2</v>
      </c>
      <c r="F20" s="1298" t="n">
        <f aca="false">'17'!J37</f>
        <v>0.1</v>
      </c>
      <c r="G20" s="1298" t="n">
        <f aca="false">'17'!K37</f>
        <v>0.03</v>
      </c>
    </row>
    <row r="21" customFormat="false" ht="13.8" hidden="false" customHeight="false" outlineLevel="0" collapsed="false">
      <c r="A21" s="1296" t="n">
        <v>18</v>
      </c>
      <c r="B21" s="1297" t="n">
        <f aca="false">'18'!F37</f>
        <v>1.4</v>
      </c>
      <c r="C21" s="1297" t="n">
        <f aca="false">'18'!G37</f>
        <v>0.1</v>
      </c>
      <c r="D21" s="1297" t="n">
        <f aca="false">'18'!H37</f>
        <v>0.1</v>
      </c>
      <c r="E21" s="1298" t="n">
        <f aca="false">'18'!I37</f>
        <v>0.15</v>
      </c>
      <c r="F21" s="1298" t="n">
        <f aca="false">'18'!J37</f>
        <v>0.15</v>
      </c>
      <c r="G21" s="1298" t="n">
        <f aca="false">'18'!K37</f>
        <v>0.03</v>
      </c>
    </row>
    <row r="22" customFormat="false" ht="13.8" hidden="false" customHeight="false" outlineLevel="0" collapsed="false">
      <c r="A22" s="1296" t="n">
        <v>19</v>
      </c>
      <c r="B22" s="1297" t="n">
        <f aca="false">'19'!F37</f>
        <v>1.6</v>
      </c>
      <c r="C22" s="1297" t="n">
        <f aca="false">'19'!G37</f>
        <v>0</v>
      </c>
      <c r="D22" s="1297" t="n">
        <f aca="false">'19'!H37</f>
        <v>0</v>
      </c>
      <c r="E22" s="1298" t="n">
        <f aca="false">'19'!I37</f>
        <v>0.15</v>
      </c>
      <c r="F22" s="1298" t="n">
        <f aca="false">'19'!J37</f>
        <v>0.1</v>
      </c>
      <c r="G22" s="1298" t="n">
        <f aca="false">'19'!K37</f>
        <v>0.03</v>
      </c>
    </row>
    <row r="23" customFormat="false" ht="13.8" hidden="false" customHeight="false" outlineLevel="0" collapsed="false">
      <c r="A23" s="1296" t="n">
        <v>20</v>
      </c>
      <c r="B23" s="1297" t="n">
        <f aca="false">'20'!F37</f>
        <v>1.6</v>
      </c>
      <c r="C23" s="1297" t="n">
        <f aca="false">'20'!G37</f>
        <v>0.1</v>
      </c>
      <c r="D23" s="1297" t="n">
        <f aca="false">'20'!H37</f>
        <v>0.1</v>
      </c>
      <c r="E23" s="1298" t="n">
        <f aca="false">'20'!I37</f>
        <v>0.2</v>
      </c>
      <c r="F23" s="1298" t="n">
        <f aca="false">'20'!J37</f>
        <v>0.1</v>
      </c>
      <c r="G23" s="1298" t="n">
        <f aca="false">'20'!K37</f>
        <v>0.03</v>
      </c>
    </row>
    <row r="24" customFormat="false" ht="13.8" hidden="false" customHeight="false" outlineLevel="0" collapsed="false">
      <c r="A24" s="1296" t="n">
        <v>21</v>
      </c>
      <c r="B24" s="1297" t="n">
        <f aca="false">'21'!F37</f>
        <v>1.6</v>
      </c>
      <c r="C24" s="1297" t="n">
        <f aca="false">'21'!G37</f>
        <v>0.2</v>
      </c>
      <c r="D24" s="1297" t="n">
        <f aca="false">'21'!H37</f>
        <v>0.1</v>
      </c>
      <c r="E24" s="1298" t="n">
        <f aca="false">'21'!I37</f>
        <v>0.2</v>
      </c>
      <c r="F24" s="1298" t="n">
        <f aca="false">'21'!J37</f>
        <v>0.1</v>
      </c>
      <c r="G24" s="1298" t="n">
        <f aca="false">'21'!K37</f>
        <v>0.03</v>
      </c>
    </row>
    <row r="25" customFormat="false" ht="13.8" hidden="false" customHeight="false" outlineLevel="0" collapsed="false">
      <c r="A25" s="1296" t="n">
        <v>22</v>
      </c>
      <c r="B25" s="1297" t="n">
        <f aca="false">'22'!F37</f>
        <v>1.4</v>
      </c>
      <c r="C25" s="1297" t="n">
        <f aca="false">'22'!G37</f>
        <v>0.1</v>
      </c>
      <c r="D25" s="1297" t="n">
        <f aca="false">'22'!H37</f>
        <v>0.1</v>
      </c>
      <c r="E25" s="1298" t="n">
        <f aca="false">'22'!I37</f>
        <v>0.2</v>
      </c>
      <c r="F25" s="1298" t="n">
        <f aca="false">'22'!J37</f>
        <v>0.18</v>
      </c>
      <c r="G25" s="1298" t="n">
        <f aca="false">'22'!K37</f>
        <v>0.06</v>
      </c>
    </row>
    <row r="26" customFormat="false" ht="13.8" hidden="false" customHeight="false" outlineLevel="0" collapsed="false">
      <c r="A26" s="1296" t="n">
        <v>23</v>
      </c>
      <c r="B26" s="1297" t="n">
        <f aca="false">'23'!F37</f>
        <v>1.4</v>
      </c>
      <c r="C26" s="1297" t="n">
        <f aca="false">'23'!G37</f>
        <v>0.2</v>
      </c>
      <c r="D26" s="1297" t="n">
        <f aca="false">'23'!H37</f>
        <v>0</v>
      </c>
      <c r="E26" s="1298" t="n">
        <f aca="false">'23'!I37</f>
        <v>0.06</v>
      </c>
      <c r="F26" s="1298" t="n">
        <f aca="false">'23'!J37</f>
        <v>0.03</v>
      </c>
      <c r="G26" s="1298" t="n">
        <f aca="false">'23'!K37</f>
        <v>0</v>
      </c>
    </row>
    <row r="27" customFormat="false" ht="13.8" hidden="false" customHeight="false" outlineLevel="0" collapsed="false">
      <c r="A27" s="1296" t="n">
        <v>24</v>
      </c>
      <c r="B27" s="1297" t="n">
        <f aca="false">'24'!F37</f>
        <v>0</v>
      </c>
      <c r="C27" s="1297" t="n">
        <f aca="false">'24'!G37</f>
        <v>0</v>
      </c>
      <c r="D27" s="1297" t="n">
        <f aca="false">'24'!H37</f>
        <v>0</v>
      </c>
      <c r="E27" s="1298" t="n">
        <f aca="false">'24'!I37</f>
        <v>0</v>
      </c>
      <c r="F27" s="1298" t="n">
        <f aca="false">'24'!J37</f>
        <v>0</v>
      </c>
      <c r="G27" s="1298" t="n">
        <f aca="false">'24'!K37</f>
        <v>0</v>
      </c>
    </row>
    <row r="28" customFormat="false" ht="13.8" hidden="false" customHeight="false" outlineLevel="0" collapsed="false">
      <c r="A28" s="1296" t="n">
        <v>25</v>
      </c>
      <c r="B28" s="1297" t="n">
        <f aca="false">'25'!F37</f>
        <v>1.6</v>
      </c>
      <c r="C28" s="1297" t="n">
        <f aca="false">'25'!G37</f>
        <v>0.1</v>
      </c>
      <c r="D28" s="1297" t="n">
        <f aca="false">'25'!H37</f>
        <v>0.1</v>
      </c>
      <c r="E28" s="1298" t="n">
        <f aca="false">'25'!I37</f>
        <v>0.2</v>
      </c>
      <c r="F28" s="1298" t="n">
        <f aca="false">'25'!J37</f>
        <v>0.1</v>
      </c>
      <c r="G28" s="1298" t="n">
        <f aca="false">'25'!K37</f>
        <v>0.03</v>
      </c>
    </row>
    <row r="29" customFormat="false" ht="13.8" hidden="false" customHeight="false" outlineLevel="0" collapsed="false">
      <c r="A29" s="1296" t="n">
        <v>26</v>
      </c>
      <c r="B29" s="1297" t="n">
        <f aca="false">'26'!F37</f>
        <v>1.4</v>
      </c>
      <c r="C29" s="1297" t="n">
        <f aca="false">'26'!G37</f>
        <v>0.1</v>
      </c>
      <c r="D29" s="1297" t="n">
        <f aca="false">'26'!H37</f>
        <v>0.1</v>
      </c>
      <c r="E29" s="1298" t="n">
        <f aca="false">'26'!I37</f>
        <v>0.23</v>
      </c>
      <c r="F29" s="1298" t="n">
        <f aca="false">'26'!J37</f>
        <v>0.22</v>
      </c>
      <c r="G29" s="1298" t="n">
        <f aca="false">'26'!K37</f>
        <v>0.05</v>
      </c>
    </row>
    <row r="30" customFormat="false" ht="13.8" hidden="false" customHeight="false" outlineLevel="0" collapsed="false">
      <c r="A30" s="1296" t="n">
        <v>27</v>
      </c>
      <c r="B30" s="1297" t="n">
        <f aca="false">'27'!F37</f>
        <v>1.6</v>
      </c>
      <c r="C30" s="1297" t="n">
        <f aca="false">'27'!G37</f>
        <v>0.2</v>
      </c>
      <c r="D30" s="1297" t="n">
        <f aca="false">'27'!H37</f>
        <v>0.2</v>
      </c>
      <c r="E30" s="1298" t="n">
        <f aca="false">'27'!I37</f>
        <v>0.15</v>
      </c>
      <c r="F30" s="1298" t="n">
        <f aca="false">'27'!J37</f>
        <v>0.15</v>
      </c>
      <c r="G30" s="1298" t="n">
        <f aca="false">'27'!K37</f>
        <v>0</v>
      </c>
    </row>
    <row r="31" customFormat="false" ht="13.8" hidden="false" customHeight="false" outlineLevel="0" collapsed="false">
      <c r="A31" s="1296" t="n">
        <v>28</v>
      </c>
      <c r="B31" s="1297" t="n">
        <f aca="false">'28'!F37</f>
        <v>1.6</v>
      </c>
      <c r="C31" s="1297" t="n">
        <f aca="false">'28'!G37</f>
        <v>0</v>
      </c>
      <c r="D31" s="1297" t="n">
        <f aca="false">'28'!H37</f>
        <v>0</v>
      </c>
      <c r="E31" s="1298" t="n">
        <f aca="false">'28'!I37</f>
        <v>0.3</v>
      </c>
      <c r="F31" s="1298" t="n">
        <f aca="false">'28'!J37</f>
        <v>0.2</v>
      </c>
      <c r="G31" s="1298" t="n">
        <f aca="false">'28'!K37</f>
        <v>0.03</v>
      </c>
    </row>
    <row r="32" customFormat="false" ht="13.8" hidden="false" customHeight="false" outlineLevel="0" collapsed="false">
      <c r="A32" s="1296" t="n">
        <v>29</v>
      </c>
      <c r="B32" s="1297" t="n">
        <f aca="false">'29'!F37</f>
        <v>1.6</v>
      </c>
      <c r="C32" s="1297" t="n">
        <f aca="false">'29'!G37</f>
        <v>0.1</v>
      </c>
      <c r="D32" s="1297" t="n">
        <f aca="false">'29'!H37</f>
        <v>0.1</v>
      </c>
      <c r="E32" s="1298" t="n">
        <f aca="false">'29'!I37</f>
        <v>0.2</v>
      </c>
      <c r="F32" s="1298" t="n">
        <f aca="false">'29'!J37</f>
        <v>0.1</v>
      </c>
      <c r="G32" s="1298" t="n">
        <f aca="false">'29'!K37</f>
        <v>0.03</v>
      </c>
    </row>
    <row r="33" customFormat="false" ht="13.8" hidden="false" customHeight="false" outlineLevel="0" collapsed="false">
      <c r="A33" s="1296" t="n">
        <v>30</v>
      </c>
      <c r="B33" s="1297" t="n">
        <f aca="false">'30'!F37</f>
        <v>1.3</v>
      </c>
      <c r="C33" s="1297" t="n">
        <f aca="false">'30'!G37</f>
        <v>0.1</v>
      </c>
      <c r="D33" s="1297" t="n">
        <f aca="false">'30'!H37</f>
        <v>0.1</v>
      </c>
      <c r="E33" s="1298" t="n">
        <f aca="false">'30'!I37</f>
        <v>0.25</v>
      </c>
      <c r="F33" s="1298" t="n">
        <f aca="false">'30'!J37</f>
        <v>0.03</v>
      </c>
      <c r="G33" s="1298" t="n">
        <f aca="false">'30'!K37</f>
        <v>0.06</v>
      </c>
    </row>
    <row r="34" customFormat="false" ht="13.8" hidden="false" customHeight="false" outlineLevel="0" collapsed="false">
      <c r="A34" s="1296" t="n">
        <v>31</v>
      </c>
      <c r="B34" s="1297" t="n">
        <f aca="false">'31'!F37</f>
        <v>1.4</v>
      </c>
      <c r="C34" s="1297" t="n">
        <f aca="false">'31'!G37</f>
        <v>0.1</v>
      </c>
      <c r="D34" s="1297" t="n">
        <f aca="false">'31'!H37</f>
        <v>0.2</v>
      </c>
      <c r="E34" s="1298" t="n">
        <f aca="false">'31'!I37</f>
        <v>0.2</v>
      </c>
      <c r="F34" s="1298" t="n">
        <f aca="false">'31'!J37</f>
        <v>0.15</v>
      </c>
      <c r="G34" s="1298" t="n">
        <f aca="false">'31'!K37</f>
        <v>0.06</v>
      </c>
    </row>
    <row r="35" customFormat="false" ht="13.8" hidden="false" customHeight="false" outlineLevel="0" collapsed="false">
      <c r="A35" s="1299"/>
      <c r="B35" s="1299"/>
      <c r="C35" s="1299"/>
      <c r="D35" s="1299"/>
      <c r="E35" s="1299"/>
      <c r="F35" s="1299"/>
      <c r="G35" s="1299"/>
    </row>
    <row r="36" customFormat="false" ht="13.8" hidden="false" customHeight="false" outlineLevel="0" collapsed="false">
      <c r="A36" s="1300" t="s">
        <v>297</v>
      </c>
      <c r="B36" s="1298" t="n">
        <f aca="false">MAX(B4:B34)</f>
        <v>1.8</v>
      </c>
      <c r="C36" s="1298" t="n">
        <f aca="false">MAX(C4:C34)</f>
        <v>0.2</v>
      </c>
      <c r="D36" s="1298" t="n">
        <f aca="false">MAX(D4:D34)</f>
        <v>0.2</v>
      </c>
      <c r="E36" s="1301" t="n">
        <f aca="false">MAX(E4:E34)</f>
        <v>0.3</v>
      </c>
      <c r="F36" s="1301" t="n">
        <f aca="false">MAX(F4:F34)</f>
        <v>0.22</v>
      </c>
      <c r="G36" s="1301" t="n">
        <f aca="false">MAX(G4:G34)</f>
        <v>0.06</v>
      </c>
    </row>
    <row r="37" customFormat="false" ht="13.8" hidden="false" customHeight="false" outlineLevel="0" collapsed="false">
      <c r="A37" s="1300" t="s">
        <v>298</v>
      </c>
      <c r="B37" s="1298" t="n">
        <f aca="false">MIN(B4:B34)</f>
        <v>0</v>
      </c>
      <c r="C37" s="1298" t="n">
        <f aca="false">MIN(C4:C34)</f>
        <v>0</v>
      </c>
      <c r="D37" s="1298" t="n">
        <f aca="false">MIN(D4:D34)</f>
        <v>0</v>
      </c>
      <c r="E37" s="1301" t="n">
        <f aca="false">MIN(E4:E34)</f>
        <v>0</v>
      </c>
      <c r="F37" s="1301" t="n">
        <f aca="false">MIN(F4:F34)</f>
        <v>0</v>
      </c>
      <c r="G37" s="1301" t="n">
        <f aca="false">MIN(G4:G34)</f>
        <v>0</v>
      </c>
    </row>
    <row r="38" customFormat="false" ht="13.8" hidden="false" customHeight="false" outlineLevel="0" collapsed="false">
      <c r="A38" s="1300" t="s">
        <v>301</v>
      </c>
      <c r="B38" s="1298" t="n">
        <f aca="false">AVERAGE(B4:B34)</f>
        <v>1.33870967741935</v>
      </c>
      <c r="C38" s="1298" t="n">
        <f aca="false">AVERAGE(C4:C34)</f>
        <v>0.129032258064516</v>
      </c>
      <c r="D38" s="1298" t="n">
        <f aca="false">AVERAGE(D4:D34)</f>
        <v>0.07</v>
      </c>
      <c r="E38" s="1301" t="n">
        <f aca="false">AVERAGE(E4:E34)</f>
        <v>0.152258064516129</v>
      </c>
      <c r="F38" s="1301" t="n">
        <f aca="false">AVERAGE(F4:F34)</f>
        <v>0.0996774193548387</v>
      </c>
      <c r="G38" s="1301" t="n">
        <f aca="false">AVERAGE(G4:G34)</f>
        <v>0.026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395500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dcterms:modified xsi:type="dcterms:W3CDTF">2023-09-04T15:22:28Z</dcterms:modified>
  <cp:revision>4360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