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_Afonso\Pedro\DESKTOP\"/>
    </mc:Choice>
  </mc:AlternateContent>
  <xr:revisionPtr revIDLastSave="0" documentId="13_ncr:1_{9547C4F3-8CB7-44F9-981D-37871210448B}" xr6:coauthVersionLast="47" xr6:coauthVersionMax="47" xr10:uidLastSave="{00000000-0000-0000-0000-000000000000}"/>
  <bookViews>
    <workbookView xWindow="-120" yWindow="-120" windowWidth="20730" windowHeight="11160" xr2:uid="{F6DFFE0B-39C8-48C4-B64E-22AB7E6C47B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I19" i="1"/>
  <c r="L13" i="1"/>
  <c r="H25" i="1" l="1"/>
  <c r="H26" i="1"/>
  <c r="H27" i="1"/>
  <c r="H28" i="1"/>
  <c r="H29" i="1"/>
  <c r="H24" i="1"/>
  <c r="H14" i="1"/>
  <c r="H15" i="1"/>
  <c r="H16" i="1"/>
  <c r="H17" i="1"/>
  <c r="H18" i="1"/>
  <c r="H13" i="1"/>
  <c r="H5" i="1"/>
  <c r="F14" i="1"/>
  <c r="F15" i="1"/>
  <c r="F16" i="1"/>
  <c r="F17" i="1"/>
  <c r="F18" i="1"/>
  <c r="F13" i="1"/>
  <c r="F25" i="1"/>
  <c r="F26" i="1"/>
  <c r="F27" i="1"/>
  <c r="F28" i="1"/>
  <c r="F29" i="1"/>
  <c r="F24" i="1"/>
  <c r="AD22" i="1" l="1"/>
  <c r="AD23" i="1"/>
  <c r="W23" i="1"/>
  <c r="W22" i="1"/>
  <c r="W21" i="1"/>
  <c r="AD21" i="1" s="1"/>
  <c r="W20" i="1"/>
  <c r="AD20" i="1" s="1"/>
  <c r="W19" i="1"/>
  <c r="AD19" i="1" s="1"/>
  <c r="AB20" i="1"/>
  <c r="AB21" i="1"/>
  <c r="AB22" i="1"/>
  <c r="AB23" i="1"/>
  <c r="AB19" i="1"/>
  <c r="Z20" i="1"/>
  <c r="Z21" i="1"/>
  <c r="Z22" i="1"/>
  <c r="Z23" i="1"/>
  <c r="Z19" i="1"/>
  <c r="AD9" i="1"/>
  <c r="AD10" i="1"/>
  <c r="AD11" i="1"/>
  <c r="AD12" i="1"/>
  <c r="AD8" i="1"/>
  <c r="AB9" i="1"/>
  <c r="AB10" i="1"/>
  <c r="AB11" i="1"/>
  <c r="AB12" i="1"/>
  <c r="AB8" i="1"/>
  <c r="Z9" i="1"/>
  <c r="Z10" i="1"/>
  <c r="Z11" i="1"/>
  <c r="Z12" i="1"/>
  <c r="Z8" i="1"/>
  <c r="W12" i="1"/>
  <c r="W11" i="1"/>
  <c r="W10" i="1"/>
  <c r="W9" i="1"/>
  <c r="W8" i="1"/>
  <c r="I8" i="1"/>
  <c r="I7" i="1"/>
  <c r="I6" i="1"/>
  <c r="I5" i="1"/>
  <c r="I4" i="1"/>
  <c r="I25" i="1" l="1"/>
  <c r="I26" i="1"/>
  <c r="I27" i="1"/>
  <c r="I28" i="1"/>
  <c r="J28" i="1" s="1"/>
  <c r="I29" i="1"/>
  <c r="J29" i="1" s="1"/>
  <c r="I24" i="1"/>
  <c r="D25" i="1"/>
  <c r="D26" i="1"/>
  <c r="D27" i="1"/>
  <c r="D28" i="1"/>
  <c r="D29" i="1"/>
  <c r="D24" i="1"/>
  <c r="J25" i="1" l="1"/>
  <c r="J27" i="1"/>
  <c r="J24" i="1"/>
  <c r="J26" i="1"/>
  <c r="P15" i="1"/>
  <c r="P16" i="1"/>
  <c r="P17" i="1"/>
  <c r="P18" i="1"/>
  <c r="P14" i="1"/>
  <c r="N15" i="1"/>
  <c r="N16" i="1"/>
  <c r="N17" i="1"/>
  <c r="N18" i="1"/>
  <c r="N14" i="1"/>
  <c r="L15" i="1"/>
  <c r="L16" i="1"/>
  <c r="L17" i="1"/>
  <c r="L18" i="1"/>
  <c r="L14" i="1"/>
  <c r="I14" i="1"/>
  <c r="I15" i="1"/>
  <c r="I16" i="1"/>
  <c r="J16" i="1" s="1"/>
  <c r="I17" i="1"/>
  <c r="J17" i="1" s="1"/>
  <c r="I18" i="1"/>
  <c r="I13" i="1"/>
  <c r="J13" i="1" s="1"/>
  <c r="J14" i="1"/>
  <c r="J15" i="1"/>
  <c r="J18" i="1"/>
  <c r="P5" i="1" l="1"/>
  <c r="P6" i="1"/>
  <c r="P8" i="1"/>
  <c r="N5" i="1"/>
  <c r="N6" i="1"/>
  <c r="N8" i="1"/>
  <c r="L5" i="1"/>
  <c r="L6" i="1"/>
  <c r="L8" i="1"/>
  <c r="P4" i="1"/>
  <c r="N4" i="1"/>
  <c r="L4" i="1"/>
  <c r="J5" i="1"/>
  <c r="H6" i="1"/>
  <c r="H7" i="1"/>
  <c r="H8" i="1"/>
  <c r="H4" i="1"/>
  <c r="F5" i="1"/>
  <c r="F6" i="1"/>
  <c r="F7" i="1"/>
  <c r="F8" i="1"/>
  <c r="F4" i="1"/>
  <c r="N19" i="1" l="1"/>
  <c r="L19" i="1"/>
  <c r="J6" i="1" l="1"/>
  <c r="J7" i="1"/>
  <c r="J8" i="1"/>
  <c r="J4" i="1"/>
</calcChain>
</file>

<file path=xl/sharedStrings.xml><?xml version="1.0" encoding="utf-8"?>
<sst xmlns="http://schemas.openxmlformats.org/spreadsheetml/2006/main" count="105" uniqueCount="18">
  <si>
    <t>RPM</t>
  </si>
  <si>
    <t>Wind Tunnel</t>
  </si>
  <si>
    <t>Thrust</t>
  </si>
  <si>
    <t>Torque</t>
  </si>
  <si>
    <t>CFX</t>
  </si>
  <si>
    <t>Erro</t>
  </si>
  <si>
    <t>BET</t>
  </si>
  <si>
    <t>-</t>
  </si>
  <si>
    <t>APC20x10E</t>
  </si>
  <si>
    <t>eficiência</t>
  </si>
  <si>
    <t>APC20x8E</t>
  </si>
  <si>
    <t>VTOL</t>
  </si>
  <si>
    <t>FOM</t>
  </si>
  <si>
    <t>RHO</t>
  </si>
  <si>
    <t>A</t>
  </si>
  <si>
    <t>Ki</t>
  </si>
  <si>
    <t>22x12</t>
  </si>
  <si>
    <t>21x13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</si>
</sst>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6" xfId="0" applyBorder="1" applyAlignment="1"/>
    <xf numFmtId="0" fontId="0" fillId="0" borderId="8" xfId="0" applyBorder="1" applyAlignment="1"/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2" borderId="19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6" xfId="0" applyBorder="1"/>
    <xf numFmtId="2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9EF2-EFF1-4792-8D21-6E29E392EBE6}">
  <dimension ref="A1:AG73"/>
  <sheetViews>
    <sheetView tabSelected="1" zoomScale="80" zoomScaleNormal="80" workbookViewId="0">
      <selection activeCell="F34" sqref="F34"/>
    </sheetView>
  </sheetViews>
  <sheetFormatPr defaultRowHeight="15" x14ac:dyDescent="0.25"/>
  <cols>
    <col min="4" max="4" width="22" bestFit="1" customWidth="1"/>
    <col min="6" max="6" width="10.5703125" customWidth="1"/>
    <col min="8" max="8" width="10.28515625" bestFit="1" customWidth="1"/>
    <col min="16" max="16" width="14.85546875" bestFit="1" customWidth="1"/>
  </cols>
  <sheetData>
    <row r="1" spans="1:33" ht="15.75" thickBot="1" x14ac:dyDescent="0.3">
      <c r="A1" s="49" t="s">
        <v>8</v>
      </c>
      <c r="B1" s="49"/>
      <c r="C1" s="49"/>
      <c r="D1" s="49"/>
      <c r="E1" s="49"/>
      <c r="F1" s="49"/>
      <c r="G1" s="49"/>
      <c r="H1" s="49"/>
      <c r="I1" s="49"/>
      <c r="J1" s="49"/>
      <c r="K1" s="36"/>
    </row>
    <row r="2" spans="1:33" ht="15.75" thickTop="1" x14ac:dyDescent="0.25">
      <c r="A2" s="12" t="s">
        <v>0</v>
      </c>
      <c r="B2" s="9" t="s">
        <v>1</v>
      </c>
      <c r="C2" s="9"/>
      <c r="D2" s="10"/>
      <c r="E2" s="41" t="s">
        <v>4</v>
      </c>
      <c r="F2" s="42"/>
      <c r="G2" s="42"/>
      <c r="H2" s="42"/>
      <c r="I2" s="42"/>
      <c r="J2" s="43"/>
      <c r="K2" s="41" t="s">
        <v>6</v>
      </c>
      <c r="L2" s="42"/>
      <c r="M2" s="42"/>
      <c r="N2" s="42"/>
      <c r="O2" s="42"/>
      <c r="P2" s="43"/>
    </row>
    <row r="3" spans="1:33" x14ac:dyDescent="0.25">
      <c r="A3" s="13"/>
      <c r="B3" s="5" t="s">
        <v>2</v>
      </c>
      <c r="C3" s="5" t="s">
        <v>3</v>
      </c>
      <c r="D3" s="3" t="s">
        <v>9</v>
      </c>
      <c r="E3" s="5" t="s">
        <v>2</v>
      </c>
      <c r="F3" s="5" t="s">
        <v>5</v>
      </c>
      <c r="G3" s="5" t="s">
        <v>3</v>
      </c>
      <c r="H3" s="5" t="s">
        <v>5</v>
      </c>
      <c r="I3" s="5" t="s">
        <v>9</v>
      </c>
      <c r="J3" s="3" t="s">
        <v>5</v>
      </c>
      <c r="K3" s="15" t="s">
        <v>2</v>
      </c>
      <c r="L3" s="5" t="s">
        <v>5</v>
      </c>
      <c r="M3" s="5" t="s">
        <v>3</v>
      </c>
      <c r="N3" s="5" t="s">
        <v>5</v>
      </c>
      <c r="O3" s="5" t="s">
        <v>9</v>
      </c>
      <c r="P3" s="3" t="s">
        <v>5</v>
      </c>
    </row>
    <row r="4" spans="1:33" x14ac:dyDescent="0.25">
      <c r="A4" s="1">
        <v>4500</v>
      </c>
      <c r="B4" s="5">
        <v>11.169764349333301</v>
      </c>
      <c r="C4" s="5">
        <v>-0.803299498036667</v>
      </c>
      <c r="D4" s="3">
        <v>0.57754250258572803</v>
      </c>
      <c r="E4" s="20">
        <v>14.4604</v>
      </c>
      <c r="F4" s="5">
        <f>(E4-B4)/B4</f>
        <v>0.29460206569739406</v>
      </c>
      <c r="G4" s="20">
        <v>-0.93384500000000004</v>
      </c>
      <c r="H4" s="5">
        <f>(G4-C4)/C4</f>
        <v>0.16251161899440678</v>
      </c>
      <c r="I4" s="5">
        <f>-(E4*19.55)/(2*PI()*A4*G4/60)</f>
        <v>0.64240829286990375</v>
      </c>
      <c r="J4" s="5">
        <f>(I4-D4)/D4</f>
        <v>0.11231344878301369</v>
      </c>
      <c r="K4" s="15">
        <v>11.605653419578188</v>
      </c>
      <c r="L4" s="5">
        <f>(K4-B4)/B4</f>
        <v>3.9024016676851743E-2</v>
      </c>
      <c r="M4" s="5">
        <v>-0.63841158248763896</v>
      </c>
      <c r="N4" s="5">
        <f>(M4-C4)/C4</f>
        <v>-0.20526331206732765</v>
      </c>
      <c r="O4" s="5">
        <v>0.75417905902737292</v>
      </c>
      <c r="P4" s="3">
        <f>(O4-D4)/D4</f>
        <v>0.3058416578014978</v>
      </c>
    </row>
    <row r="5" spans="1:33" x14ac:dyDescent="0.25">
      <c r="A5" s="1">
        <v>5000</v>
      </c>
      <c r="B5" s="5">
        <v>21.2433675533333</v>
      </c>
      <c r="C5" s="5">
        <v>-1.21599963563667</v>
      </c>
      <c r="D5" s="3">
        <v>0.65305515675072801</v>
      </c>
      <c r="E5" s="5">
        <v>22.686</v>
      </c>
      <c r="F5" s="5">
        <f>(E5-B5)/B5</f>
        <v>6.7909781396233299E-2</v>
      </c>
      <c r="G5" s="5">
        <v>-1.2765500000000001</v>
      </c>
      <c r="H5" s="5">
        <f>(G5-C5)/C5</f>
        <v>4.979472245616854E-2</v>
      </c>
      <c r="I5" s="5">
        <f>-(E5*19.55)/(2*PI()*A5*G5/60)</f>
        <v>0.66354172460565608</v>
      </c>
      <c r="J5" s="5">
        <f>(I5-D5)/D5</f>
        <v>1.6057706223627313E-2</v>
      </c>
      <c r="K5" s="15">
        <v>20.520923230425328</v>
      </c>
      <c r="L5" s="5">
        <f>(K5-B5)/B5</f>
        <v>-3.400799431136392E-2</v>
      </c>
      <c r="M5" s="5">
        <v>-0.991924765093537</v>
      </c>
      <c r="N5" s="5">
        <f>(M5-C5)/C5</f>
        <v>-0.18427215270160213</v>
      </c>
      <c r="O5" s="5">
        <v>0.7724427508159627</v>
      </c>
      <c r="P5" s="3">
        <f>(O5-D5)/D5</f>
        <v>0.18281395197803343</v>
      </c>
      <c r="R5" s="46" t="s">
        <v>17</v>
      </c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</row>
    <row r="6" spans="1:33" x14ac:dyDescent="0.25">
      <c r="A6" s="1">
        <v>5500</v>
      </c>
      <c r="B6" s="5">
        <v>31.3169580733333</v>
      </c>
      <c r="C6" s="5">
        <v>-1.6006514008366699</v>
      </c>
      <c r="D6" s="3">
        <v>0.66489041352273603</v>
      </c>
      <c r="E6" s="20">
        <v>32.025399999999998</v>
      </c>
      <c r="F6" s="5">
        <f>(E6-B6)/B6</f>
        <v>2.2621671140848863E-2</v>
      </c>
      <c r="G6" s="20">
        <v>-1.64855</v>
      </c>
      <c r="H6" s="5">
        <f>(G6-C6)/C6</f>
        <v>2.9924441473198459E-2</v>
      </c>
      <c r="I6" s="5">
        <f>-(E6*19.55)/(2*PI()*A6*G6/60)</f>
        <v>0.65939840665519867</v>
      </c>
      <c r="J6" s="5">
        <f>(I6-D6)/D6</f>
        <v>-8.2600181260540449E-3</v>
      </c>
      <c r="K6" s="15">
        <v>31.289665237230743</v>
      </c>
      <c r="L6" s="5">
        <f>(K6-B6)/B6</f>
        <v>-8.7150342120223935E-4</v>
      </c>
      <c r="M6" s="5">
        <v>-1.3894393196711301</v>
      </c>
      <c r="N6" s="5">
        <f>(M6-C6)/C6</f>
        <v>-0.13195382895684721</v>
      </c>
      <c r="O6" s="5">
        <v>0.76439314941962577</v>
      </c>
      <c r="P6" s="3">
        <f>(O6-D6)/D6</f>
        <v>0.14965283582553446</v>
      </c>
      <c r="R6" s="44" t="s">
        <v>0</v>
      </c>
      <c r="S6" s="37" t="s">
        <v>4</v>
      </c>
      <c r="T6" s="38"/>
      <c r="U6" s="38"/>
      <c r="V6" s="38"/>
      <c r="W6" s="38"/>
      <c r="X6" s="39"/>
      <c r="Y6" s="37" t="s">
        <v>6</v>
      </c>
      <c r="Z6" s="38"/>
      <c r="AA6" s="38"/>
      <c r="AB6" s="38"/>
      <c r="AC6" s="38"/>
      <c r="AD6" s="40"/>
    </row>
    <row r="7" spans="1:33" x14ac:dyDescent="0.25">
      <c r="A7" s="6">
        <v>5800</v>
      </c>
      <c r="B7" s="5">
        <v>38.143719413333301</v>
      </c>
      <c r="C7" s="5">
        <v>-1.8570872675366701</v>
      </c>
      <c r="D7" s="3">
        <v>0.66206352845569105</v>
      </c>
      <c r="E7" s="20">
        <v>38.091299999999997</v>
      </c>
      <c r="F7" s="5">
        <f>(E7-B7)/B7</f>
        <v>-1.3742606683233044E-3</v>
      </c>
      <c r="G7" s="20">
        <v>-1.8830499999999999</v>
      </c>
      <c r="H7" s="5">
        <f>(G7-C7)/C7</f>
        <v>1.3980351336837296E-2</v>
      </c>
      <c r="I7" s="5">
        <f>-(E7*19.55)/(2*PI()*A7*G7/60)</f>
        <v>0.6511095916559686</v>
      </c>
      <c r="J7" s="5">
        <f>(I7-D7)/D7</f>
        <v>-1.654514458042005E-2</v>
      </c>
      <c r="K7" s="16" t="s">
        <v>7</v>
      </c>
      <c r="L7" s="5"/>
      <c r="M7" s="19" t="s">
        <v>7</v>
      </c>
      <c r="N7" s="5"/>
      <c r="O7" s="5"/>
      <c r="P7" s="3"/>
      <c r="R7" s="45"/>
      <c r="S7" s="5" t="s">
        <v>2</v>
      </c>
      <c r="T7" s="5" t="s">
        <v>5</v>
      </c>
      <c r="U7" s="5" t="s">
        <v>3</v>
      </c>
      <c r="V7" s="5" t="s">
        <v>5</v>
      </c>
      <c r="W7" s="5" t="s">
        <v>9</v>
      </c>
      <c r="X7" s="3" t="s">
        <v>5</v>
      </c>
      <c r="Y7" s="15" t="s">
        <v>2</v>
      </c>
      <c r="Z7" s="5" t="s">
        <v>5</v>
      </c>
      <c r="AA7" s="5" t="s">
        <v>3</v>
      </c>
      <c r="AB7" s="5" t="s">
        <v>5</v>
      </c>
      <c r="AC7" s="5" t="s">
        <v>9</v>
      </c>
      <c r="AD7" s="21" t="s">
        <v>5</v>
      </c>
    </row>
    <row r="8" spans="1:33" ht="15.75" thickBot="1" x14ac:dyDescent="0.3">
      <c r="A8" s="2">
        <v>6000</v>
      </c>
      <c r="B8" s="4">
        <v>42.639351813333299</v>
      </c>
      <c r="C8" s="4">
        <v>-2.0253734322366701</v>
      </c>
      <c r="D8" s="8">
        <v>0.65581928566585401</v>
      </c>
      <c r="E8" s="17">
        <v>42.296500000000002</v>
      </c>
      <c r="F8" s="4">
        <f>(E8-B8)/B8</f>
        <v>-8.0407369894888413E-3</v>
      </c>
      <c r="G8" s="4">
        <v>-2.0441199999999999</v>
      </c>
      <c r="H8" s="4">
        <f>(G8-C8)/C8</f>
        <v>9.2558574458180467E-3</v>
      </c>
      <c r="I8" s="4">
        <f>-(E8*19.55)/(2*PI()*A8*G8/60)</f>
        <v>0.64382070199894414</v>
      </c>
      <c r="J8" s="4">
        <f>(I8-D8)/D8</f>
        <v>-1.8295563929212135E-2</v>
      </c>
      <c r="K8" s="17">
        <v>43.47902520625064</v>
      </c>
      <c r="L8" s="4">
        <f>(K8-B8)/B8</f>
        <v>1.9692452094329807E-2</v>
      </c>
      <c r="M8" s="4">
        <v>-1.8176297362951099</v>
      </c>
      <c r="N8" s="4">
        <f>(M8-C8)/C8</f>
        <v>-0.10257056433891486</v>
      </c>
      <c r="O8" s="4">
        <v>0.74428843864269101</v>
      </c>
      <c r="P8" s="8">
        <f>(O8-D8)/D8</f>
        <v>0.13489867545906975</v>
      </c>
      <c r="R8" s="22">
        <v>4000</v>
      </c>
      <c r="S8" s="5">
        <v>19.3432</v>
      </c>
      <c r="T8" s="5"/>
      <c r="U8" s="5">
        <v>-1.3055300000000001</v>
      </c>
      <c r="V8" s="5"/>
      <c r="W8" s="5">
        <f>-(S8*19.55)/(2*PI()*R8*U8/60)</f>
        <v>0.69151183716333042</v>
      </c>
      <c r="X8" s="3"/>
      <c r="Y8" s="15">
        <v>19.502266379128599</v>
      </c>
      <c r="Z8" s="32">
        <f>(Y8-S8)*100/S8</f>
        <v>0.822337457755696</v>
      </c>
      <c r="AA8" s="5">
        <v>-1.1154918383208401</v>
      </c>
      <c r="AB8" s="32">
        <f>(AA8-U8)*100/U8</f>
        <v>-14.556399445371611</v>
      </c>
      <c r="AC8" s="5">
        <v>0.81597497471959313</v>
      </c>
      <c r="AD8" s="32">
        <f>(AC8-W8)*100/W8</f>
        <v>17.998699496862749</v>
      </c>
    </row>
    <row r="9" spans="1:33" ht="15.75" thickTop="1" x14ac:dyDescent="0.25">
      <c r="R9" s="22">
        <v>4500</v>
      </c>
      <c r="S9">
        <v>29.745000000000001</v>
      </c>
      <c r="T9" s="5"/>
      <c r="U9" s="5">
        <v>-1.8056099999999999</v>
      </c>
      <c r="V9" s="5"/>
      <c r="W9" s="5">
        <f>-(S9*19.55)/(2*PI()*R9*U9/60)</f>
        <v>0.68343253853894437</v>
      </c>
      <c r="X9" s="3"/>
      <c r="Y9" s="5">
        <v>31.010369748464768</v>
      </c>
      <c r="Z9" s="32">
        <f t="shared" ref="Z9:Z12" si="0">(Y9-S9)*100/S9</f>
        <v>4.254058660160589</v>
      </c>
      <c r="AA9">
        <v>-1.6204248535272301</v>
      </c>
      <c r="AB9" s="32">
        <f t="shared" ref="AB9:AB12" si="1">(AA9-U9)*100/U9</f>
        <v>-10.256098851511116</v>
      </c>
      <c r="AC9" s="5">
        <v>0.79393268011841256</v>
      </c>
      <c r="AD9" s="32">
        <f t="shared" ref="AD9:AD12" si="2">(AC9-W9)*100/W9</f>
        <v>16.168405123890878</v>
      </c>
    </row>
    <row r="10" spans="1:33" ht="15.75" thickBot="1" x14ac:dyDescent="0.3">
      <c r="A10" s="49" t="s">
        <v>10</v>
      </c>
      <c r="B10" s="49"/>
      <c r="C10" s="49"/>
      <c r="D10" s="49"/>
      <c r="E10" s="49"/>
      <c r="F10" s="49"/>
      <c r="G10" s="49"/>
      <c r="H10" s="49"/>
      <c r="I10" s="49"/>
      <c r="J10" s="49"/>
      <c r="K10" s="36"/>
      <c r="R10" s="23">
        <v>4800</v>
      </c>
      <c r="S10">
        <v>36.572600000000001</v>
      </c>
      <c r="T10" s="5"/>
      <c r="U10" s="20">
        <v>-2.1248999999999998</v>
      </c>
      <c r="V10" s="5"/>
      <c r="W10" s="5">
        <f>-(S10*19.55)/(2*PI()*R10*U10/60)</f>
        <v>0.66941316004387186</v>
      </c>
      <c r="X10" s="3"/>
      <c r="Y10" s="20">
        <v>38.724634895557145</v>
      </c>
      <c r="Z10" s="32">
        <f t="shared" si="0"/>
        <v>5.8842819366332817</v>
      </c>
      <c r="AA10" s="5">
        <v>-1.93995634056803</v>
      </c>
      <c r="AB10" s="32">
        <f t="shared" si="1"/>
        <v>-8.7036406151804702</v>
      </c>
      <c r="AC10" s="5">
        <v>0.77637632264626577</v>
      </c>
      <c r="AD10" s="32">
        <f t="shared" si="2"/>
        <v>15.978646520092882</v>
      </c>
    </row>
    <row r="11" spans="1:33" ht="15.75" thickTop="1" x14ac:dyDescent="0.25">
      <c r="A11" s="47" t="s">
        <v>0</v>
      </c>
      <c r="B11" s="41" t="s">
        <v>1</v>
      </c>
      <c r="C11" s="42"/>
      <c r="D11" s="43"/>
      <c r="E11" s="41" t="s">
        <v>4</v>
      </c>
      <c r="F11" s="42"/>
      <c r="G11" s="42"/>
      <c r="H11" s="42"/>
      <c r="I11" s="42"/>
      <c r="J11" s="42"/>
      <c r="K11" s="50" t="s">
        <v>6</v>
      </c>
      <c r="L11" s="38"/>
      <c r="M11" s="38"/>
      <c r="N11" s="38"/>
      <c r="O11" s="38"/>
      <c r="P11" s="40"/>
      <c r="Q11" s="14"/>
      <c r="R11" s="23">
        <v>5000</v>
      </c>
      <c r="S11">
        <v>41.481200000000001</v>
      </c>
      <c r="T11" s="5"/>
      <c r="U11" s="5">
        <v>-2.3495300000000001</v>
      </c>
      <c r="V11" s="5"/>
      <c r="W11" s="5">
        <f>-(S11*19.55)/(2*PI()*R11*U11/60)</f>
        <v>0.65920190878813034</v>
      </c>
      <c r="X11" s="3"/>
      <c r="Y11" s="5">
        <v>44.444000000000003</v>
      </c>
      <c r="Z11" s="32">
        <f t="shared" si="0"/>
        <v>7.1425127527651115</v>
      </c>
      <c r="AA11" s="5">
        <v>-2.1700564938071998</v>
      </c>
      <c r="AB11" s="32">
        <f t="shared" si="1"/>
        <v>-7.6386982159325623</v>
      </c>
      <c r="AC11" s="5">
        <v>0.76274340096027438</v>
      </c>
      <c r="AD11" s="32">
        <f t="shared" si="2"/>
        <v>15.707098355114534</v>
      </c>
    </row>
    <row r="12" spans="1:33" x14ac:dyDescent="0.25">
      <c r="A12" s="48"/>
      <c r="B12" s="5" t="s">
        <v>2</v>
      </c>
      <c r="C12" s="5" t="s">
        <v>3</v>
      </c>
      <c r="D12" s="3" t="s">
        <v>9</v>
      </c>
      <c r="E12" s="5" t="s">
        <v>2</v>
      </c>
      <c r="F12" s="5" t="s">
        <v>5</v>
      </c>
      <c r="G12" s="5" t="s">
        <v>3</v>
      </c>
      <c r="H12" s="5" t="s">
        <v>5</v>
      </c>
      <c r="I12" s="5" t="s">
        <v>9</v>
      </c>
      <c r="J12" s="5" t="s">
        <v>5</v>
      </c>
      <c r="K12" s="22" t="s">
        <v>2</v>
      </c>
      <c r="L12" s="5" t="s">
        <v>5</v>
      </c>
      <c r="M12" s="5" t="s">
        <v>3</v>
      </c>
      <c r="N12" s="5" t="s">
        <v>5</v>
      </c>
      <c r="O12" s="5" t="s">
        <v>9</v>
      </c>
      <c r="P12" s="21" t="s">
        <v>5</v>
      </c>
      <c r="Q12" s="5"/>
      <c r="R12" s="24">
        <v>5500</v>
      </c>
      <c r="S12">
        <v>54.633499999999998</v>
      </c>
      <c r="T12" s="25"/>
      <c r="U12" s="25">
        <v>-2.93927</v>
      </c>
      <c r="V12" s="25"/>
      <c r="W12" s="5">
        <f>-(S12*19.55)/(2*PI()*R12*U12/60)</f>
        <v>0.63092101887643592</v>
      </c>
      <c r="X12" s="26"/>
      <c r="Y12" s="25">
        <v>59.075000000000003</v>
      </c>
      <c r="Z12" s="32">
        <f t="shared" si="0"/>
        <v>8.1296274263959027</v>
      </c>
      <c r="AA12" s="25">
        <v>-2.7454210762843498</v>
      </c>
      <c r="AB12" s="32">
        <f t="shared" si="1"/>
        <v>-6.5951383750268002</v>
      </c>
      <c r="AC12" s="25">
        <v>0.73038154459129656</v>
      </c>
      <c r="AD12" s="32">
        <f t="shared" si="2"/>
        <v>15.764338600096583</v>
      </c>
    </row>
    <row r="13" spans="1:33" x14ac:dyDescent="0.25">
      <c r="A13" s="1">
        <v>4500</v>
      </c>
      <c r="B13" s="5">
        <v>1.7443248200000001</v>
      </c>
      <c r="C13" s="5">
        <v>0.35503558157199999</v>
      </c>
      <c r="D13" s="3">
        <v>0.20406706367848701</v>
      </c>
      <c r="E13" s="20">
        <v>4.2627100000000002</v>
      </c>
      <c r="F13" s="5">
        <f>(E13-B13)/B13</f>
        <v>1.4437592993717765</v>
      </c>
      <c r="G13" s="20">
        <v>0.58467999999999998</v>
      </c>
      <c r="H13" s="5">
        <f>(G13-C13)/C13</f>
        <v>0.64682085500049769</v>
      </c>
      <c r="I13" s="5">
        <f t="shared" ref="I13:I19" si="3">(E13*19.55)/(2*PI()*A13*G13/60)</f>
        <v>0.30246364356536454</v>
      </c>
      <c r="J13" s="5">
        <f t="shared" ref="J13:J18" si="4">(I13-D13)/D13</f>
        <v>0.48217766313286065</v>
      </c>
      <c r="K13" s="22">
        <v>0.78100000000000003</v>
      </c>
      <c r="L13" s="5">
        <f t="shared" ref="L13:L18" si="5">(K13-B13)/B13</f>
        <v>-0.55226229023101325</v>
      </c>
      <c r="M13" s="5"/>
      <c r="N13" s="5"/>
      <c r="O13" s="5" t="s">
        <v>7</v>
      </c>
      <c r="P13" s="21"/>
      <c r="Q13" s="5"/>
    </row>
    <row r="14" spans="1:33" x14ac:dyDescent="0.25">
      <c r="A14" s="1">
        <v>5000</v>
      </c>
      <c r="B14" s="5">
        <v>9.3835301839999996</v>
      </c>
      <c r="C14" s="5">
        <v>0.67160533547199996</v>
      </c>
      <c r="D14" s="3">
        <v>0.52229042277377902</v>
      </c>
      <c r="E14" s="5">
        <v>10.6966</v>
      </c>
      <c r="F14" s="5">
        <f t="shared" ref="F14:F18" si="6">(E14-B14)/B14</f>
        <v>0.13993345683897684</v>
      </c>
      <c r="G14" s="5">
        <v>0.83809800000000001</v>
      </c>
      <c r="H14" s="5">
        <f t="shared" ref="H14:H18" si="7">(G14-C14)/C14</f>
        <v>0.24790253402467397</v>
      </c>
      <c r="I14" s="5">
        <f t="shared" si="3"/>
        <v>0.4765397040672209</v>
      </c>
      <c r="J14" s="5">
        <f t="shared" si="4"/>
        <v>-8.7596319426240438E-2</v>
      </c>
      <c r="K14" s="29">
        <v>8.8804637361385765</v>
      </c>
      <c r="L14" s="5">
        <f t="shared" si="5"/>
        <v>-5.3611640608265891E-2</v>
      </c>
      <c r="M14" s="5">
        <v>0.50223272072977787</v>
      </c>
      <c r="N14" s="5">
        <f>(M14-C14)/C14</f>
        <v>-0.25219069265313104</v>
      </c>
      <c r="O14" s="5">
        <v>0.66020000000000001</v>
      </c>
      <c r="P14" s="21">
        <f>(O14-D14)/D14</f>
        <v>0.26404768537361084</v>
      </c>
      <c r="Q14" s="5"/>
    </row>
    <row r="15" spans="1:33" x14ac:dyDescent="0.25">
      <c r="A15" s="1">
        <v>5500</v>
      </c>
      <c r="B15" s="5">
        <v>18.438160020000002</v>
      </c>
      <c r="C15" s="5">
        <v>1.0242367010719999</v>
      </c>
      <c r="D15" s="3">
        <v>0.61176482931880305</v>
      </c>
      <c r="E15" s="5">
        <v>18.0397</v>
      </c>
      <c r="F15" s="5">
        <f t="shared" si="6"/>
        <v>-2.1610617304969115E-2</v>
      </c>
      <c r="G15" s="5">
        <v>1.1188199999999999</v>
      </c>
      <c r="H15" s="5">
        <f t="shared" si="7"/>
        <v>9.2345156963235156E-2</v>
      </c>
      <c r="I15" s="5">
        <f t="shared" si="3"/>
        <v>0.54729886060925814</v>
      </c>
      <c r="J15" s="5">
        <f t="shared" si="4"/>
        <v>-0.10537704297471208</v>
      </c>
      <c r="K15" s="22">
        <v>17.099075321166112</v>
      </c>
      <c r="L15" s="5">
        <f t="shared" si="5"/>
        <v>-7.2625722815149424E-2</v>
      </c>
      <c r="M15" s="5">
        <v>0.80549844953540073</v>
      </c>
      <c r="N15" s="5">
        <f>(M15-C15)/C15</f>
        <v>-0.21356220813768978</v>
      </c>
      <c r="O15" s="5">
        <v>0.72050000000000003</v>
      </c>
      <c r="P15" s="21">
        <f>(O15-D15)/D15</f>
        <v>0.1777401469814357</v>
      </c>
      <c r="Q15" s="5"/>
    </row>
    <row r="16" spans="1:33" x14ac:dyDescent="0.25">
      <c r="A16" s="6">
        <v>5800</v>
      </c>
      <c r="B16" s="5">
        <v>23.99584488</v>
      </c>
      <c r="C16" s="5">
        <v>1.2286048259719999</v>
      </c>
      <c r="D16" s="3">
        <v>0.62939861698050503</v>
      </c>
      <c r="E16">
        <v>22.8735</v>
      </c>
      <c r="F16" s="5">
        <f t="shared" si="6"/>
        <v>-4.6772467717335904E-2</v>
      </c>
      <c r="G16">
        <v>1.2989299999999999</v>
      </c>
      <c r="H16" s="5">
        <f t="shared" si="7"/>
        <v>5.7239864715949523E-2</v>
      </c>
      <c r="I16" s="5">
        <f t="shared" si="3"/>
        <v>0.56680937692522859</v>
      </c>
      <c r="J16" s="5">
        <f t="shared" si="4"/>
        <v>-9.9442925940231408E-2</v>
      </c>
      <c r="K16" s="30">
        <v>22.708734710757554</v>
      </c>
      <c r="L16" s="5">
        <f t="shared" si="5"/>
        <v>-5.3638876883856823E-2</v>
      </c>
      <c r="M16" s="19">
        <v>1.000432150648412</v>
      </c>
      <c r="N16" s="5">
        <f>(M16-C16)/C16</f>
        <v>-0.18571689651558318</v>
      </c>
      <c r="O16" s="5">
        <v>0.73060000000000003</v>
      </c>
      <c r="P16" s="21">
        <f>(O16-D16)/D16</f>
        <v>0.16079060279001153</v>
      </c>
      <c r="Q16" s="5"/>
      <c r="R16" s="36" t="s">
        <v>16</v>
      </c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</row>
    <row r="17" spans="1:33" x14ac:dyDescent="0.25">
      <c r="A17" s="1">
        <v>6000</v>
      </c>
      <c r="B17" s="5">
        <v>28.346266620000002</v>
      </c>
      <c r="C17" s="5">
        <v>1.3768680666719999</v>
      </c>
      <c r="D17" s="3">
        <v>0.64133100853249203</v>
      </c>
      <c r="E17" s="5">
        <v>26.723800000000001</v>
      </c>
      <c r="F17" s="5">
        <f t="shared" si="6"/>
        <v>-5.7237400669026828E-2</v>
      </c>
      <c r="G17" s="5">
        <v>1.45824</v>
      </c>
      <c r="H17" s="5">
        <f t="shared" si="7"/>
        <v>5.9099295929407776E-2</v>
      </c>
      <c r="I17" s="5">
        <f t="shared" si="3"/>
        <v>0.57021166730643946</v>
      </c>
      <c r="J17" s="5">
        <f t="shared" si="4"/>
        <v>-0.11089334568242605</v>
      </c>
      <c r="K17" s="22">
        <v>26.252139622688695</v>
      </c>
      <c r="L17" s="5">
        <f t="shared" si="5"/>
        <v>-7.3876642218336216E-2</v>
      </c>
      <c r="M17" s="5">
        <v>1.1147895701246238</v>
      </c>
      <c r="N17" s="5">
        <f>(M17-C17)/C17</f>
        <v>-0.19034394281569825</v>
      </c>
      <c r="O17" s="20">
        <v>0.73060000000000003</v>
      </c>
      <c r="P17" s="21">
        <f>(O17-D17)/D17</f>
        <v>0.13919331870725432</v>
      </c>
      <c r="Q17" s="5"/>
      <c r="R17" s="44" t="s">
        <v>0</v>
      </c>
      <c r="S17" s="37" t="s">
        <v>4</v>
      </c>
      <c r="T17" s="38"/>
      <c r="U17" s="38"/>
      <c r="V17" s="38"/>
      <c r="W17" s="38"/>
      <c r="X17" s="39"/>
      <c r="Y17" s="37" t="s">
        <v>6</v>
      </c>
      <c r="Z17" s="38"/>
      <c r="AA17" s="38"/>
      <c r="AB17" s="38"/>
      <c r="AC17" s="38"/>
      <c r="AD17" s="40"/>
    </row>
    <row r="18" spans="1:33" x14ac:dyDescent="0.25">
      <c r="A18" s="6">
        <v>6200</v>
      </c>
      <c r="B18" s="7">
        <v>32.259534299999999</v>
      </c>
      <c r="C18" s="7">
        <v>1.5171221377719999</v>
      </c>
      <c r="D18" s="3">
        <v>0.64102623998905495</v>
      </c>
      <c r="E18">
        <v>29.756699999999999</v>
      </c>
      <c r="F18" s="5">
        <f t="shared" si="6"/>
        <v>-7.7584328301974287E-2</v>
      </c>
      <c r="G18">
        <v>1.55108</v>
      </c>
      <c r="H18" s="5">
        <f t="shared" si="7"/>
        <v>2.2383077395383356E-2</v>
      </c>
      <c r="I18" s="5">
        <f t="shared" si="3"/>
        <v>0.57766628735642178</v>
      </c>
      <c r="J18" s="5">
        <f t="shared" si="4"/>
        <v>-9.8841433751159682E-2</v>
      </c>
      <c r="K18" s="22">
        <v>30.270602993934951</v>
      </c>
      <c r="L18" s="5">
        <f t="shared" si="5"/>
        <v>-6.1654061325524097E-2</v>
      </c>
      <c r="M18" s="5">
        <v>1.2458094526967574</v>
      </c>
      <c r="N18" s="5">
        <f>(M18-C18)/C18</f>
        <v>-0.17883377898214853</v>
      </c>
      <c r="O18" s="20">
        <v>0.73270000000000002</v>
      </c>
      <c r="P18" s="21">
        <f>(O18-D18)/D18</f>
        <v>0.14301093199010126</v>
      </c>
      <c r="Q18" s="5"/>
      <c r="R18" s="45"/>
      <c r="S18" s="5" t="s">
        <v>2</v>
      </c>
      <c r="T18" s="5" t="s">
        <v>5</v>
      </c>
      <c r="U18" s="5" t="s">
        <v>3</v>
      </c>
      <c r="V18" s="5" t="s">
        <v>5</v>
      </c>
      <c r="W18" s="5" t="s">
        <v>9</v>
      </c>
      <c r="X18" s="3" t="s">
        <v>5</v>
      </c>
      <c r="Y18" s="15" t="s">
        <v>2</v>
      </c>
      <c r="Z18" s="5" t="s">
        <v>5</v>
      </c>
      <c r="AA18" s="5" t="s">
        <v>3</v>
      </c>
      <c r="AB18" s="5" t="s">
        <v>5</v>
      </c>
      <c r="AC18" s="5" t="s">
        <v>9</v>
      </c>
      <c r="AD18" s="21" t="s">
        <v>5</v>
      </c>
    </row>
    <row r="19" spans="1:33" ht="15.75" thickBot="1" x14ac:dyDescent="0.3">
      <c r="A19" s="11">
        <v>6700</v>
      </c>
      <c r="B19" s="4" t="s">
        <v>7</v>
      </c>
      <c r="C19" s="4" t="s">
        <v>7</v>
      </c>
      <c r="D19" s="8" t="s">
        <v>7</v>
      </c>
      <c r="E19" s="4">
        <v>39.210299999999997</v>
      </c>
      <c r="F19" s="4"/>
      <c r="G19" s="4">
        <v>1.8874599999999999</v>
      </c>
      <c r="H19" s="4"/>
      <c r="I19" s="5">
        <f t="shared" si="3"/>
        <v>0.57884961605838403</v>
      </c>
      <c r="J19" s="4"/>
      <c r="K19" s="31">
        <v>44.186093488068749</v>
      </c>
      <c r="L19" s="25">
        <f>(K19-E19)/K19</f>
        <v>0.11260994342965237</v>
      </c>
      <c r="M19" s="25">
        <v>1.7059401990237344</v>
      </c>
      <c r="N19" s="25">
        <f>(M19-G19)/M19</f>
        <v>-0.10640455103886093</v>
      </c>
      <c r="O19" s="25">
        <v>0.73160000000000003</v>
      </c>
      <c r="P19" s="28"/>
      <c r="R19" s="22">
        <v>4000</v>
      </c>
      <c r="S19" s="5">
        <v>17.9541</v>
      </c>
      <c r="T19" s="5"/>
      <c r="U19" s="5">
        <v>-1.30833</v>
      </c>
      <c r="V19" s="5"/>
      <c r="W19" s="5">
        <f>-(S19*19.55)/(2*PI()*R19*U19/60)</f>
        <v>0.64047840661334487</v>
      </c>
      <c r="X19" s="3"/>
      <c r="Y19" s="15">
        <v>18.591391101915384</v>
      </c>
      <c r="Z19" s="32">
        <f>(Y19-S19)*100/S19</f>
        <v>3.5495574933602017</v>
      </c>
      <c r="AA19" s="5">
        <v>-1.08132881895324</v>
      </c>
      <c r="AB19" s="32">
        <f>(AA19-U19)*100/U19</f>
        <v>-17.350452947403181</v>
      </c>
      <c r="AC19" s="5">
        <v>0.80243943196274925</v>
      </c>
      <c r="AD19" s="5">
        <f>(AC19-W19)*100/W19</f>
        <v>25.287507537655333</v>
      </c>
    </row>
    <row r="20" spans="1:33" ht="15.75" thickTop="1" x14ac:dyDescent="0.25">
      <c r="R20" s="22">
        <v>4500</v>
      </c>
      <c r="S20" s="5">
        <v>29.960799999999999</v>
      </c>
      <c r="T20" s="5"/>
      <c r="U20" s="5">
        <v>-1.8436999999999999</v>
      </c>
      <c r="V20" s="5"/>
      <c r="W20" s="5">
        <f>-(S20*19.55)/(2*PI()*R20*U20/60)</f>
        <v>0.67416900176246108</v>
      </c>
      <c r="X20" s="3"/>
      <c r="Y20">
        <v>32.023644498683957</v>
      </c>
      <c r="Z20" s="32">
        <f t="shared" ref="Z20:Z23" si="8">(Y20-S20)*100/S20</f>
        <v>6.8851449183064481</v>
      </c>
      <c r="AA20">
        <v>-1.6813338559094</v>
      </c>
      <c r="AB20" s="32">
        <f t="shared" ref="AB20:AB23" si="9">(AA20-U20)*100/U20</f>
        <v>-8.8065381618809955</v>
      </c>
      <c r="AC20" s="5">
        <v>0.79017344007320189</v>
      </c>
      <c r="AD20" s="5">
        <f t="shared" ref="AD20:AD23" si="10">(AC20-W20)*100/W20</f>
        <v>17.207026429200049</v>
      </c>
    </row>
    <row r="21" spans="1:33" ht="15.75" thickBot="1" x14ac:dyDescent="0.3">
      <c r="A21" s="49" t="s">
        <v>11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R21" s="23">
        <v>4800</v>
      </c>
      <c r="S21" s="20">
        <v>36.731999999999999</v>
      </c>
      <c r="T21" s="5"/>
      <c r="U21" s="20">
        <v>-2.1307999999999998</v>
      </c>
      <c r="V21" s="5"/>
      <c r="W21" s="5">
        <f>-(S21*19.55)/(2*PI()*R21*U21/60)</f>
        <v>0.67046914114820033</v>
      </c>
      <c r="X21" s="3"/>
      <c r="Y21" s="15">
        <v>40.539487765178876</v>
      </c>
      <c r="Z21" s="32">
        <f t="shared" si="8"/>
        <v>10.365587948325375</v>
      </c>
      <c r="AA21" s="5">
        <v>-1.9562297344064401</v>
      </c>
      <c r="AB21" s="32">
        <f t="shared" si="9"/>
        <v>-8.1927100428740243</v>
      </c>
      <c r="AC21" s="5">
        <v>0.77429999999999999</v>
      </c>
      <c r="AD21" s="5">
        <f t="shared" si="10"/>
        <v>15.486299440118291</v>
      </c>
    </row>
    <row r="22" spans="1:33" ht="15.75" thickTop="1" x14ac:dyDescent="0.25">
      <c r="A22" s="47" t="s">
        <v>0</v>
      </c>
      <c r="B22" s="41" t="s">
        <v>1</v>
      </c>
      <c r="C22" s="42"/>
      <c r="D22" s="43"/>
      <c r="E22" s="41" t="s">
        <v>4</v>
      </c>
      <c r="F22" s="42"/>
      <c r="G22" s="42"/>
      <c r="H22" s="42"/>
      <c r="I22" s="42"/>
      <c r="J22" s="43"/>
      <c r="K22" s="41" t="s">
        <v>6</v>
      </c>
      <c r="L22" s="42"/>
      <c r="M22" s="42"/>
      <c r="N22" s="42"/>
      <c r="O22" s="42"/>
      <c r="P22" s="43"/>
      <c r="R22" s="23">
        <v>5000</v>
      </c>
      <c r="S22" s="5">
        <v>41.484200000000001</v>
      </c>
      <c r="T22" s="5"/>
      <c r="U22" s="5">
        <v>-2.4263300000000001</v>
      </c>
      <c r="V22" s="5"/>
      <c r="W22" s="5">
        <f>-(S22*19.55)/(2*PI()*R22*U22/60)</f>
        <v>0.63838252587402533</v>
      </c>
      <c r="X22" s="3"/>
      <c r="Y22" s="16">
        <v>46.846952619612559</v>
      </c>
      <c r="Z22" s="32">
        <f t="shared" si="8"/>
        <v>12.927217156441626</v>
      </c>
      <c r="AA22" s="5">
        <v>-2.2944298960906901</v>
      </c>
      <c r="AB22" s="32">
        <f t="shared" si="9"/>
        <v>-5.4361980402216492</v>
      </c>
      <c r="AC22" s="5">
        <v>0.76239999999999997</v>
      </c>
      <c r="AD22" s="5">
        <f t="shared" si="10"/>
        <v>19.426827818662368</v>
      </c>
    </row>
    <row r="23" spans="1:33" x14ac:dyDescent="0.25">
      <c r="A23" s="48"/>
      <c r="B23" s="5" t="s">
        <v>2</v>
      </c>
      <c r="C23" s="5" t="s">
        <v>3</v>
      </c>
      <c r="D23" s="3" t="s">
        <v>12</v>
      </c>
      <c r="E23" s="5" t="s">
        <v>2</v>
      </c>
      <c r="F23" s="5" t="s">
        <v>5</v>
      </c>
      <c r="G23" s="5" t="s">
        <v>3</v>
      </c>
      <c r="H23" s="5" t="s">
        <v>5</v>
      </c>
      <c r="I23" s="5" t="s">
        <v>9</v>
      </c>
      <c r="J23" s="3" t="s">
        <v>5</v>
      </c>
      <c r="K23" s="15" t="s">
        <v>2</v>
      </c>
      <c r="L23" s="5" t="s">
        <v>5</v>
      </c>
      <c r="M23" s="5" t="s">
        <v>3</v>
      </c>
      <c r="N23" s="5" t="s">
        <v>5</v>
      </c>
      <c r="O23" s="5" t="s">
        <v>9</v>
      </c>
      <c r="P23" s="3" t="s">
        <v>5</v>
      </c>
      <c r="R23" s="24">
        <v>5500</v>
      </c>
      <c r="S23" s="25">
        <v>55.606099999999998</v>
      </c>
      <c r="T23" s="25"/>
      <c r="U23" s="25">
        <v>-3.0548700000000002</v>
      </c>
      <c r="V23" s="25"/>
      <c r="W23" s="5">
        <f>-(S23*19.55)/(2*PI()*R23*U23/60)</f>
        <v>0.61785299620760592</v>
      </c>
      <c r="X23" s="26"/>
      <c r="Y23" s="27">
        <v>63.621191039746108</v>
      </c>
      <c r="Z23" s="32">
        <f t="shared" si="8"/>
        <v>14.41404996888131</v>
      </c>
      <c r="AA23" s="25">
        <v>-2.9552804055125899</v>
      </c>
      <c r="AB23" s="32">
        <f t="shared" si="9"/>
        <v>-3.2600272511566883</v>
      </c>
      <c r="AC23" s="25">
        <v>0.73070000000000002</v>
      </c>
      <c r="AD23" s="5">
        <f t="shared" si="10"/>
        <v>18.264377527510796</v>
      </c>
    </row>
    <row r="24" spans="1:33" x14ac:dyDescent="0.25">
      <c r="A24" s="1">
        <v>4000</v>
      </c>
      <c r="B24" s="5">
        <v>36.683183636129002</v>
      </c>
      <c r="C24" s="5">
        <v>-1.0882434907080649</v>
      </c>
      <c r="D24" s="3">
        <f>$C$34*B24/(2*PI()*A24/(60)*C24)*SQRT(B24/(2*$C$32*$C$33))</f>
        <v>-0.62955532763551647</v>
      </c>
      <c r="E24" s="5">
        <v>39.656700000000001</v>
      </c>
      <c r="F24" s="33">
        <f>(E24-B24)*100/B24</f>
        <v>8.1059386594308691</v>
      </c>
      <c r="G24" s="5">
        <v>-1.30383</v>
      </c>
      <c r="H24" s="32">
        <f>(G24-C24)*100/C24</f>
        <v>19.810502992456577</v>
      </c>
      <c r="I24" s="3">
        <f>$C$34*E24/(2*PI()*A24/(60)*G24)*SQRT(E24/(2*$C$32*$C$33))</f>
        <v>-0.59062705931754489</v>
      </c>
      <c r="J24" s="33">
        <f>(I24-D24)*100/D24</f>
        <v>-6.1834546717567065</v>
      </c>
      <c r="K24" s="15"/>
      <c r="L24" s="5"/>
      <c r="M24" s="5"/>
      <c r="N24" s="5"/>
      <c r="O24" s="5"/>
      <c r="P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1">
        <v>4500</v>
      </c>
      <c r="B25" s="5">
        <v>46.756309076129</v>
      </c>
      <c r="C25" s="5">
        <v>-1.3907402220080647</v>
      </c>
      <c r="D25" s="3">
        <f t="shared" ref="D25:D29" si="11">$C$34*B25/(2*PI()*A25/(60)*C25)*SQRT(B25/(2*$C$32*$C$33))</f>
        <v>-0.63011707067794676</v>
      </c>
      <c r="E25" s="5">
        <v>50.2151</v>
      </c>
      <c r="F25" s="33">
        <f t="shared" ref="F25:F29" si="12">(E25-B25)*100/B25</f>
        <v>7.3974849431322056</v>
      </c>
      <c r="G25" s="5">
        <v>-1.64079</v>
      </c>
      <c r="H25" s="32">
        <f t="shared" ref="H25:H29" si="13">(G25-C25)*100/C25</f>
        <v>17.979617906706757</v>
      </c>
      <c r="I25" s="3">
        <f t="shared" ref="I25:I29" si="14">$C$34*E25/(2*PI()*A25/(60)*G25)*SQRT(E25/(2*$C$32*$C$33))</f>
        <v>-0.59443644286787378</v>
      </c>
      <c r="J25" s="33">
        <f t="shared" ref="J25:J29" si="15">(I25-D25)*100/D25</f>
        <v>-5.6625394661477699</v>
      </c>
      <c r="K25" s="15"/>
      <c r="L25" s="5"/>
      <c r="M25" s="5"/>
      <c r="N25" s="5"/>
      <c r="O25" s="5"/>
      <c r="P25" s="3"/>
      <c r="R25" s="20"/>
      <c r="S25" s="19"/>
      <c r="T25" s="19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1">
        <v>5000</v>
      </c>
      <c r="B26" s="5">
        <v>57.953152356129003</v>
      </c>
      <c r="C26" s="5">
        <v>-1.7292985650080648</v>
      </c>
      <c r="D26" s="3">
        <f t="shared" si="11"/>
        <v>-0.62935408319549502</v>
      </c>
      <c r="E26" s="5">
        <v>62.052799999999998</v>
      </c>
      <c r="F26" s="33">
        <f t="shared" si="12"/>
        <v>7.0740718618344918</v>
      </c>
      <c r="G26" s="5">
        <v>-2.0255999999999998</v>
      </c>
      <c r="H26" s="32">
        <f t="shared" si="13"/>
        <v>17.134197702324077</v>
      </c>
      <c r="I26" s="3">
        <f t="shared" si="14"/>
        <v>-0.59530266226445483</v>
      </c>
      <c r="J26" s="33">
        <f t="shared" si="15"/>
        <v>-5.4105346799605751</v>
      </c>
      <c r="K26" s="15"/>
      <c r="L26" s="5"/>
      <c r="M26" s="5"/>
      <c r="N26" s="5"/>
      <c r="O26" s="5"/>
      <c r="P26" s="3"/>
    </row>
    <row r="27" spans="1:33" x14ac:dyDescent="0.25">
      <c r="A27" s="6">
        <v>5500</v>
      </c>
      <c r="B27" s="5">
        <v>69.524765556128997</v>
      </c>
      <c r="C27" s="5">
        <v>-2.1099253969080647</v>
      </c>
      <c r="D27" s="3">
        <f t="shared" si="11"/>
        <v>-0.61616773543928771</v>
      </c>
      <c r="E27" s="5">
        <v>75.163799999999995</v>
      </c>
      <c r="F27" s="33">
        <f t="shared" si="12"/>
        <v>8.110828420296464</v>
      </c>
      <c r="G27" s="5">
        <v>-2.4554499999999999</v>
      </c>
      <c r="H27" s="32">
        <f t="shared" si="13"/>
        <v>16.376152616498917</v>
      </c>
      <c r="I27" s="3">
        <f t="shared" si="14"/>
        <v>-0.59516687382176003</v>
      </c>
      <c r="J27" s="33">
        <f t="shared" si="15"/>
        <v>-3.4083027087673492</v>
      </c>
      <c r="K27" s="16"/>
      <c r="L27" s="5"/>
      <c r="M27" s="18"/>
      <c r="N27" s="5"/>
      <c r="O27" s="5"/>
      <c r="P27" s="3"/>
    </row>
    <row r="28" spans="1:33" x14ac:dyDescent="0.25">
      <c r="A28" s="1">
        <v>5800</v>
      </c>
      <c r="B28" s="5">
        <v>78.099572356129002</v>
      </c>
      <c r="C28" s="5">
        <v>-2.3603381076080647</v>
      </c>
      <c r="D28" s="3">
        <f t="shared" si="11"/>
        <v>-0.6218565530179061</v>
      </c>
      <c r="E28" s="5">
        <v>83.590999999999994</v>
      </c>
      <c r="F28" s="33">
        <f t="shared" si="12"/>
        <v>7.0313158935498858</v>
      </c>
      <c r="G28" s="5">
        <v>-2.7314699999999998</v>
      </c>
      <c r="H28" s="32">
        <f t="shared" si="13"/>
        <v>15.72367497671913</v>
      </c>
      <c r="I28" s="3">
        <f t="shared" si="14"/>
        <v>-0.5950237431557055</v>
      </c>
      <c r="J28" s="33">
        <f t="shared" si="15"/>
        <v>-4.314951692955459</v>
      </c>
      <c r="K28" s="15"/>
      <c r="L28" s="5"/>
      <c r="M28" s="5"/>
      <c r="N28" s="5"/>
      <c r="O28" s="5"/>
      <c r="P28" s="3"/>
    </row>
    <row r="29" spans="1:33" x14ac:dyDescent="0.25">
      <c r="A29" s="6">
        <v>6000</v>
      </c>
      <c r="B29" s="18">
        <v>82.761365156129003</v>
      </c>
      <c r="C29" s="18">
        <v>-2.5346230101080645</v>
      </c>
      <c r="D29" s="3">
        <f t="shared" si="11"/>
        <v>-0.61065552132629597</v>
      </c>
      <c r="E29" s="5">
        <v>89.515799999999999</v>
      </c>
      <c r="F29" s="33">
        <f t="shared" si="12"/>
        <v>8.1613381209079634</v>
      </c>
      <c r="G29" s="5">
        <v>-2.92231</v>
      </c>
      <c r="H29" s="32">
        <f t="shared" si="13"/>
        <v>15.295647058589845</v>
      </c>
      <c r="I29" s="3">
        <f t="shared" si="14"/>
        <v>-0.59578759228776423</v>
      </c>
      <c r="J29" s="33">
        <f t="shared" si="15"/>
        <v>-2.4347489737323191</v>
      </c>
      <c r="K29" s="5"/>
      <c r="L29" s="5"/>
      <c r="M29" s="5"/>
      <c r="N29" s="5"/>
      <c r="O29" s="5"/>
      <c r="P29" s="3"/>
      <c r="S29" s="5"/>
    </row>
    <row r="30" spans="1:33" ht="15.75" thickBot="1" x14ac:dyDescent="0.3">
      <c r="A30" s="11" t="s">
        <v>7</v>
      </c>
      <c r="B30" s="4" t="s">
        <v>7</v>
      </c>
      <c r="C30" s="4" t="s">
        <v>7</v>
      </c>
      <c r="D30" s="8" t="s">
        <v>7</v>
      </c>
      <c r="E30" s="4"/>
      <c r="F30" s="4"/>
      <c r="G30" s="4"/>
      <c r="H30" s="4"/>
      <c r="I30" s="4"/>
      <c r="J30" s="8"/>
      <c r="K30" s="4"/>
      <c r="L30" s="4"/>
      <c r="M30" s="4"/>
      <c r="N30" s="4"/>
      <c r="O30" s="4"/>
      <c r="P30" s="8"/>
    </row>
    <row r="31" spans="1:33" ht="15.75" thickTop="1" x14ac:dyDescent="0.25"/>
    <row r="32" spans="1:33" x14ac:dyDescent="0.25">
      <c r="B32" t="s">
        <v>13</v>
      </c>
      <c r="C32">
        <v>1.222</v>
      </c>
    </row>
    <row r="33" spans="2:3" x14ac:dyDescent="0.25">
      <c r="B33" t="s">
        <v>14</v>
      </c>
      <c r="C33">
        <f>PI()*(11*0.0254)^2</f>
        <v>0.24524641988318885</v>
      </c>
    </row>
    <row r="34" spans="2:3" x14ac:dyDescent="0.25">
      <c r="B34" t="s">
        <v>15</v>
      </c>
      <c r="C34">
        <v>1</v>
      </c>
    </row>
    <row r="62" spans="3:4" x14ac:dyDescent="0.25">
      <c r="C62" s="34"/>
      <c r="D62" s="35"/>
    </row>
    <row r="63" spans="3:4" x14ac:dyDescent="0.25">
      <c r="C63" s="34"/>
      <c r="D63" s="35"/>
    </row>
    <row r="64" spans="3:4" x14ac:dyDescent="0.25">
      <c r="C64" s="34"/>
      <c r="D64" s="35"/>
    </row>
    <row r="65" spans="3:5" x14ac:dyDescent="0.25">
      <c r="C65" s="34"/>
      <c r="D65" s="35"/>
    </row>
    <row r="66" spans="3:5" x14ac:dyDescent="0.25">
      <c r="C66" s="34"/>
      <c r="D66" s="35"/>
    </row>
    <row r="69" spans="3:5" x14ac:dyDescent="0.25">
      <c r="C69" s="34"/>
      <c r="D69" s="35"/>
      <c r="E69" s="34"/>
    </row>
    <row r="70" spans="3:5" x14ac:dyDescent="0.25">
      <c r="C70" s="34"/>
      <c r="D70" s="35"/>
      <c r="E70" s="34"/>
    </row>
    <row r="71" spans="3:5" x14ac:dyDescent="0.25">
      <c r="C71" s="34"/>
      <c r="D71" s="35"/>
      <c r="E71" s="34"/>
    </row>
    <row r="72" spans="3:5" x14ac:dyDescent="0.25">
      <c r="C72" s="34"/>
      <c r="D72" s="35"/>
      <c r="E72" s="34"/>
    </row>
    <row r="73" spans="3:5" x14ac:dyDescent="0.25">
      <c r="C73" s="34"/>
      <c r="D73" s="35"/>
      <c r="E73" s="34"/>
    </row>
  </sheetData>
  <mergeCells count="21">
    <mergeCell ref="A1:K1"/>
    <mergeCell ref="E11:J11"/>
    <mergeCell ref="B11:D11"/>
    <mergeCell ref="K11:P11"/>
    <mergeCell ref="A10:K10"/>
    <mergeCell ref="A11:A12"/>
    <mergeCell ref="A22:A23"/>
    <mergeCell ref="B22:D22"/>
    <mergeCell ref="E22:J22"/>
    <mergeCell ref="K22:P22"/>
    <mergeCell ref="A21:P21"/>
    <mergeCell ref="R16:AG16"/>
    <mergeCell ref="S17:X17"/>
    <mergeCell ref="Y17:AD17"/>
    <mergeCell ref="E2:J2"/>
    <mergeCell ref="K2:P2"/>
    <mergeCell ref="R17:R18"/>
    <mergeCell ref="R6:R7"/>
    <mergeCell ref="S6:X6"/>
    <mergeCell ref="Y6:AD6"/>
    <mergeCell ref="R5:A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2021-11-02T08:54:52Z</dcterms:created>
  <dcterms:modified xsi:type="dcterms:W3CDTF">2022-02-19T22:41:08Z</dcterms:modified>
</cp:coreProperties>
</file>