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_InOut" sheetId="1" r:id="rId4"/>
    <sheet state="visible" name="Conversor" sheetId="2" r:id="rId5"/>
    <sheet state="visible" name="PROP_Table (2)" sheetId="3" r:id="rId6"/>
  </sheets>
  <definedNames/>
  <calcPr/>
  <extLst>
    <ext uri="GoogleSheetsCustomDataVersion1">
      <go:sheetsCustomData xmlns:go="http://customooxmlschemas.google.com/" r:id="rId7" roundtripDataSignature="AMtx7mjphk/Wj2ZrHk9+CnhjaQIyzpZO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R2">
      <text>
        <t xml:space="preserve">======
ID#AAAAU7NCaQ0
Pedro Mendes    (2022-02-19 23:09:01)
Equação retirada da folha "CLARK-Y RN_1M".</t>
      </text>
    </comment>
  </commentList>
  <extLst>
    <ext uri="GoogleSheetsCustomDataVersion1">
      <go:sheetsCustomData xmlns:go="http://customooxmlschemas.google.com/" r:id="rId1" roundtripDataSignature="AMtx7mj17rlUk/Nbh8WRieuszQ0k50Z2yg=="/>
    </ext>
  </extLst>
</comments>
</file>

<file path=xl/sharedStrings.xml><?xml version="1.0" encoding="utf-8"?>
<sst xmlns="http://schemas.openxmlformats.org/spreadsheetml/2006/main" count="181" uniqueCount="105">
  <si>
    <t>Input</t>
  </si>
  <si>
    <t>RPM</t>
  </si>
  <si>
    <t>Forward Speed</t>
  </si>
  <si>
    <t>Altitude</t>
  </si>
  <si>
    <t>Diameter</t>
  </si>
  <si>
    <t>Geometric Pitch</t>
  </si>
  <si>
    <t>Number of Blades</t>
  </si>
  <si>
    <t>Torsion parameters</t>
  </si>
  <si>
    <t>Tip pitch</t>
  </si>
  <si>
    <t>No. of elements</t>
  </si>
  <si>
    <t>m/s</t>
  </si>
  <si>
    <t>m</t>
  </si>
  <si>
    <t>in</t>
  </si>
  <si>
    <t>b</t>
  </si>
  <si>
    <t>deg</t>
  </si>
  <si>
    <t>Calc</t>
  </si>
  <si>
    <t>RPS (n)</t>
  </si>
  <si>
    <r>
      <rPr>
        <rFont val="Calibri"/>
        <b/>
        <color theme="1"/>
        <sz val="11.0"/>
      </rPr>
      <t>Angular Velocity (</t>
    </r>
    <r>
      <rPr>
        <rFont val="Calibri"/>
        <b/>
        <color theme="1"/>
        <sz val="11.0"/>
      </rPr>
      <t>Ω)</t>
    </r>
  </si>
  <si>
    <t>Sound Speed</t>
  </si>
  <si>
    <t>Tip Radius</t>
  </si>
  <si>
    <t>ρ/μ</t>
  </si>
  <si>
    <r>
      <rPr>
        <rFont val="Calibri"/>
        <b/>
        <color theme="1"/>
        <sz val="11.0"/>
      </rPr>
      <t>Element width (</t>
    </r>
    <r>
      <rPr>
        <rFont val="Calibri"/>
        <b/>
        <color theme="1"/>
        <sz val="11.0"/>
      </rPr>
      <t>Δr</t>
    </r>
    <r>
      <rPr>
        <rFont val="Calibri"/>
        <b/>
        <color theme="1"/>
        <sz val="11.0"/>
      </rPr>
      <t>)</t>
    </r>
  </si>
  <si>
    <t>ISA</t>
  </si>
  <si>
    <t>Air Temp</t>
  </si>
  <si>
    <t>Air density ρ</t>
  </si>
  <si>
    <t>Air viscosity μ</t>
  </si>
  <si>
    <r>
      <rPr>
        <rFont val="Calibri"/>
        <b/>
        <color theme="1"/>
        <sz val="11.0"/>
      </rPr>
      <t>Pitch (</t>
    </r>
    <r>
      <rPr>
        <rFont val="Calibri"/>
        <b/>
        <color theme="1"/>
        <sz val="11.0"/>
      </rPr>
      <t>β</t>
    </r>
    <r>
      <rPr>
        <rFont val="Calibri"/>
        <b/>
        <color theme="1"/>
        <sz val="11.0"/>
        <vertAlign val="subscript"/>
      </rPr>
      <t>75%</t>
    </r>
    <r>
      <rPr>
        <rFont val="Calibri"/>
        <b/>
        <color theme="1"/>
        <sz val="11.0"/>
      </rPr>
      <t>)</t>
    </r>
  </si>
  <si>
    <t>rad/s</t>
  </si>
  <si>
    <t>kg/Nms</t>
  </si>
  <si>
    <t>ºC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</si>
  <si>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</si>
  <si>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N</t>
    </r>
    <r>
      <rPr>
        <rFont val="Calibri"/>
        <color theme="1"/>
        <sz val="11.0"/>
      </rPr>
      <t>∙s/m</t>
    </r>
    <r>
      <rPr>
        <rFont val="Calibri"/>
        <color theme="1"/>
        <sz val="11.0"/>
        <vertAlign val="superscript"/>
      </rPr>
      <t>2</t>
    </r>
  </si>
  <si>
    <t>Output</t>
  </si>
  <si>
    <t>T</t>
  </si>
  <si>
    <t>Q</t>
  </si>
  <si>
    <t>P</t>
  </si>
  <si>
    <r>
      <rPr>
        <rFont val="Calibri"/>
        <b/>
        <color theme="1"/>
        <sz val="11.0"/>
      </rPr>
      <t>C</t>
    </r>
    <r>
      <rPr>
        <rFont val="Calibri"/>
        <b/>
        <color theme="1"/>
        <sz val="11.0"/>
        <vertAlign val="subscript"/>
      </rPr>
      <t>T</t>
    </r>
  </si>
  <si>
    <r>
      <rPr>
        <rFont val="Calibri"/>
        <b/>
        <color theme="1"/>
        <sz val="11.0"/>
      </rPr>
      <t>C</t>
    </r>
    <r>
      <rPr>
        <rFont val="Calibri"/>
        <b/>
        <color theme="1"/>
        <sz val="11.0"/>
        <vertAlign val="subscript"/>
      </rPr>
      <t>Q</t>
    </r>
  </si>
  <si>
    <r>
      <rPr>
        <rFont val="Calibri"/>
        <b/>
        <color theme="1"/>
        <sz val="11.0"/>
      </rPr>
      <t>C</t>
    </r>
    <r>
      <rPr>
        <rFont val="Calibri"/>
        <b/>
        <color theme="1"/>
        <sz val="11.0"/>
        <vertAlign val="subscript"/>
      </rPr>
      <t>P</t>
    </r>
  </si>
  <si>
    <t>Advance Ratio (J)</t>
  </si>
  <si>
    <r>
      <rPr>
        <rFont val="Calibri"/>
        <b/>
        <color theme="1"/>
        <sz val="11.0"/>
      </rPr>
      <t>Propeller Efficiency (</t>
    </r>
    <r>
      <rPr>
        <rFont val="Calibri"/>
        <b/>
        <color theme="1"/>
        <sz val="11.0"/>
      </rPr>
      <t>η</t>
    </r>
    <r>
      <rPr>
        <rFont val="Calibri"/>
        <b/>
        <color theme="1"/>
        <sz val="11.0"/>
        <vertAlign val="subscript"/>
      </rPr>
      <t>p</t>
    </r>
    <r>
      <rPr>
        <rFont val="Calibri"/>
        <b/>
        <color theme="1"/>
        <sz val="11.0"/>
      </rPr>
      <t>)</t>
    </r>
  </si>
  <si>
    <t>Hub Diameter</t>
  </si>
  <si>
    <t>Hub pitch</t>
  </si>
  <si>
    <t>HUB x</t>
  </si>
  <si>
    <t>N</t>
  </si>
  <si>
    <t>Nm</t>
  </si>
  <si>
    <t>W</t>
  </si>
  <si>
    <t>out</t>
  </si>
  <si>
    <t>ft</t>
  </si>
  <si>
    <t>KTS</t>
  </si>
  <si>
    <t>Km/h</t>
  </si>
  <si>
    <t>Lbf</t>
  </si>
  <si>
    <t>Blade Geometry</t>
  </si>
  <si>
    <t>Airspeed Components</t>
  </si>
  <si>
    <t>Flow Angles</t>
  </si>
  <si>
    <t>Lift and Drag Coefficient</t>
  </si>
  <si>
    <t>Blade Element Differentials</t>
  </si>
  <si>
    <t>Prandtl's Tip and Hub Loss Correction</t>
  </si>
  <si>
    <t>Blade Element Differentials (Prandtl)</t>
  </si>
  <si>
    <t>Totals</t>
  </si>
  <si>
    <t>r</t>
  </si>
  <si>
    <t>x=r/R</t>
  </si>
  <si>
    <t>c(x)</t>
  </si>
  <si>
    <t>ΔA</t>
  </si>
  <si>
    <t>V</t>
  </si>
  <si>
    <t>Ω∙r</t>
  </si>
  <si>
    <r>
      <rPr>
        <rFont val="Calibri"/>
        <b/>
        <color theme="1"/>
        <sz val="11.0"/>
      </rPr>
      <t>V</t>
    </r>
    <r>
      <rPr>
        <rFont val="Calibri"/>
        <b/>
        <color theme="1"/>
        <sz val="11.0"/>
        <vertAlign val="subscript"/>
      </rPr>
      <t>R</t>
    </r>
  </si>
  <si>
    <t>M</t>
  </si>
  <si>
    <t>φ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</si>
  <si>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  <vertAlign val="subscript"/>
      </rPr>
      <t>i</t>
    </r>
  </si>
  <si>
    <t>β</t>
  </si>
  <si>
    <t>α=β-φ</t>
  </si>
  <si>
    <t>w</t>
  </si>
  <si>
    <t>VE</t>
  </si>
  <si>
    <t>w(0)</t>
  </si>
  <si>
    <t>αi(0)</t>
  </si>
  <si>
    <t>α(0)</t>
  </si>
  <si>
    <t>Cl</t>
  </si>
  <si>
    <t>Cd</t>
  </si>
  <si>
    <t>f(w)</t>
  </si>
  <si>
    <t>f'(w)</t>
  </si>
  <si>
    <t>w(1)</t>
  </si>
  <si>
    <t>DIFERENÇA</t>
  </si>
  <si>
    <t>αi(1)</t>
  </si>
  <si>
    <r>
      <rPr>
        <rFont val="Calibri"/>
        <color theme="1"/>
        <sz val="11.0"/>
      </rPr>
      <t>α</t>
    </r>
    <r>
      <rPr>
        <rFont val="Calibri"/>
        <color theme="1"/>
        <sz val="9.0"/>
      </rPr>
      <t>i=tan(w/Ve)</t>
    </r>
  </si>
  <si>
    <t>Re</t>
  </si>
  <si>
    <t>dL</t>
  </si>
  <si>
    <t>dD</t>
  </si>
  <si>
    <t>dT</t>
  </si>
  <si>
    <t>dQ</t>
  </si>
  <si>
    <t>dP</t>
  </si>
  <si>
    <r>
      <rPr>
        <rFont val="Calibri"/>
        <b/>
        <color theme="1"/>
        <sz val="11.0"/>
      </rPr>
      <t>P</t>
    </r>
    <r>
      <rPr>
        <rFont val="Calibri"/>
        <b/>
        <color theme="1"/>
        <sz val="11.0"/>
        <vertAlign val="subscript"/>
      </rPr>
      <t>tip</t>
    </r>
  </si>
  <si>
    <r>
      <rPr>
        <rFont val="Calibri"/>
        <b/>
        <color theme="1"/>
        <sz val="11.0"/>
      </rPr>
      <t>F</t>
    </r>
    <r>
      <rPr>
        <rFont val="Calibri"/>
        <b/>
        <color theme="1"/>
        <sz val="11.0"/>
        <vertAlign val="subscript"/>
      </rPr>
      <t>tip</t>
    </r>
  </si>
  <si>
    <r>
      <rPr>
        <rFont val="Calibri"/>
        <b/>
        <color theme="1"/>
        <sz val="11.0"/>
      </rPr>
      <t>P</t>
    </r>
    <r>
      <rPr>
        <rFont val="Calibri"/>
        <b/>
        <color theme="1"/>
        <sz val="11.0"/>
        <vertAlign val="subscript"/>
      </rPr>
      <t>hub</t>
    </r>
  </si>
  <si>
    <r>
      <rPr>
        <rFont val="Calibri"/>
        <b/>
        <color theme="1"/>
        <sz val="11.0"/>
      </rPr>
      <t>F</t>
    </r>
    <r>
      <rPr>
        <rFont val="Calibri"/>
        <b/>
        <color theme="1"/>
        <sz val="11.0"/>
        <vertAlign val="subscript"/>
      </rPr>
      <t>hub</t>
    </r>
  </si>
  <si>
    <r>
      <rPr>
        <rFont val="Calibri"/>
        <b/>
        <color theme="1"/>
        <sz val="11.0"/>
      </rPr>
      <t>F</t>
    </r>
    <r>
      <rPr>
        <rFont val="Calibri"/>
        <b/>
        <color theme="1"/>
        <sz val="11.0"/>
        <vertAlign val="subscript"/>
      </rPr>
      <t>P</t>
    </r>
  </si>
  <si>
    <t>k</t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</si>
  <si>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perscript"/>
      </rPr>
      <t>2</t>
    </r>
  </si>
  <si>
    <t>rad</t>
  </si>
  <si>
    <t xml:space="preserve">E63        </t>
  </si>
  <si>
    <t>Totals (Prandtl Corrected)</t>
  </si>
  <si>
    <t>MACH</t>
  </si>
  <si>
    <t>Iteractions</t>
  </si>
  <si>
    <t>final iteraction</t>
  </si>
  <si>
    <t xml:space="preserve">CLARK-Y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</si>
</sst>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0.0000E+00"/>
    <numFmt numFmtId="166" formatCode="0.000"/>
    <numFmt numFmtId="167" formatCode="0.0000"/>
    <numFmt numFmtId="168" formatCode="0.00000"/>
    <numFmt numFmtId="169" formatCode="0.00000000"/>
    <numFmt numFmtId="170" formatCode="0.000000"/>
    <numFmt numFmtId="171" formatCode="0.0000000"/>
  </numFmts>
  <fonts count="7">
    <font>
      <sz val="11.0"/>
      <color theme="1"/>
      <name val="Calibri"/>
    </font>
    <font>
      <b/>
      <sz val="11.0"/>
      <color theme="1"/>
      <name val="Calibri"/>
    </font>
    <font/>
    <font>
      <b/>
      <sz val="12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theme="1"/>
        <bgColor theme="1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385623"/>
        <bgColor rgb="FF385623"/>
      </patternFill>
    </fill>
    <fill>
      <patternFill patternType="solid">
        <fgColor rgb="FF0C0C0C"/>
        <bgColor rgb="FF0C0C0C"/>
      </patternFill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rgb="FF333F4F"/>
        <bgColor rgb="FF333F4F"/>
      </patternFill>
    </fill>
    <fill>
      <patternFill patternType="solid">
        <fgColor rgb="FFDADADA"/>
        <bgColor rgb="FFDADADA"/>
      </patternFill>
    </fill>
    <fill>
      <patternFill patternType="solid">
        <fgColor rgb="FFD6DCE4"/>
        <bgColor rgb="FFD6DCE4"/>
      </patternFill>
    </fill>
    <fill>
      <patternFill patternType="solid">
        <fgColor rgb="FFA5A5A5"/>
        <bgColor rgb="FFA5A5A5"/>
      </patternFill>
    </fill>
    <fill>
      <patternFill patternType="solid">
        <fgColor rgb="FFF7CAAC"/>
        <bgColor rgb="FFF7CAAC"/>
      </patternFill>
    </fill>
  </fills>
  <borders count="63">
    <border/>
    <border>
      <left/>
      <right/>
      <top/>
      <bottom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/>
    </border>
    <border>
      <left style="thin">
        <color rgb="FF000000"/>
      </left>
      <right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right style="double">
        <color rgb="FF000000"/>
      </right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/>
      <right style="double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5" fillId="5" fontId="0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4" fontId="1" numFmtId="0" xfId="0" applyAlignment="1" applyBorder="1" applyFont="1">
      <alignment horizontal="center" vertical="center"/>
    </xf>
    <xf borderId="8" fillId="5" fontId="0" numFmtId="0" xfId="0" applyAlignment="1" applyBorder="1" applyFont="1">
      <alignment horizontal="center" vertical="center"/>
    </xf>
    <xf borderId="9" fillId="0" fontId="2" numFmtId="0" xfId="0" applyBorder="1" applyFont="1"/>
    <xf borderId="10" fillId="4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4" fontId="0" numFmtId="0" xfId="0" applyAlignment="1" applyBorder="1" applyFont="1">
      <alignment horizontal="center" vertical="center"/>
    </xf>
    <xf borderId="14" fillId="5" fontId="0" numFmtId="0" xfId="0" applyAlignment="1" applyBorder="1" applyFont="1">
      <alignment horizontal="center" vertical="center"/>
    </xf>
    <xf borderId="15" fillId="4" fontId="0" numFmtId="0" xfId="0" applyAlignment="1" applyBorder="1" applyFont="1">
      <alignment horizontal="center" vertical="center"/>
    </xf>
    <xf borderId="16" fillId="0" fontId="2" numFmtId="0" xfId="0" applyBorder="1" applyFont="1"/>
    <xf borderId="17" fillId="0" fontId="2" numFmtId="0" xfId="0" applyBorder="1" applyFont="1"/>
    <xf borderId="18" fillId="4" fontId="1" numFmtId="0" xfId="0" applyAlignment="1" applyBorder="1" applyFont="1">
      <alignment horizontal="center" vertical="center"/>
    </xf>
    <xf borderId="19" fillId="0" fontId="2" numFmtId="0" xfId="0" applyBorder="1" applyFont="1"/>
    <xf borderId="14" fillId="6" fontId="0" numFmtId="0" xfId="0" applyAlignment="1" applyBorder="1" applyFill="1" applyFont="1">
      <alignment horizontal="center" vertical="center"/>
    </xf>
    <xf borderId="14" fillId="6" fontId="0" numFmtId="1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/>
    </xf>
    <xf borderId="1" fillId="7" fontId="0" numFmtId="0" xfId="0" applyBorder="1" applyFill="1" applyFont="1"/>
    <xf borderId="20" fillId="0" fontId="2" numFmtId="0" xfId="0" applyBorder="1" applyFont="1"/>
    <xf borderId="21" fillId="0" fontId="2" numFmtId="0" xfId="0" applyBorder="1" applyFont="1"/>
    <xf borderId="14" fillId="8" fontId="0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4" fontId="0" numFmtId="0" xfId="0" applyAlignment="1" applyBorder="1" applyFont="1">
      <alignment horizontal="center" vertical="center"/>
    </xf>
    <xf borderId="14" fillId="5" fontId="0" numFmtId="2" xfId="0" applyAlignment="1" applyBorder="1" applyFont="1" applyNumberFormat="1">
      <alignment horizontal="center" vertical="center"/>
    </xf>
    <xf borderId="14" fillId="5" fontId="0" numFmtId="164" xfId="0" applyAlignment="1" applyBorder="1" applyFont="1" applyNumberFormat="1">
      <alignment horizontal="center" vertical="center"/>
    </xf>
    <xf borderId="14" fillId="5" fontId="0" numFmtId="11" xfId="0" applyAlignment="1" applyBorder="1" applyFont="1" applyNumberFormat="1">
      <alignment horizontal="center" vertical="center"/>
    </xf>
    <xf borderId="4" fillId="9" fontId="1" numFmtId="0" xfId="0" applyAlignment="1" applyBorder="1" applyFill="1" applyFont="1">
      <alignment horizontal="center" vertical="center"/>
    </xf>
    <xf borderId="25" fillId="9" fontId="1" numFmtId="0" xfId="0" applyAlignment="1" applyBorder="1" applyFont="1">
      <alignment horizontal="center" shrinkToFit="0" vertical="center" wrapText="1"/>
    </xf>
    <xf borderId="26" fillId="5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3" fillId="9" fontId="0" numFmtId="0" xfId="0" applyAlignment="1" applyBorder="1" applyFont="1">
      <alignment horizontal="center" vertical="center"/>
    </xf>
    <xf borderId="27" fillId="0" fontId="2" numFmtId="0" xfId="0" applyBorder="1" applyFont="1"/>
    <xf borderId="1" fillId="5" fontId="0" numFmtId="0" xfId="0" applyAlignment="1" applyBorder="1" applyFont="1">
      <alignment horizontal="center" vertical="center"/>
    </xf>
    <xf borderId="1" fillId="5" fontId="0" numFmtId="165" xfId="0" applyAlignment="1" applyBorder="1" applyFont="1" applyNumberFormat="1">
      <alignment horizontal="center" vertical="center"/>
    </xf>
    <xf borderId="1" fillId="6" fontId="0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1" fillId="3" fontId="0" numFmtId="0" xfId="0" applyBorder="1" applyFont="1"/>
    <xf borderId="4" fillId="10" fontId="3" numFmtId="0" xfId="0" applyAlignment="1" applyBorder="1" applyFill="1" applyFont="1">
      <alignment horizontal="center" vertical="center"/>
    </xf>
    <xf borderId="4" fillId="11" fontId="3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/>
    </xf>
    <xf borderId="1" fillId="3" fontId="1" numFmtId="0" xfId="0" applyBorder="1" applyFont="1"/>
    <xf borderId="31" fillId="13" fontId="1" numFmtId="0" xfId="0" applyAlignment="1" applyBorder="1" applyFill="1" applyFont="1">
      <alignment horizontal="center" vertical="center"/>
    </xf>
    <xf borderId="32" fillId="14" fontId="4" numFmtId="0" xfId="0" applyAlignment="1" applyBorder="1" applyFill="1" applyFont="1">
      <alignment horizontal="center" vertical="center"/>
    </xf>
    <xf borderId="1" fillId="15" fontId="0" numFmtId="0" xfId="0" applyBorder="1" applyFill="1" applyFont="1"/>
    <xf borderId="33" fillId="13" fontId="0" numFmtId="0" xfId="0" applyAlignment="1" applyBorder="1" applyFont="1">
      <alignment horizontal="center" vertical="center"/>
    </xf>
    <xf borderId="34" fillId="14" fontId="5" numFmtId="0" xfId="0" applyAlignment="1" applyBorder="1" applyFont="1">
      <alignment horizontal="center" vertical="center"/>
    </xf>
    <xf borderId="35" fillId="13" fontId="0" numFmtId="0" xfId="0" applyAlignment="1" applyBorder="1" applyFont="1">
      <alignment horizontal="center" vertical="center"/>
    </xf>
    <xf borderId="36" fillId="14" fontId="5" numFmtId="0" xfId="0" applyAlignment="1" applyBorder="1" applyFont="1">
      <alignment horizontal="center" vertical="center"/>
    </xf>
    <xf borderId="37" fillId="13" fontId="1" numFmtId="0" xfId="0" applyAlignment="1" applyBorder="1" applyFont="1">
      <alignment horizontal="center" vertical="center"/>
    </xf>
    <xf borderId="38" fillId="14" fontId="4" numFmtId="0" xfId="0" applyAlignment="1" applyBorder="1" applyFont="1">
      <alignment horizontal="center" vertical="center"/>
    </xf>
    <xf borderId="39" fillId="13" fontId="0" numFmtId="0" xfId="0" applyAlignment="1" applyBorder="1" applyFont="1">
      <alignment horizontal="center" vertical="center"/>
    </xf>
    <xf borderId="40" fillId="14" fontId="5" numFmtId="0" xfId="0" applyAlignment="1" applyBorder="1" applyFont="1">
      <alignment horizontal="center" vertical="center"/>
    </xf>
    <xf borderId="41" fillId="13" fontId="0" numFmtId="0" xfId="0" applyAlignment="1" applyBorder="1" applyFont="1">
      <alignment horizontal="center" vertical="center"/>
    </xf>
    <xf borderId="41" fillId="14" fontId="5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42" fillId="9" fontId="1" numFmtId="0" xfId="0" applyAlignment="1" applyBorder="1" applyFont="1">
      <alignment horizontal="center" vertical="center"/>
    </xf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1" fillId="13" fontId="0" numFmtId="0" xfId="0" applyBorder="1" applyFont="1"/>
    <xf borderId="1" fillId="16" fontId="0" numFmtId="0" xfId="0" applyBorder="1" applyFill="1" applyFont="1"/>
    <xf borderId="14" fillId="9" fontId="1" numFmtId="0" xfId="0" applyAlignment="1" applyBorder="1" applyFont="1">
      <alignment vertical="center"/>
    </xf>
    <xf borderId="46" fillId="9" fontId="1" numFmtId="0" xfId="0" applyAlignment="1" applyBorder="1" applyFont="1">
      <alignment vertical="center"/>
    </xf>
    <xf borderId="47" fillId="9" fontId="1" numFmtId="0" xfId="0" applyAlignment="1" applyBorder="1" applyFont="1">
      <alignment vertical="center"/>
    </xf>
    <xf borderId="48" fillId="9" fontId="1" numFmtId="0" xfId="0" applyAlignment="1" applyBorder="1" applyFont="1">
      <alignment vertical="center"/>
    </xf>
    <xf borderId="49" fillId="9" fontId="1" numFmtId="0" xfId="0" applyAlignment="1" applyBorder="1" applyFont="1">
      <alignment vertical="center"/>
    </xf>
    <xf borderId="1" fillId="9" fontId="1" numFmtId="0" xfId="0" applyAlignment="1" applyBorder="1" applyFont="1">
      <alignment vertical="center"/>
    </xf>
    <xf borderId="1" fillId="9" fontId="1" numFmtId="0" xfId="0" applyAlignment="1" applyBorder="1" applyFont="1">
      <alignment horizontal="center" vertical="center"/>
    </xf>
    <xf borderId="14" fillId="9" fontId="1" numFmtId="0" xfId="0" applyAlignment="1" applyBorder="1" applyFont="1">
      <alignment horizontal="center" vertical="center"/>
    </xf>
    <xf borderId="1" fillId="17" fontId="0" numFmtId="0" xfId="0" applyAlignment="1" applyBorder="1" applyFill="1" applyFont="1">
      <alignment horizontal="center" vertical="center"/>
    </xf>
    <xf borderId="46" fillId="9" fontId="1" numFmtId="0" xfId="0" applyAlignment="1" applyBorder="1" applyFont="1">
      <alignment horizontal="center" vertical="center"/>
    </xf>
    <xf borderId="47" fillId="9" fontId="1" numFmtId="0" xfId="0" applyAlignment="1" applyBorder="1" applyFont="1">
      <alignment horizontal="center" vertical="center"/>
    </xf>
    <xf borderId="48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1" fillId="18" fontId="0" numFmtId="0" xfId="0" applyAlignment="1" applyBorder="1" applyFill="1" applyFont="1">
      <alignment horizontal="center"/>
    </xf>
    <xf borderId="24" fillId="18" fontId="0" numFmtId="0" xfId="0" applyAlignment="1" applyBorder="1" applyFont="1">
      <alignment horizontal="center" vertical="center"/>
    </xf>
    <xf borderId="1" fillId="18" fontId="0" numFmtId="0" xfId="0" applyBorder="1" applyFont="1"/>
    <xf borderId="50" fillId="9" fontId="0" numFmtId="0" xfId="0" applyAlignment="1" applyBorder="1" applyFont="1">
      <alignment horizontal="center"/>
    </xf>
    <xf borderId="51" fillId="0" fontId="2" numFmtId="0" xfId="0" applyBorder="1" applyFont="1"/>
    <xf borderId="3" fillId="9" fontId="1" numFmtId="0" xfId="0" applyAlignment="1" applyBorder="1" applyFont="1">
      <alignment horizontal="center" vertical="center"/>
    </xf>
    <xf borderId="52" fillId="9" fontId="1" numFmtId="0" xfId="0" applyAlignment="1" applyBorder="1" applyFont="1">
      <alignment horizontal="center" vertical="center"/>
    </xf>
    <xf borderId="10" fillId="9" fontId="1" numFmtId="0" xfId="0" applyAlignment="1" applyBorder="1" applyFont="1">
      <alignment horizontal="center" vertical="center"/>
    </xf>
    <xf borderId="13" fillId="9" fontId="1" numFmtId="0" xfId="0" applyAlignment="1" applyBorder="1" applyFont="1">
      <alignment horizontal="center" vertical="center"/>
    </xf>
    <xf borderId="14" fillId="9" fontId="0" numFmtId="0" xfId="0" applyAlignment="1" applyBorder="1" applyFont="1">
      <alignment horizontal="center" vertical="center"/>
    </xf>
    <xf borderId="24" fillId="13" fontId="0" numFmtId="0" xfId="0" applyAlignment="1" applyBorder="1" applyFont="1">
      <alignment horizontal="center" vertical="center"/>
    </xf>
    <xf borderId="24" fillId="9" fontId="0" numFmtId="0" xfId="0" applyAlignment="1" applyBorder="1" applyFont="1">
      <alignment horizontal="center" vertical="center"/>
    </xf>
    <xf borderId="1" fillId="9" fontId="0" numFmtId="0" xfId="0" applyAlignment="1" applyBorder="1" applyFont="1">
      <alignment horizontal="center" vertical="center"/>
    </xf>
    <xf borderId="53" fillId="9" fontId="0" numFmtId="0" xfId="0" applyAlignment="1" applyBorder="1" applyFont="1">
      <alignment horizontal="center" vertical="center"/>
    </xf>
    <xf borderId="18" fillId="9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shrinkToFit="0" textRotation="90" vertical="center" wrapText="1"/>
    </xf>
    <xf borderId="0" fillId="0" fontId="1" numFmtId="0" xfId="0" applyAlignment="1" applyFont="1">
      <alignment horizontal="center" vertical="center"/>
    </xf>
    <xf borderId="0" fillId="0" fontId="0" numFmtId="166" xfId="0" applyAlignment="1" applyFont="1" applyNumberFormat="1">
      <alignment horizontal="center" vertical="center"/>
    </xf>
    <xf borderId="0" fillId="0" fontId="0" numFmtId="167" xfId="0" applyAlignment="1" applyFont="1" applyNumberFormat="1">
      <alignment horizontal="center" vertical="center"/>
    </xf>
    <xf borderId="0" fillId="0" fontId="0" numFmtId="168" xfId="0" applyAlignment="1" applyFont="1" applyNumberFormat="1">
      <alignment horizontal="center" vertical="center"/>
    </xf>
    <xf borderId="0" fillId="0" fontId="0" numFmtId="1" xfId="0" applyAlignment="1" applyFont="1" applyNumberForma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right" vertical="center"/>
    </xf>
    <xf borderId="54" fillId="0" fontId="0" numFmtId="166" xfId="0" applyAlignment="1" applyBorder="1" applyFont="1" applyNumberFormat="1">
      <alignment horizontal="center" vertical="center"/>
    </xf>
    <xf borderId="14" fillId="0" fontId="0" numFmtId="164" xfId="0" applyAlignment="1" applyBorder="1" applyFont="1" applyNumberFormat="1">
      <alignment horizontal="center" vertical="center"/>
    </xf>
    <xf borderId="0" fillId="0" fontId="6" numFmtId="0" xfId="0" applyFont="1"/>
    <xf borderId="0" fillId="0" fontId="0" numFmtId="168" xfId="0" applyFont="1" applyNumberFormat="1"/>
    <xf borderId="0" fillId="0" fontId="0" numFmtId="169" xfId="0" applyFont="1" applyNumberFormat="1"/>
    <xf borderId="55" fillId="0" fontId="0" numFmtId="0" xfId="0" applyAlignment="1" applyBorder="1" applyFont="1">
      <alignment horizontal="center"/>
    </xf>
    <xf borderId="55" fillId="0" fontId="2" numFmtId="0" xfId="0" applyBorder="1" applyFont="1"/>
    <xf borderId="1" fillId="9" fontId="0" numFmtId="0" xfId="0" applyBorder="1" applyFont="1"/>
    <xf borderId="1" fillId="9" fontId="0" numFmtId="167" xfId="0" applyAlignment="1" applyBorder="1" applyFont="1" applyNumberFormat="1">
      <alignment horizontal="center" vertical="center"/>
    </xf>
    <xf borderId="1" fillId="9" fontId="0" numFmtId="168" xfId="0" applyAlignment="1" applyBorder="1" applyFont="1" applyNumberFormat="1">
      <alignment horizontal="center" vertical="center"/>
    </xf>
    <xf borderId="1" fillId="9" fontId="0" numFmtId="1" xfId="0" applyAlignment="1" applyBorder="1" applyFont="1" applyNumberFormat="1">
      <alignment horizontal="center" vertical="center"/>
    </xf>
    <xf borderId="1" fillId="9" fontId="0" numFmtId="166" xfId="0" applyAlignment="1" applyBorder="1" applyFont="1" applyNumberFormat="1">
      <alignment horizontal="center" vertical="center"/>
    </xf>
    <xf borderId="1" fillId="9" fontId="0" numFmtId="164" xfId="0" applyAlignment="1" applyBorder="1" applyFont="1" applyNumberFormat="1">
      <alignment horizontal="center" vertical="center"/>
    </xf>
    <xf borderId="1" fillId="9" fontId="1" numFmtId="166" xfId="0" applyAlignment="1" applyBorder="1" applyFont="1" applyNumberFormat="1">
      <alignment horizontal="center" vertical="center"/>
    </xf>
    <xf borderId="1" fillId="13" fontId="0" numFmtId="0" xfId="0" applyAlignment="1" applyBorder="1" applyFont="1">
      <alignment horizontal="center" vertical="center"/>
    </xf>
    <xf borderId="1" fillId="13" fontId="0" numFmtId="166" xfId="0" applyAlignment="1" applyBorder="1" applyFont="1" applyNumberFormat="1">
      <alignment horizontal="center" vertical="center"/>
    </xf>
    <xf borderId="1" fillId="16" fontId="0" numFmtId="0" xfId="0" applyAlignment="1" applyBorder="1" applyFont="1">
      <alignment horizontal="center" vertical="center"/>
    </xf>
    <xf borderId="56" fillId="0" fontId="0" numFmtId="166" xfId="0" applyAlignment="1" applyBorder="1" applyFont="1" applyNumberFormat="1">
      <alignment horizontal="center" vertical="center"/>
    </xf>
    <xf borderId="57" fillId="0" fontId="0" numFmtId="0" xfId="0" applyAlignment="1" applyBorder="1" applyFont="1">
      <alignment horizontal="center" vertical="center"/>
    </xf>
    <xf borderId="10" fillId="18" fontId="0" numFmtId="0" xfId="0" applyAlignment="1" applyBorder="1" applyFont="1">
      <alignment horizontal="center" vertical="center"/>
    </xf>
    <xf borderId="1" fillId="9" fontId="1" numFmtId="3" xfId="0" applyAlignment="1" applyBorder="1" applyFont="1" applyNumberFormat="1">
      <alignment horizontal="right" vertical="center"/>
    </xf>
    <xf borderId="58" fillId="9" fontId="0" numFmtId="166" xfId="0" applyAlignment="1" applyBorder="1" applyFont="1" applyNumberFormat="1">
      <alignment horizontal="center" vertical="center"/>
    </xf>
    <xf borderId="1" fillId="9" fontId="0" numFmtId="170" xfId="0" applyAlignment="1" applyBorder="1" applyFont="1" applyNumberFormat="1">
      <alignment horizontal="center" vertical="center"/>
    </xf>
    <xf borderId="59" fillId="18" fontId="0" numFmtId="0" xfId="0" applyAlignment="1" applyBorder="1" applyFont="1">
      <alignment horizontal="center" vertical="center"/>
    </xf>
    <xf borderId="60" fillId="9" fontId="1" numFmtId="0" xfId="0" applyAlignment="1" applyBorder="1" applyFont="1">
      <alignment horizontal="center" vertical="center"/>
    </xf>
    <xf borderId="60" fillId="9" fontId="0" numFmtId="167" xfId="0" applyAlignment="1" applyBorder="1" applyFont="1" applyNumberFormat="1">
      <alignment horizontal="center" vertical="center"/>
    </xf>
    <xf borderId="60" fillId="9" fontId="0" numFmtId="168" xfId="0" applyAlignment="1" applyBorder="1" applyFont="1" applyNumberFormat="1">
      <alignment horizontal="center" vertical="center"/>
    </xf>
    <xf borderId="60" fillId="9" fontId="0" numFmtId="1" xfId="0" applyAlignment="1" applyBorder="1" applyFont="1" applyNumberFormat="1">
      <alignment horizontal="center" vertical="center"/>
    </xf>
    <xf borderId="60" fillId="9" fontId="0" numFmtId="166" xfId="0" applyAlignment="1" applyBorder="1" applyFont="1" applyNumberFormat="1">
      <alignment horizontal="center" vertical="center"/>
    </xf>
    <xf borderId="60" fillId="9" fontId="0" numFmtId="164" xfId="0" applyAlignment="1" applyBorder="1" applyFont="1" applyNumberFormat="1">
      <alignment horizontal="center" vertical="center"/>
    </xf>
    <xf borderId="60" fillId="9" fontId="1" numFmtId="166" xfId="0" applyAlignment="1" applyBorder="1" applyFont="1" applyNumberFormat="1">
      <alignment horizontal="center" vertical="center"/>
    </xf>
    <xf borderId="60" fillId="13" fontId="0" numFmtId="0" xfId="0" applyAlignment="1" applyBorder="1" applyFont="1">
      <alignment horizontal="center" vertical="center"/>
    </xf>
    <xf borderId="55" fillId="0" fontId="0" numFmtId="164" xfId="0" applyAlignment="1" applyBorder="1" applyFont="1" applyNumberFormat="1">
      <alignment horizontal="center" vertical="center"/>
    </xf>
    <xf borderId="55" fillId="0" fontId="0" numFmtId="0" xfId="0" applyAlignment="1" applyBorder="1" applyFont="1">
      <alignment horizontal="center" vertical="center"/>
    </xf>
    <xf borderId="60" fillId="16" fontId="0" numFmtId="0" xfId="0" applyAlignment="1" applyBorder="1" applyFont="1">
      <alignment horizontal="center" vertical="center"/>
    </xf>
    <xf borderId="60" fillId="9" fontId="0" numFmtId="0" xfId="0" applyAlignment="1" applyBorder="1" applyFont="1">
      <alignment horizontal="center" vertical="center"/>
    </xf>
    <xf borderId="18" fillId="18" fontId="0" numFmtId="0" xfId="0" applyAlignment="1" applyBorder="1" applyFont="1">
      <alignment horizontal="center" vertical="center"/>
    </xf>
    <xf borderId="60" fillId="9" fontId="1" numFmtId="3" xfId="0" applyAlignment="1" applyBorder="1" applyFont="1" applyNumberFormat="1">
      <alignment horizontal="right" vertical="center"/>
    </xf>
    <xf borderId="61" fillId="9" fontId="0" numFmtId="166" xfId="0" applyAlignment="1" applyBorder="1" applyFont="1" applyNumberFormat="1">
      <alignment horizontal="center" vertical="center"/>
    </xf>
    <xf borderId="1" fillId="9" fontId="0" numFmtId="171" xfId="0" applyAlignment="1" applyBorder="1" applyFont="1" applyNumberFormat="1">
      <alignment horizontal="center" vertical="center"/>
    </xf>
    <xf borderId="0" fillId="0" fontId="0" numFmtId="171" xfId="0" applyAlignment="1" applyFont="1" applyNumberFormat="1">
      <alignment horizontal="center" vertical="center"/>
    </xf>
    <xf borderId="0" fillId="0" fontId="0" numFmtId="166" xfId="0" applyAlignment="1" applyFont="1" applyNumberFormat="1">
      <alignment horizontal="right" vertical="center"/>
    </xf>
    <xf borderId="62" fillId="0" fontId="0" numFmtId="166" xfId="0" applyAlignment="1" applyBorder="1" applyFont="1" applyNumberFormat="1">
      <alignment horizontal="center" vertical="center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14"/>
    <col customWidth="1" min="3" max="3" width="19.14"/>
    <col customWidth="1" min="4" max="4" width="12.43"/>
    <col customWidth="1" min="5" max="5" width="15.71"/>
    <col customWidth="1" min="6" max="6" width="19.0"/>
    <col customWidth="1" min="7" max="7" width="17.86"/>
    <col customWidth="1" min="8" max="8" width="16.29"/>
    <col customWidth="1" min="9" max="9" width="16.14"/>
    <col customWidth="1" min="10" max="10" width="13.43"/>
    <col customWidth="1" min="11" max="11" width="18.43"/>
    <col customWidth="1" min="12" max="12" width="16.43"/>
    <col customWidth="1" min="13" max="13" width="15.43"/>
    <col customWidth="1" min="14" max="26" width="9.14"/>
  </cols>
  <sheetData>
    <row r="1" ht="4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7"/>
      <c r="J2" s="8" t="s">
        <v>8</v>
      </c>
      <c r="K2" s="9"/>
      <c r="L2" s="10"/>
      <c r="M2" s="11" t="s">
        <v>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2"/>
      <c r="B3" s="13"/>
      <c r="C3" s="14" t="s">
        <v>10</v>
      </c>
      <c r="D3" s="14" t="s">
        <v>11</v>
      </c>
      <c r="E3" s="14" t="s">
        <v>12</v>
      </c>
      <c r="F3" s="14" t="s">
        <v>12</v>
      </c>
      <c r="G3" s="14"/>
      <c r="H3" s="15" t="s">
        <v>11</v>
      </c>
      <c r="I3" s="15" t="s">
        <v>13</v>
      </c>
      <c r="J3" s="16" t="s">
        <v>14</v>
      </c>
      <c r="K3" s="17"/>
      <c r="L3" s="18"/>
      <c r="M3" s="1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/>
      <c r="B4" s="21">
        <v>4000.0</v>
      </c>
      <c r="C4" s="22">
        <v>19.55</v>
      </c>
      <c r="D4" s="22">
        <v>304.0</v>
      </c>
      <c r="E4" s="21">
        <v>21.0</v>
      </c>
      <c r="F4" s="21">
        <v>13.0</v>
      </c>
      <c r="G4" s="21">
        <v>2.0</v>
      </c>
      <c r="H4" s="23">
        <v>-11.92</v>
      </c>
      <c r="I4" s="21">
        <v>20.92</v>
      </c>
      <c r="J4" s="24">
        <v>9.0</v>
      </c>
      <c r="K4" s="25"/>
      <c r="L4" s="26"/>
      <c r="M4" s="27">
        <v>40.0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15</v>
      </c>
      <c r="B6" s="4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s="4" t="s">
        <v>22</v>
      </c>
      <c r="I6" s="5" t="s">
        <v>23</v>
      </c>
      <c r="J6" s="5" t="s">
        <v>24</v>
      </c>
      <c r="K6" s="5" t="s">
        <v>25</v>
      </c>
      <c r="L6" s="5" t="s">
        <v>4</v>
      </c>
      <c r="M6" s="5" t="s">
        <v>26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8"/>
      <c r="B7" s="29"/>
      <c r="C7" s="30" t="s">
        <v>27</v>
      </c>
      <c r="D7" s="30" t="s">
        <v>10</v>
      </c>
      <c r="E7" s="30" t="s">
        <v>11</v>
      </c>
      <c r="F7" s="30" t="s">
        <v>28</v>
      </c>
      <c r="G7" s="30" t="s">
        <v>11</v>
      </c>
      <c r="H7" s="28"/>
      <c r="I7" s="14" t="s">
        <v>29</v>
      </c>
      <c r="J7" s="14" t="s">
        <v>30</v>
      </c>
      <c r="K7" s="14" t="s">
        <v>31</v>
      </c>
      <c r="L7" s="30" t="s">
        <v>11</v>
      </c>
      <c r="M7" s="14" t="s">
        <v>14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/>
      <c r="B8" s="31">
        <f>B4/60</f>
        <v>66.66666667</v>
      </c>
      <c r="C8" s="32">
        <f>2*PI()*B8</f>
        <v>418.8790205</v>
      </c>
      <c r="D8" s="32">
        <f>SQRT(1.4*287*(273.15+I8))</f>
        <v>345.0701813</v>
      </c>
      <c r="E8" s="15">
        <f>E4*0.0254/2</f>
        <v>0.2667</v>
      </c>
      <c r="F8" s="33">
        <f>J8/K8</f>
        <v>66827.29877</v>
      </c>
      <c r="G8" s="15">
        <f>((2*E8-J12)/2)/M4</f>
        <v>0.006270625</v>
      </c>
      <c r="H8" s="13"/>
      <c r="I8" s="15">
        <v>23.2</v>
      </c>
      <c r="J8" s="15">
        <v>1.222</v>
      </c>
      <c r="K8" s="33">
        <f>0.00001716*(((I8+273.15)/(273.15))^1.5)*((273.15+110.4)/(I8+273.15+110.4))</f>
        <v>0.00001828594036</v>
      </c>
      <c r="L8" s="15">
        <f>E4*0.0254</f>
        <v>0.5334</v>
      </c>
      <c r="M8" s="15">
        <f>DEGREES(ATAN(F4/(0.75*PI()*E4)))</f>
        <v>14.72073728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32</v>
      </c>
      <c r="B10" s="34" t="s">
        <v>33</v>
      </c>
      <c r="C10" s="34" t="s">
        <v>34</v>
      </c>
      <c r="D10" s="34" t="s">
        <v>35</v>
      </c>
      <c r="E10" s="34" t="s">
        <v>36</v>
      </c>
      <c r="F10" s="34" t="s">
        <v>37</v>
      </c>
      <c r="G10" s="34" t="s">
        <v>38</v>
      </c>
      <c r="H10" s="34" t="s">
        <v>39</v>
      </c>
      <c r="I10" s="35" t="s">
        <v>40</v>
      </c>
      <c r="J10" s="5" t="s">
        <v>41</v>
      </c>
      <c r="K10" s="5" t="s">
        <v>42</v>
      </c>
      <c r="L10" s="36" t="s">
        <v>43</v>
      </c>
      <c r="M10" s="3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/>
      <c r="B11" s="38" t="s">
        <v>44</v>
      </c>
      <c r="C11" s="38" t="s">
        <v>45</v>
      </c>
      <c r="D11" s="38" t="s">
        <v>46</v>
      </c>
      <c r="E11" s="38"/>
      <c r="F11" s="38"/>
      <c r="G11" s="38"/>
      <c r="H11" s="38"/>
      <c r="I11" s="39"/>
      <c r="J11" s="14" t="s">
        <v>11</v>
      </c>
      <c r="K11" s="14" t="s">
        <v>14</v>
      </c>
      <c r="L11" s="39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/>
      <c r="B12" s="32">
        <f>'PROP_Table (2)'!BH9</f>
        <v>19.50226638</v>
      </c>
      <c r="C12" s="32">
        <f>'PROP_Table (2)'!BI9</f>
        <v>1.115491838</v>
      </c>
      <c r="D12" s="32">
        <f>'PROP_Table (2)'!BJ9</f>
        <v>467.2561286</v>
      </c>
      <c r="E12" s="40">
        <f>B12/($J$8*$B$8^2*($L$8)^4)</f>
        <v>0.04435926595</v>
      </c>
      <c r="F12" s="41">
        <f>C12/($J$8*$B$8^2*($L$8/$J$12)^5)</f>
        <v>0.000000000153472759</v>
      </c>
      <c r="G12" s="40">
        <f>D12/($J$8*$B$8^3*($L$8)^5)</f>
        <v>0.02988770176</v>
      </c>
      <c r="H12" s="40">
        <f>C4/(B8*(L8))</f>
        <v>0.5497750281</v>
      </c>
      <c r="I12" s="40">
        <f>H12*(E12/G12)</f>
        <v>0.8159749747</v>
      </c>
      <c r="J12" s="15">
        <v>0.03175</v>
      </c>
      <c r="K12" s="15">
        <f>H4*L12+I4</f>
        <v>20.21047619</v>
      </c>
      <c r="L12" s="15">
        <f>J12/L8</f>
        <v>0.05952380952</v>
      </c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42">
        <f>331*SQRT((273.15+I8)/273)</f>
        <v>344.8650123</v>
      </c>
      <c r="E14" s="43"/>
      <c r="F14" s="44"/>
      <c r="G14" s="44"/>
      <c r="H14" s="45"/>
      <c r="I14" s="42">
        <f>(B12*C4)/(C12*C8)</f>
        <v>0.8159749747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H6:H8"/>
    <mergeCell ref="I10:I11"/>
    <mergeCell ref="A10:A12"/>
    <mergeCell ref="E14:H14"/>
    <mergeCell ref="A2:A4"/>
    <mergeCell ref="B2:B3"/>
    <mergeCell ref="H2:I2"/>
    <mergeCell ref="K2:L4"/>
    <mergeCell ref="A6:A8"/>
    <mergeCell ref="B6:B7"/>
    <mergeCell ref="L10:L1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20.14"/>
    <col customWidth="1" min="6" max="26" width="9.14"/>
  </cols>
  <sheetData>
    <row r="1">
      <c r="A1" s="46"/>
      <c r="B1" s="47" t="s">
        <v>12</v>
      </c>
      <c r="C1" s="48" t="s">
        <v>47</v>
      </c>
      <c r="D1" s="46"/>
      <c r="E1" s="49" t="s">
        <v>15</v>
      </c>
      <c r="F1" s="50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51" t="s">
        <v>48</v>
      </c>
      <c r="C2" s="52" t="s">
        <v>11</v>
      </c>
      <c r="D2" s="46"/>
      <c r="E2" s="53">
        <f>974.16*2</f>
        <v>1948.32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54"/>
      <c r="C3" s="55">
        <f>B3*0.3048</f>
        <v>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51" t="s">
        <v>11</v>
      </c>
      <c r="C4" s="52" t="s">
        <v>48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54"/>
      <c r="C5" s="55">
        <f>B5*3.28</f>
        <v>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51" t="s">
        <v>12</v>
      </c>
      <c r="C6" s="52" t="s">
        <v>11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54"/>
      <c r="C7" s="55">
        <f>B7*0.0254</f>
        <v>0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51" t="s">
        <v>11</v>
      </c>
      <c r="C8" s="52" t="s">
        <v>12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54"/>
      <c r="C9" s="55">
        <f>B9*39.3700787</f>
        <v>0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51" t="s">
        <v>10</v>
      </c>
      <c r="C10" s="52" t="s">
        <v>49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54"/>
      <c r="C11" s="55">
        <f>B11*1.94384449</f>
        <v>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51" t="s">
        <v>49</v>
      </c>
      <c r="C12" s="52" t="s">
        <v>10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54">
        <v>160.0</v>
      </c>
      <c r="C13" s="55">
        <f>B13*0.514444444</f>
        <v>82.31111104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51" t="s">
        <v>10</v>
      </c>
      <c r="C14" s="52" t="s">
        <v>50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54"/>
      <c r="C15" s="55">
        <f>B15*3.6</f>
        <v>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51" t="s">
        <v>50</v>
      </c>
      <c r="C16" s="52" t="s">
        <v>10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56"/>
      <c r="C17" s="57">
        <f>B17/3.6</f>
        <v>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58" t="s">
        <v>51</v>
      </c>
      <c r="C18" s="59" t="s">
        <v>44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60">
        <v>219.0</v>
      </c>
      <c r="C19" s="61">
        <f>B19*4.4482216</f>
        <v>974.1605304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58" t="s">
        <v>44</v>
      </c>
      <c r="C20" s="59" t="s">
        <v>51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/>
      <c r="B21" s="60">
        <v>101.0</v>
      </c>
      <c r="C21" s="61">
        <f>B21*0.224808943870961</f>
        <v>22.70570333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/>
      <c r="B22" s="62"/>
      <c r="C22" s="63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/>
      <c r="B23" s="62"/>
      <c r="C23" s="63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/>
      <c r="B24" s="62"/>
      <c r="C24" s="63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/>
      <c r="B25" s="62"/>
      <c r="C25" s="63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/>
      <c r="B26" s="62"/>
      <c r="C26" s="63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/>
      <c r="B27" s="62"/>
      <c r="C27" s="6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/>
      <c r="B28" s="62"/>
      <c r="C28" s="63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/>
      <c r="B29" s="62"/>
      <c r="C29" s="63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/>
      <c r="B30" s="62"/>
      <c r="C30" s="63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/>
      <c r="B31" s="62"/>
      <c r="C31" s="6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/>
      <c r="B32" s="62"/>
      <c r="C32" s="6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/>
      <c r="B33" s="62"/>
      <c r="C33" s="63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/>
      <c r="B34" s="62"/>
      <c r="C34" s="63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/>
      <c r="B35" s="62"/>
      <c r="C35" s="63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/>
      <c r="B36" s="62"/>
      <c r="C36" s="63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62"/>
      <c r="C37" s="6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62"/>
      <c r="C38" s="63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62"/>
      <c r="C39" s="63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62"/>
      <c r="C40" s="63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62"/>
      <c r="C41" s="63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62"/>
      <c r="C42" s="6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62"/>
      <c r="C43" s="63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62"/>
      <c r="C44" s="63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62"/>
      <c r="C45" s="63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62"/>
      <c r="C46" s="63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62"/>
      <c r="C47" s="63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62"/>
      <c r="C48" s="63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62"/>
      <c r="C49" s="63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62"/>
      <c r="C50" s="63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62"/>
      <c r="C51" s="63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62"/>
      <c r="C52" s="63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62"/>
      <c r="C53" s="63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62"/>
      <c r="C54" s="63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62"/>
      <c r="C55" s="63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62"/>
      <c r="C56" s="63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62"/>
      <c r="C57" s="63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62"/>
      <c r="C58" s="63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62"/>
      <c r="C59" s="63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62"/>
      <c r="C60" s="63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62"/>
      <c r="C61" s="63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62"/>
      <c r="C62" s="6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62"/>
      <c r="C63" s="63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62"/>
      <c r="C64" s="63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62"/>
      <c r="C65" s="63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62"/>
      <c r="C66" s="63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62"/>
      <c r="C67" s="63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62"/>
      <c r="C68" s="63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62"/>
      <c r="C69" s="63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62"/>
      <c r="C70" s="63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62"/>
      <c r="C71" s="63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62"/>
      <c r="C72" s="63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62"/>
      <c r="C73" s="63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62"/>
      <c r="C74" s="63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62"/>
      <c r="C75" s="63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62"/>
      <c r="C76" s="63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62"/>
      <c r="C77" s="63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62"/>
      <c r="C78" s="63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62"/>
      <c r="C79" s="63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62"/>
      <c r="C80" s="63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62"/>
      <c r="C81" s="63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62"/>
      <c r="C82" s="6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62"/>
      <c r="C83" s="63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62"/>
      <c r="C84" s="63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62"/>
      <c r="C85" s="63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62"/>
      <c r="C86" s="63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62"/>
      <c r="C87" s="63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62"/>
      <c r="C88" s="63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62"/>
      <c r="C89" s="63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62"/>
      <c r="C90" s="63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62"/>
      <c r="C91" s="63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62"/>
      <c r="C92" s="63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62"/>
      <c r="C93" s="63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62"/>
      <c r="C94" s="63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62"/>
      <c r="C95" s="63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62"/>
      <c r="C96" s="63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62"/>
      <c r="C97" s="6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62"/>
      <c r="C98" s="63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62"/>
      <c r="C99" s="63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62"/>
      <c r="C100" s="63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62"/>
      <c r="C101" s="63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62"/>
      <c r="C102" s="63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62"/>
      <c r="C103" s="63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62"/>
      <c r="C104" s="63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62"/>
      <c r="C105" s="63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62"/>
      <c r="C106" s="63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62"/>
      <c r="C107" s="63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62"/>
      <c r="C108" s="63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62"/>
      <c r="C109" s="63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62"/>
      <c r="C110" s="63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62"/>
      <c r="C111" s="63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62"/>
      <c r="C112" s="6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62"/>
      <c r="C113" s="63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62"/>
      <c r="C114" s="63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62"/>
      <c r="C115" s="63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62"/>
      <c r="C116" s="63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62"/>
      <c r="C117" s="63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62"/>
      <c r="C118" s="63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62"/>
      <c r="C119" s="63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62"/>
      <c r="C120" s="63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62"/>
      <c r="C121" s="63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62"/>
      <c r="C122" s="63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62"/>
      <c r="C123" s="63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62"/>
      <c r="C124" s="63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62"/>
      <c r="C125" s="63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62"/>
      <c r="C126" s="63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62"/>
      <c r="C127" s="63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62"/>
      <c r="C128" s="63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62"/>
      <c r="C129" s="63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62"/>
      <c r="C130" s="63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62"/>
      <c r="C131" s="63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62"/>
      <c r="C132" s="63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62"/>
      <c r="C133" s="63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62"/>
      <c r="C134" s="63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62"/>
      <c r="C135" s="63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62"/>
      <c r="C136" s="63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62"/>
      <c r="C137" s="63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62"/>
      <c r="C138" s="63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62"/>
      <c r="C139" s="63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62"/>
      <c r="C140" s="63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62"/>
      <c r="C141" s="63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62"/>
      <c r="C142" s="63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62"/>
      <c r="C143" s="63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62"/>
      <c r="C144" s="63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62"/>
      <c r="C145" s="63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62"/>
      <c r="C146" s="63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62"/>
      <c r="C147" s="63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62"/>
      <c r="C148" s="63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62"/>
      <c r="C149" s="63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62"/>
      <c r="C150" s="63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62"/>
      <c r="C151" s="63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62"/>
      <c r="C152" s="63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62"/>
      <c r="C153" s="63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62"/>
      <c r="C154" s="63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62"/>
      <c r="C155" s="63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62"/>
      <c r="C156" s="63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62"/>
      <c r="C157" s="63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62"/>
      <c r="C158" s="63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62"/>
      <c r="C159" s="63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62"/>
      <c r="C160" s="63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62"/>
      <c r="C161" s="63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62"/>
      <c r="C162" s="63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62"/>
      <c r="C163" s="63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62"/>
      <c r="C164" s="63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62"/>
      <c r="C165" s="63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62"/>
      <c r="C166" s="63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62"/>
      <c r="C167" s="63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62"/>
      <c r="C168" s="63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62"/>
      <c r="C169" s="63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62"/>
      <c r="C170" s="63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62"/>
      <c r="C171" s="63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62"/>
      <c r="C172" s="63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62"/>
      <c r="C173" s="63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62"/>
      <c r="C174" s="63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62"/>
      <c r="C175" s="63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62"/>
      <c r="C176" s="63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62"/>
      <c r="C177" s="63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62"/>
      <c r="C178" s="63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62"/>
      <c r="C179" s="63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62"/>
      <c r="C180" s="63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62"/>
      <c r="C181" s="63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62"/>
      <c r="C182" s="63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62"/>
      <c r="C183" s="63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62"/>
      <c r="C184" s="63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62"/>
      <c r="C185" s="63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62"/>
      <c r="C186" s="63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62"/>
      <c r="C187" s="63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62"/>
      <c r="C188" s="63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62"/>
      <c r="C189" s="63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62"/>
      <c r="C190" s="63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62"/>
      <c r="C191" s="63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62"/>
      <c r="C192" s="63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62"/>
      <c r="C193" s="63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62"/>
      <c r="C194" s="63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62"/>
      <c r="C195" s="63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62"/>
      <c r="C196" s="63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62"/>
      <c r="C197" s="63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62"/>
      <c r="C198" s="63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62"/>
      <c r="C199" s="63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62"/>
      <c r="C200" s="63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62"/>
      <c r="C201" s="63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62"/>
      <c r="C202" s="63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62"/>
      <c r="C203" s="63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62"/>
      <c r="C204" s="63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62"/>
      <c r="C205" s="63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62"/>
      <c r="C206" s="63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62"/>
      <c r="C207" s="63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62"/>
      <c r="C208" s="63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62"/>
      <c r="C209" s="63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62"/>
      <c r="C210" s="63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62"/>
      <c r="C211" s="63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62"/>
      <c r="C212" s="63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62"/>
      <c r="C213" s="63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62"/>
      <c r="C214" s="63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62"/>
      <c r="C215" s="63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62"/>
      <c r="C216" s="63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62"/>
      <c r="C217" s="63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62"/>
      <c r="C218" s="63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62"/>
      <c r="C219" s="63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62"/>
      <c r="C220" s="63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62"/>
      <c r="C221" s="63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62"/>
      <c r="C222" s="63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62"/>
      <c r="C223" s="63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62"/>
      <c r="C224" s="63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62"/>
      <c r="C225" s="63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62"/>
      <c r="C226" s="63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62"/>
      <c r="C227" s="63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62"/>
      <c r="C228" s="63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62"/>
      <c r="C229" s="63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62"/>
      <c r="C230" s="63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62"/>
      <c r="C231" s="63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62"/>
      <c r="C232" s="63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62"/>
      <c r="C233" s="63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62"/>
      <c r="C234" s="63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62"/>
      <c r="C235" s="63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62"/>
      <c r="C236" s="63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62"/>
      <c r="C237" s="63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62"/>
      <c r="C238" s="63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62"/>
      <c r="C239" s="63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62"/>
      <c r="C240" s="63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62"/>
      <c r="C241" s="63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62"/>
      <c r="C242" s="63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62"/>
      <c r="C243" s="63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62"/>
      <c r="C244" s="63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62"/>
      <c r="C245" s="63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62"/>
      <c r="C246" s="63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62"/>
      <c r="C247" s="63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62"/>
      <c r="C248" s="63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62"/>
      <c r="C249" s="63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62"/>
      <c r="C250" s="63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62"/>
      <c r="C251" s="63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62"/>
      <c r="C252" s="63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62"/>
      <c r="C253" s="63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62"/>
      <c r="C254" s="63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62"/>
      <c r="C255" s="63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62"/>
      <c r="C256" s="63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62"/>
      <c r="C257" s="63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62"/>
      <c r="C258" s="63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62"/>
      <c r="C259" s="63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62"/>
      <c r="C260" s="63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62"/>
      <c r="C261" s="63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62"/>
      <c r="C262" s="63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62"/>
      <c r="C263" s="63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62"/>
      <c r="C264" s="63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62"/>
      <c r="C265" s="63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62"/>
      <c r="C266" s="63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62"/>
      <c r="C267" s="63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62"/>
      <c r="C268" s="63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62"/>
      <c r="C269" s="63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62"/>
      <c r="C270" s="63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62"/>
      <c r="C271" s="63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62"/>
      <c r="C272" s="63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62"/>
      <c r="C273" s="63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62"/>
      <c r="C274" s="63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62"/>
      <c r="C275" s="63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62"/>
      <c r="C276" s="63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62"/>
      <c r="C277" s="63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62"/>
      <c r="C278" s="63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62"/>
      <c r="C279" s="63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62"/>
      <c r="C280" s="63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62"/>
      <c r="C281" s="63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62"/>
      <c r="C282" s="63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62"/>
      <c r="C283" s="63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62"/>
      <c r="C284" s="63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62"/>
      <c r="C285" s="63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62"/>
      <c r="C286" s="63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62"/>
      <c r="C287" s="63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62"/>
      <c r="C288" s="63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62"/>
      <c r="C289" s="63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62"/>
      <c r="C290" s="63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62"/>
      <c r="C291" s="63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62"/>
      <c r="C292" s="63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62"/>
      <c r="C293" s="63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62"/>
      <c r="C294" s="63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62"/>
      <c r="C295" s="63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62"/>
      <c r="C296" s="63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62"/>
      <c r="C297" s="63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62"/>
      <c r="C298" s="63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62"/>
      <c r="C299" s="63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62"/>
      <c r="C300" s="63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62"/>
      <c r="C301" s="63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62"/>
      <c r="C302" s="63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62"/>
      <c r="C303" s="63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62"/>
      <c r="C304" s="63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62"/>
      <c r="C305" s="63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62"/>
      <c r="C306" s="63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62"/>
      <c r="C307" s="63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62"/>
      <c r="C308" s="63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62"/>
      <c r="C309" s="63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62"/>
      <c r="C310" s="63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62"/>
      <c r="C311" s="63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62"/>
      <c r="C312" s="63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62"/>
      <c r="C313" s="63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62"/>
      <c r="C314" s="63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62"/>
      <c r="C315" s="63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62"/>
      <c r="C316" s="63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62"/>
      <c r="C317" s="63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62"/>
      <c r="C318" s="63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62"/>
      <c r="C319" s="63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62"/>
      <c r="C320" s="63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62"/>
      <c r="C321" s="63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62"/>
      <c r="C322" s="63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62"/>
      <c r="C323" s="63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62"/>
      <c r="C324" s="63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62"/>
      <c r="C325" s="63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62"/>
      <c r="C326" s="63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62"/>
      <c r="C327" s="63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62"/>
      <c r="C328" s="63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62"/>
      <c r="C329" s="63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62"/>
      <c r="C330" s="63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62"/>
      <c r="C331" s="63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62"/>
      <c r="C332" s="63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62"/>
      <c r="C333" s="63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62"/>
      <c r="C334" s="63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62"/>
      <c r="C335" s="63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62"/>
      <c r="C336" s="63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62"/>
      <c r="C337" s="63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62"/>
      <c r="C338" s="63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62"/>
      <c r="C339" s="63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62"/>
      <c r="C340" s="63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62"/>
      <c r="C341" s="63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62"/>
      <c r="C342" s="63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62"/>
      <c r="C343" s="63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62"/>
      <c r="C344" s="63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62"/>
      <c r="C345" s="63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62"/>
      <c r="C346" s="63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62"/>
      <c r="C347" s="63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62"/>
      <c r="C348" s="63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62"/>
      <c r="C349" s="63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62"/>
      <c r="C350" s="63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62"/>
      <c r="C351" s="63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62"/>
      <c r="C352" s="63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62"/>
      <c r="C353" s="63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62"/>
      <c r="C354" s="63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62"/>
      <c r="C355" s="63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62"/>
      <c r="C356" s="63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62"/>
      <c r="C357" s="63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62"/>
      <c r="C358" s="63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62"/>
      <c r="C359" s="63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62"/>
      <c r="C360" s="63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62"/>
      <c r="C361" s="63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62"/>
      <c r="C362" s="63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62"/>
      <c r="C363" s="63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62"/>
      <c r="C364" s="63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62"/>
      <c r="C365" s="63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62"/>
      <c r="C366" s="63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62"/>
      <c r="C367" s="63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62"/>
      <c r="C368" s="63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62"/>
      <c r="C369" s="63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62"/>
      <c r="C370" s="63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62"/>
      <c r="C371" s="63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62"/>
      <c r="C372" s="63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62"/>
      <c r="C373" s="63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62"/>
      <c r="C374" s="63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62"/>
      <c r="C375" s="63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62"/>
      <c r="C376" s="63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62"/>
      <c r="C377" s="63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62"/>
      <c r="C378" s="63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62"/>
      <c r="C379" s="63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62"/>
      <c r="C380" s="63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62"/>
      <c r="C381" s="63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62"/>
      <c r="C382" s="63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62"/>
      <c r="C383" s="63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62"/>
      <c r="C384" s="63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62"/>
      <c r="C385" s="63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62"/>
      <c r="C386" s="63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62"/>
      <c r="C387" s="63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62"/>
      <c r="C388" s="63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62"/>
      <c r="C389" s="63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62"/>
      <c r="C390" s="63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62"/>
      <c r="C391" s="63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62"/>
      <c r="C392" s="63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62"/>
      <c r="C393" s="63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62"/>
      <c r="C394" s="63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62"/>
      <c r="C395" s="63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62"/>
      <c r="C396" s="63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62"/>
      <c r="C397" s="63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62"/>
      <c r="C398" s="63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62"/>
      <c r="C399" s="63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62"/>
      <c r="C400" s="63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62"/>
      <c r="C401" s="63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62"/>
      <c r="C402" s="63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62"/>
      <c r="C403" s="63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62"/>
      <c r="C404" s="63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62"/>
      <c r="C405" s="63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62"/>
      <c r="C406" s="63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62"/>
      <c r="C407" s="63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62"/>
      <c r="C408" s="63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62"/>
      <c r="C409" s="63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62"/>
      <c r="C410" s="63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62"/>
      <c r="C411" s="63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62"/>
      <c r="C412" s="63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62"/>
      <c r="C413" s="63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62"/>
      <c r="C414" s="63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62"/>
      <c r="C415" s="63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62"/>
      <c r="C416" s="63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62"/>
      <c r="C417" s="63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62"/>
      <c r="C418" s="63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62"/>
      <c r="C419" s="63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62"/>
      <c r="C420" s="63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62"/>
      <c r="C421" s="63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62"/>
      <c r="C422" s="63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62"/>
      <c r="C423" s="63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62"/>
      <c r="C424" s="63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62"/>
      <c r="C425" s="63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62"/>
      <c r="C426" s="63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62"/>
      <c r="C427" s="63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62"/>
      <c r="C428" s="63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62"/>
      <c r="C429" s="63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62"/>
      <c r="C430" s="63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62"/>
      <c r="C431" s="63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62"/>
      <c r="C432" s="63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62"/>
      <c r="C433" s="63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62"/>
      <c r="C434" s="63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62"/>
      <c r="C435" s="63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62"/>
      <c r="C436" s="63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62"/>
      <c r="C437" s="63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62"/>
      <c r="C438" s="63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62"/>
      <c r="C439" s="63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62"/>
      <c r="C440" s="63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62"/>
      <c r="C441" s="63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62"/>
      <c r="C442" s="63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62"/>
      <c r="C443" s="63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62"/>
      <c r="C444" s="63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62"/>
      <c r="C445" s="63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62"/>
      <c r="C446" s="63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62"/>
      <c r="C447" s="63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62"/>
      <c r="C448" s="63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62"/>
      <c r="C449" s="63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62"/>
      <c r="C450" s="63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62"/>
      <c r="C451" s="63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62"/>
      <c r="C452" s="63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62"/>
      <c r="C453" s="63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62"/>
      <c r="C454" s="63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62"/>
      <c r="C455" s="63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62"/>
      <c r="C456" s="63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62"/>
      <c r="C457" s="63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62"/>
      <c r="C458" s="63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62"/>
      <c r="C459" s="63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62"/>
      <c r="C460" s="63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62"/>
      <c r="C461" s="63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62"/>
      <c r="C462" s="63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62"/>
      <c r="C463" s="63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62"/>
      <c r="C464" s="63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62"/>
      <c r="C465" s="63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62"/>
      <c r="C466" s="63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62"/>
      <c r="C467" s="63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62"/>
      <c r="C468" s="63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62"/>
      <c r="C469" s="63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62"/>
      <c r="C470" s="63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62"/>
      <c r="C471" s="63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62"/>
      <c r="C472" s="63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62"/>
      <c r="C473" s="63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62"/>
      <c r="C474" s="63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62"/>
      <c r="C475" s="63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62"/>
      <c r="C476" s="63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62"/>
      <c r="C477" s="63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62"/>
      <c r="C478" s="63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62"/>
      <c r="C479" s="63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62"/>
      <c r="C480" s="63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62"/>
      <c r="C481" s="63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62"/>
      <c r="C482" s="63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62"/>
      <c r="C483" s="63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62"/>
      <c r="C484" s="63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62"/>
      <c r="C485" s="63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62"/>
      <c r="C486" s="63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62"/>
      <c r="C487" s="63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62"/>
      <c r="C488" s="63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62"/>
      <c r="C489" s="63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62"/>
      <c r="C490" s="63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62"/>
      <c r="C491" s="63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62"/>
      <c r="C492" s="63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62"/>
      <c r="C493" s="63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62"/>
      <c r="C494" s="63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62"/>
      <c r="C495" s="63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62"/>
      <c r="C496" s="63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62"/>
      <c r="C497" s="63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62"/>
      <c r="C498" s="63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62"/>
      <c r="C499" s="63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62"/>
      <c r="C500" s="63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62"/>
      <c r="C501" s="63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62"/>
      <c r="C502" s="63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62"/>
      <c r="C503" s="63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62"/>
      <c r="C504" s="63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62"/>
      <c r="C505" s="63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62"/>
      <c r="C506" s="63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62"/>
      <c r="C507" s="63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62"/>
      <c r="C508" s="63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62"/>
      <c r="C509" s="63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62"/>
      <c r="C510" s="63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62"/>
      <c r="C511" s="63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62"/>
      <c r="C512" s="63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62"/>
      <c r="C513" s="63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62"/>
      <c r="C514" s="63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62"/>
      <c r="C515" s="63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62"/>
      <c r="C516" s="63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62"/>
      <c r="C517" s="63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62"/>
      <c r="C518" s="63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62"/>
      <c r="C519" s="63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62"/>
      <c r="C520" s="63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62"/>
      <c r="C521" s="63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62"/>
      <c r="C522" s="63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62"/>
      <c r="C523" s="63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62"/>
      <c r="C524" s="63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62"/>
      <c r="C525" s="63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62"/>
      <c r="C526" s="63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62"/>
      <c r="C527" s="63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62"/>
      <c r="C528" s="63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62"/>
      <c r="C529" s="63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62"/>
      <c r="C530" s="63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62"/>
      <c r="C531" s="63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62"/>
      <c r="C532" s="63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62"/>
      <c r="C533" s="63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62"/>
      <c r="C534" s="63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62"/>
      <c r="C535" s="63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62"/>
      <c r="C536" s="63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62"/>
      <c r="C537" s="63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62"/>
      <c r="C538" s="63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62"/>
      <c r="C539" s="63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62"/>
      <c r="C540" s="63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62"/>
      <c r="C541" s="63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62"/>
      <c r="C542" s="63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62"/>
      <c r="C543" s="63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62"/>
      <c r="C544" s="63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62"/>
      <c r="C545" s="63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62"/>
      <c r="C546" s="63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62"/>
      <c r="C547" s="63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62"/>
      <c r="C548" s="63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62"/>
      <c r="C549" s="63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62"/>
      <c r="C550" s="63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62"/>
      <c r="C551" s="63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62"/>
      <c r="C552" s="63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62"/>
      <c r="C553" s="63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62"/>
      <c r="C554" s="63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62"/>
      <c r="C555" s="63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62"/>
      <c r="C556" s="63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62"/>
      <c r="C557" s="63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62"/>
      <c r="C558" s="63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62"/>
      <c r="C559" s="63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62"/>
      <c r="C560" s="63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62"/>
      <c r="C561" s="63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62"/>
      <c r="C562" s="63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62"/>
      <c r="C563" s="63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62"/>
      <c r="C564" s="63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62"/>
      <c r="C565" s="63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62"/>
      <c r="C566" s="63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62"/>
      <c r="C567" s="63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62"/>
      <c r="C568" s="63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62"/>
      <c r="C569" s="63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62"/>
      <c r="C570" s="63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62"/>
      <c r="C571" s="63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62"/>
      <c r="C572" s="63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62"/>
      <c r="C573" s="63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62"/>
      <c r="C574" s="63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62"/>
      <c r="C575" s="63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62"/>
      <c r="C576" s="63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62"/>
      <c r="C577" s="63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62"/>
      <c r="C578" s="63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62"/>
      <c r="C579" s="63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62"/>
      <c r="C580" s="63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62"/>
      <c r="C581" s="63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62"/>
      <c r="C582" s="63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62"/>
      <c r="C583" s="63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62"/>
      <c r="C584" s="63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62"/>
      <c r="C585" s="63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62"/>
      <c r="C586" s="63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62"/>
      <c r="C587" s="63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62"/>
      <c r="C588" s="63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62"/>
      <c r="C589" s="63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62"/>
      <c r="C590" s="63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62"/>
      <c r="C591" s="63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62"/>
      <c r="C592" s="63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62"/>
      <c r="C593" s="63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62"/>
      <c r="C594" s="63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62"/>
      <c r="C595" s="63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62"/>
      <c r="C596" s="63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62"/>
      <c r="C597" s="63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62"/>
      <c r="C598" s="63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62"/>
      <c r="C599" s="63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62"/>
      <c r="C600" s="63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62"/>
      <c r="C601" s="63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62"/>
      <c r="C602" s="63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62"/>
      <c r="C603" s="63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62"/>
      <c r="C604" s="63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62"/>
      <c r="C605" s="63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62"/>
      <c r="C606" s="63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62"/>
      <c r="C607" s="63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62"/>
      <c r="C608" s="63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62"/>
      <c r="C609" s="63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62"/>
      <c r="C610" s="63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62"/>
      <c r="C611" s="63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62"/>
      <c r="C612" s="63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62"/>
      <c r="C613" s="63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62"/>
      <c r="C614" s="63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62"/>
      <c r="C615" s="63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62"/>
      <c r="C616" s="63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62"/>
      <c r="C617" s="63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62"/>
      <c r="C618" s="63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62"/>
      <c r="C619" s="63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62"/>
      <c r="C620" s="63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62"/>
      <c r="C621" s="63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62"/>
      <c r="C622" s="63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62"/>
      <c r="C623" s="63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62"/>
      <c r="C624" s="63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62"/>
      <c r="C625" s="63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62"/>
      <c r="C626" s="63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62"/>
      <c r="C627" s="63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62"/>
      <c r="C628" s="63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62"/>
      <c r="C629" s="63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62"/>
      <c r="C630" s="63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62"/>
      <c r="C631" s="63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62"/>
      <c r="C632" s="63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62"/>
      <c r="C633" s="63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62"/>
      <c r="C634" s="63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62"/>
      <c r="C635" s="63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62"/>
      <c r="C636" s="63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62"/>
      <c r="C637" s="63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62"/>
      <c r="C638" s="63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62"/>
      <c r="C639" s="63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62"/>
      <c r="C640" s="63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62"/>
      <c r="C641" s="63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62"/>
      <c r="C642" s="63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62"/>
      <c r="C643" s="63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62"/>
      <c r="C644" s="63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62"/>
      <c r="C645" s="63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62"/>
      <c r="C646" s="63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62"/>
      <c r="C647" s="63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62"/>
      <c r="C648" s="63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62"/>
      <c r="C649" s="63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62"/>
      <c r="C650" s="63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62"/>
      <c r="C651" s="63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62"/>
      <c r="C652" s="63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62"/>
      <c r="C653" s="63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62"/>
      <c r="C654" s="63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62"/>
      <c r="C655" s="63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62"/>
      <c r="C656" s="63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62"/>
      <c r="C657" s="63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62"/>
      <c r="C658" s="63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62"/>
      <c r="C659" s="63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62"/>
      <c r="C660" s="63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62"/>
      <c r="C661" s="63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62"/>
      <c r="C662" s="63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62"/>
      <c r="C663" s="63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62"/>
      <c r="C664" s="63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62"/>
      <c r="C665" s="63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62"/>
      <c r="C666" s="63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62"/>
      <c r="C667" s="63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62"/>
      <c r="C668" s="63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62"/>
      <c r="C669" s="63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62"/>
      <c r="C670" s="63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62"/>
      <c r="C671" s="63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62"/>
      <c r="C672" s="63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62"/>
      <c r="C673" s="63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62"/>
      <c r="C674" s="63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62"/>
      <c r="C675" s="63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62"/>
      <c r="C676" s="63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62"/>
      <c r="C677" s="63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62"/>
      <c r="C678" s="63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62"/>
      <c r="C679" s="63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62"/>
      <c r="C680" s="63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62"/>
      <c r="C681" s="63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62"/>
      <c r="C682" s="63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62"/>
      <c r="C683" s="63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62"/>
      <c r="C684" s="63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62"/>
      <c r="C685" s="63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62"/>
      <c r="C686" s="63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62"/>
      <c r="C687" s="63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62"/>
      <c r="C688" s="63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62"/>
      <c r="C689" s="63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62"/>
      <c r="C690" s="63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62"/>
      <c r="C691" s="63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62"/>
      <c r="C692" s="63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62"/>
      <c r="C693" s="63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62"/>
      <c r="C694" s="63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62"/>
      <c r="C695" s="63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62"/>
      <c r="C696" s="63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62"/>
      <c r="C697" s="63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62"/>
      <c r="C698" s="63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62"/>
      <c r="C699" s="63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62"/>
      <c r="C700" s="63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62"/>
      <c r="C701" s="63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62"/>
      <c r="C702" s="63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62"/>
      <c r="C703" s="63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62"/>
      <c r="C704" s="63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62"/>
      <c r="C705" s="63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62"/>
      <c r="C706" s="63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62"/>
      <c r="C707" s="63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62"/>
      <c r="C708" s="63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62"/>
      <c r="C709" s="63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62"/>
      <c r="C710" s="63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62"/>
      <c r="C711" s="63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62"/>
      <c r="C712" s="63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62"/>
      <c r="C713" s="63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62"/>
      <c r="C714" s="63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62"/>
      <c r="C715" s="63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62"/>
      <c r="C716" s="63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62"/>
      <c r="C717" s="63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62"/>
      <c r="C718" s="63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62"/>
      <c r="C719" s="63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62"/>
      <c r="C720" s="63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62"/>
      <c r="C721" s="63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62"/>
      <c r="C722" s="63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62"/>
      <c r="C723" s="63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62"/>
      <c r="C724" s="63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62"/>
      <c r="C725" s="63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62"/>
      <c r="C726" s="63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62"/>
      <c r="C727" s="63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62"/>
      <c r="C728" s="63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62"/>
      <c r="C729" s="63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62"/>
      <c r="C730" s="63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62"/>
      <c r="C731" s="63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62"/>
      <c r="C732" s="63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62"/>
      <c r="C733" s="63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62"/>
      <c r="C734" s="63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62"/>
      <c r="C735" s="63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62"/>
      <c r="C736" s="63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62"/>
      <c r="C737" s="63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62"/>
      <c r="C738" s="63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62"/>
      <c r="C739" s="63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62"/>
      <c r="C740" s="63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62"/>
      <c r="C741" s="63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62"/>
      <c r="C742" s="63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62"/>
      <c r="C743" s="63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62"/>
      <c r="C744" s="63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62"/>
      <c r="C745" s="63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62"/>
      <c r="C746" s="63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62"/>
      <c r="C747" s="63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62"/>
      <c r="C748" s="63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62"/>
      <c r="C749" s="63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62"/>
      <c r="C750" s="63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62"/>
      <c r="C751" s="63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62"/>
      <c r="C752" s="63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62"/>
      <c r="C753" s="63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62"/>
      <c r="C754" s="63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62"/>
      <c r="C755" s="63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62"/>
      <c r="C756" s="63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62"/>
      <c r="C757" s="63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62"/>
      <c r="C758" s="63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62"/>
      <c r="C759" s="63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62"/>
      <c r="C760" s="63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62"/>
      <c r="C761" s="63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62"/>
      <c r="C762" s="63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62"/>
      <c r="C763" s="63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62"/>
      <c r="C764" s="63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62"/>
      <c r="C765" s="63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62"/>
      <c r="C766" s="63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62"/>
      <c r="C767" s="63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62"/>
      <c r="C768" s="63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62"/>
      <c r="C769" s="63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62"/>
      <c r="C770" s="63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62"/>
      <c r="C771" s="63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62"/>
      <c r="C772" s="63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62"/>
      <c r="C773" s="63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62"/>
      <c r="C774" s="63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62"/>
      <c r="C775" s="63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62"/>
      <c r="C776" s="63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62"/>
      <c r="C777" s="63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62"/>
      <c r="C778" s="63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62"/>
      <c r="C779" s="63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62"/>
      <c r="C780" s="63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62"/>
      <c r="C781" s="63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62"/>
      <c r="C782" s="63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62"/>
      <c r="C783" s="63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62"/>
      <c r="C784" s="63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62"/>
      <c r="C785" s="63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62"/>
      <c r="C786" s="63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62"/>
      <c r="C787" s="63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62"/>
      <c r="C788" s="63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62"/>
      <c r="C789" s="63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62"/>
      <c r="C790" s="63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62"/>
      <c r="C791" s="63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62"/>
      <c r="C792" s="63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62"/>
      <c r="C793" s="63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62"/>
      <c r="C794" s="63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62"/>
      <c r="C795" s="63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62"/>
      <c r="C796" s="63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62"/>
      <c r="C797" s="63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62"/>
      <c r="C798" s="63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62"/>
      <c r="C799" s="63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62"/>
      <c r="C800" s="63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62"/>
      <c r="C801" s="63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62"/>
      <c r="C802" s="63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62"/>
      <c r="C803" s="63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62"/>
      <c r="C804" s="63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62"/>
      <c r="C805" s="63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62"/>
      <c r="C806" s="63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62"/>
      <c r="C807" s="63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62"/>
      <c r="C808" s="63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62"/>
      <c r="C809" s="63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62"/>
      <c r="C810" s="63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62"/>
      <c r="C811" s="63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62"/>
      <c r="C812" s="63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62"/>
      <c r="C813" s="63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62"/>
      <c r="C814" s="63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62"/>
      <c r="C815" s="63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62"/>
      <c r="C816" s="63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62"/>
      <c r="C817" s="63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62"/>
      <c r="C818" s="63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62"/>
      <c r="C819" s="63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62"/>
      <c r="C820" s="63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62"/>
      <c r="C821" s="63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62"/>
      <c r="C822" s="63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62"/>
      <c r="C823" s="63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62"/>
      <c r="C824" s="63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62"/>
      <c r="C825" s="63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62"/>
      <c r="C826" s="63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62"/>
      <c r="C827" s="63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62"/>
      <c r="C828" s="63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62"/>
      <c r="C829" s="63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62"/>
      <c r="C830" s="63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62"/>
      <c r="C831" s="63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62"/>
      <c r="C832" s="63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62"/>
      <c r="C833" s="63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62"/>
      <c r="C834" s="63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62"/>
      <c r="C835" s="63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62"/>
      <c r="C836" s="63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62"/>
      <c r="C837" s="63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62"/>
      <c r="C838" s="63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62"/>
      <c r="C839" s="63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62"/>
      <c r="C840" s="63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62"/>
      <c r="C841" s="63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62"/>
      <c r="C842" s="63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62"/>
      <c r="C843" s="63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62"/>
      <c r="C844" s="63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62"/>
      <c r="C845" s="63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62"/>
      <c r="C846" s="63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62"/>
      <c r="C847" s="63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62"/>
      <c r="C848" s="63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62"/>
      <c r="C849" s="63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62"/>
      <c r="C850" s="63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62"/>
      <c r="C851" s="63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62"/>
      <c r="C852" s="63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62"/>
      <c r="C853" s="63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62"/>
      <c r="C854" s="63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62"/>
      <c r="C855" s="63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62"/>
      <c r="C856" s="63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62"/>
      <c r="C857" s="63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62"/>
      <c r="C858" s="63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62"/>
      <c r="C859" s="63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62"/>
      <c r="C860" s="63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62"/>
      <c r="C861" s="63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62"/>
      <c r="C862" s="63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62"/>
      <c r="C863" s="63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62"/>
      <c r="C864" s="63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62"/>
      <c r="C865" s="63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62"/>
      <c r="C866" s="63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62"/>
      <c r="C867" s="63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62"/>
      <c r="C868" s="63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62"/>
      <c r="C869" s="63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62"/>
      <c r="C870" s="63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62"/>
      <c r="C871" s="63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62"/>
      <c r="C872" s="63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62"/>
      <c r="C873" s="63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62"/>
      <c r="C874" s="63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62"/>
      <c r="C875" s="63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62"/>
      <c r="C876" s="63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62"/>
      <c r="C877" s="63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62"/>
      <c r="C878" s="63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62"/>
      <c r="C879" s="63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62"/>
      <c r="C880" s="63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62"/>
      <c r="C881" s="63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62"/>
      <c r="C882" s="63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62"/>
      <c r="C883" s="63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62"/>
      <c r="C884" s="63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62"/>
      <c r="C885" s="63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62"/>
      <c r="C886" s="63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62"/>
      <c r="C887" s="63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62"/>
      <c r="C888" s="63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62"/>
      <c r="C889" s="63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62"/>
      <c r="C890" s="63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62"/>
      <c r="C891" s="63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62"/>
      <c r="C892" s="63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62"/>
      <c r="C893" s="63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62"/>
      <c r="C894" s="63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62"/>
      <c r="C895" s="63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62"/>
      <c r="C896" s="63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62"/>
      <c r="C897" s="63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62"/>
      <c r="C898" s="63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62"/>
      <c r="C899" s="63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62"/>
      <c r="C900" s="63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62"/>
      <c r="C901" s="63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62"/>
      <c r="C902" s="63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62"/>
      <c r="C903" s="63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62"/>
      <c r="C904" s="63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62"/>
      <c r="C905" s="63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62"/>
      <c r="C906" s="63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62"/>
      <c r="C907" s="63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62"/>
      <c r="C908" s="63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62"/>
      <c r="C909" s="63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62"/>
      <c r="C910" s="63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62"/>
      <c r="C911" s="63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62"/>
      <c r="C912" s="63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62"/>
      <c r="C913" s="63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62"/>
      <c r="C914" s="63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62"/>
      <c r="C915" s="63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62"/>
      <c r="C916" s="63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62"/>
      <c r="C917" s="63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62"/>
      <c r="C918" s="63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62"/>
      <c r="C919" s="63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62"/>
      <c r="C920" s="63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62"/>
      <c r="C921" s="63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62"/>
      <c r="C922" s="63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62"/>
      <c r="C923" s="63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62"/>
      <c r="C924" s="63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62"/>
      <c r="C925" s="63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62"/>
      <c r="C926" s="63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62"/>
      <c r="C927" s="63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62"/>
      <c r="C928" s="63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62"/>
      <c r="C929" s="63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62"/>
      <c r="C930" s="63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62"/>
      <c r="C931" s="63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62"/>
      <c r="C932" s="63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62"/>
      <c r="C933" s="63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62"/>
      <c r="C934" s="63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62"/>
      <c r="C935" s="63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62"/>
      <c r="C936" s="63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62"/>
      <c r="C937" s="63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62"/>
      <c r="C938" s="63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62"/>
      <c r="C939" s="63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62"/>
      <c r="C940" s="63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62"/>
      <c r="C941" s="63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62"/>
      <c r="C942" s="63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62"/>
      <c r="C943" s="63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62"/>
      <c r="C944" s="63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62"/>
      <c r="C945" s="63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62"/>
      <c r="C946" s="63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62"/>
      <c r="C947" s="63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62"/>
      <c r="C948" s="63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62"/>
      <c r="C949" s="63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62"/>
      <c r="C950" s="63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62"/>
      <c r="C951" s="63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62"/>
      <c r="C952" s="63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62"/>
      <c r="C953" s="63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62"/>
      <c r="C954" s="63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62"/>
      <c r="C955" s="63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62"/>
      <c r="C956" s="63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62"/>
      <c r="C957" s="63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62"/>
      <c r="C958" s="63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62"/>
      <c r="C959" s="63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62"/>
      <c r="C960" s="63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62"/>
      <c r="C961" s="63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62"/>
      <c r="C962" s="63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62"/>
      <c r="C963" s="63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62"/>
      <c r="C964" s="63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62"/>
      <c r="C965" s="63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62"/>
      <c r="C966" s="63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62"/>
      <c r="C967" s="63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62"/>
      <c r="C968" s="63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62"/>
      <c r="C969" s="63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62"/>
      <c r="C970" s="63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62"/>
      <c r="C971" s="63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62"/>
      <c r="C972" s="63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62"/>
      <c r="C973" s="63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62"/>
      <c r="C974" s="63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62"/>
      <c r="C975" s="63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62"/>
      <c r="C976" s="63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62"/>
      <c r="C977" s="63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62"/>
      <c r="C978" s="63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62"/>
      <c r="C979" s="63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62"/>
      <c r="C980" s="63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62"/>
      <c r="C981" s="63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62"/>
      <c r="C982" s="63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62"/>
      <c r="C983" s="63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62"/>
      <c r="C984" s="63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62"/>
      <c r="C985" s="63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62"/>
      <c r="C986" s="63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62"/>
      <c r="C987" s="63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62"/>
      <c r="C988" s="63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62"/>
      <c r="C989" s="63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62"/>
      <c r="C990" s="63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62"/>
      <c r="C991" s="63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62"/>
      <c r="C992" s="63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62"/>
      <c r="C993" s="63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62"/>
      <c r="C994" s="63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62"/>
      <c r="C995" s="63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62"/>
      <c r="C996" s="63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62"/>
      <c r="C997" s="63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62"/>
      <c r="C998" s="63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62"/>
      <c r="C999" s="63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62"/>
      <c r="C1000" s="63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hidden="1" min="1" max="1" width="4.0"/>
    <col customWidth="1" min="2" max="2" width="3.29"/>
    <col customWidth="1" min="3" max="3" width="19.71"/>
    <col customWidth="1" min="4" max="4" width="7.14"/>
    <col customWidth="1" min="5" max="5" width="9.86"/>
    <col customWidth="1" min="6" max="6" width="8.29"/>
    <col customWidth="1" min="7" max="7" width="5.14"/>
    <col customWidth="1" min="8" max="8" width="8.29"/>
    <col customWidth="1" min="9" max="9" width="6.14"/>
    <col customWidth="1" min="10" max="10" width="9.29"/>
    <col customWidth="1" min="11" max="11" width="6.14"/>
    <col customWidth="1" min="12" max="12" width="10.57"/>
    <col customWidth="1" min="13" max="14" width="12.29"/>
    <col customWidth="1" min="15" max="15" width="8.86"/>
    <col customWidth="1" min="16" max="16" width="10.86"/>
    <col customWidth="1" min="17" max="17" width="6.71"/>
    <col customWidth="1" min="18" max="18" width="7.86"/>
    <col customWidth="1" min="19" max="21" width="9.14"/>
    <col customWidth="1" min="22" max="22" width="10.29"/>
    <col customWidth="1" min="23" max="23" width="11.86"/>
    <col customWidth="1" min="24" max="24" width="9.86"/>
    <col customWidth="1" min="25" max="25" width="10.29"/>
    <col customWidth="1" min="26" max="29" width="9.14"/>
    <col customWidth="1" min="30" max="31" width="12.29"/>
    <col customWidth="1" min="32" max="32" width="10.71"/>
    <col customWidth="1" min="33" max="33" width="10.57"/>
    <col customWidth="1" min="34" max="39" width="9.14"/>
    <col customWidth="1" min="40" max="40" width="15.14"/>
    <col customWidth="1" min="41" max="41" width="11.71"/>
    <col customWidth="1" min="42" max="42" width="6.71"/>
    <col customWidth="1" min="43" max="43" width="9.29"/>
    <col customWidth="1" min="44" max="44" width="10.43"/>
    <col customWidth="1" min="45" max="45" width="13.71"/>
    <col customWidth="1" min="46" max="46" width="7.71"/>
    <col customWidth="1" min="47" max="47" width="9.57"/>
    <col customWidth="1" min="48" max="48" width="6.71"/>
    <col customWidth="1" min="49" max="49" width="7.71"/>
    <col customWidth="1" min="50" max="53" width="7.0"/>
    <col customWidth="1" min="54" max="54" width="10.43"/>
    <col customWidth="1" min="55" max="55" width="10.29"/>
    <col customWidth="1" min="56" max="56" width="9.86"/>
    <col customWidth="1" min="57" max="57" width="9.0"/>
    <col customWidth="1" min="58" max="58" width="7.57"/>
    <col customWidth="1" min="59" max="59" width="12.29"/>
    <col customWidth="1" min="60" max="60" width="10.86"/>
    <col customWidth="1" min="61" max="61" width="9.29"/>
    <col customWidth="1" min="62" max="62" width="7.86"/>
  </cols>
  <sheetData>
    <row r="1">
      <c r="A1" s="64"/>
      <c r="B1" s="65"/>
      <c r="C1" s="66" t="s">
        <v>52</v>
      </c>
      <c r="D1" s="67"/>
      <c r="E1" s="67"/>
      <c r="F1" s="68"/>
      <c r="G1" s="66" t="s">
        <v>53</v>
      </c>
      <c r="H1" s="67"/>
      <c r="I1" s="67"/>
      <c r="J1" s="69"/>
      <c r="K1" s="66" t="s">
        <v>54</v>
      </c>
      <c r="L1" s="67"/>
      <c r="M1" s="67"/>
      <c r="N1" s="67"/>
      <c r="O1" s="67"/>
      <c r="P1" s="67"/>
      <c r="Q1" s="67"/>
      <c r="R1" s="68"/>
      <c r="S1" s="70"/>
      <c r="T1" s="70"/>
      <c r="Y1" s="70"/>
      <c r="Z1" s="70"/>
      <c r="AD1" s="71"/>
      <c r="AO1" s="72" t="s">
        <v>55</v>
      </c>
      <c r="AP1" s="72"/>
      <c r="AQ1" s="72"/>
      <c r="AR1" s="73" t="s">
        <v>56</v>
      </c>
      <c r="AS1" s="74"/>
      <c r="AT1" s="75"/>
      <c r="AU1" s="72"/>
      <c r="AV1" s="76"/>
      <c r="AW1" s="77" t="s">
        <v>57</v>
      </c>
      <c r="AX1" s="77"/>
      <c r="AY1" s="77"/>
      <c r="AZ1" s="77"/>
      <c r="BA1" s="78"/>
      <c r="BB1" s="72" t="s">
        <v>58</v>
      </c>
      <c r="BC1" s="72"/>
      <c r="BD1" s="72"/>
      <c r="BE1" s="79"/>
      <c r="BF1" s="79"/>
      <c r="BG1" s="80"/>
      <c r="BH1" s="81" t="s">
        <v>59</v>
      </c>
      <c r="BI1" s="82"/>
      <c r="BJ1" s="83"/>
    </row>
    <row r="2">
      <c r="A2" s="64"/>
      <c r="B2" s="26"/>
      <c r="C2" s="34" t="s">
        <v>60</v>
      </c>
      <c r="D2" s="34" t="s">
        <v>61</v>
      </c>
      <c r="E2" s="34" t="s">
        <v>62</v>
      </c>
      <c r="F2" s="34" t="s">
        <v>63</v>
      </c>
      <c r="G2" s="84" t="s">
        <v>64</v>
      </c>
      <c r="H2" s="84" t="s">
        <v>65</v>
      </c>
      <c r="I2" s="84" t="s">
        <v>66</v>
      </c>
      <c r="J2" s="84" t="s">
        <v>67</v>
      </c>
      <c r="K2" s="66" t="s">
        <v>68</v>
      </c>
      <c r="L2" s="68"/>
      <c r="M2" s="66" t="s">
        <v>69</v>
      </c>
      <c r="N2" s="68"/>
      <c r="O2" s="66" t="s">
        <v>70</v>
      </c>
      <c r="P2" s="68"/>
      <c r="Q2" s="66" t="s">
        <v>71</v>
      </c>
      <c r="R2" s="68"/>
      <c r="S2" s="70" t="s">
        <v>72</v>
      </c>
      <c r="T2" s="70" t="s">
        <v>73</v>
      </c>
      <c r="U2" s="85" t="s">
        <v>74</v>
      </c>
      <c r="V2" s="85" t="s">
        <v>75</v>
      </c>
      <c r="W2" s="85" t="s">
        <v>76</v>
      </c>
      <c r="X2" s="85" t="s">
        <v>73</v>
      </c>
      <c r="Y2" s="86" t="s">
        <v>77</v>
      </c>
      <c r="Z2" s="86" t="s">
        <v>78</v>
      </c>
      <c r="AA2" s="87" t="s">
        <v>79</v>
      </c>
      <c r="AB2" s="87" t="s">
        <v>80</v>
      </c>
      <c r="AC2" s="85" t="s">
        <v>81</v>
      </c>
      <c r="AD2" s="71" t="s">
        <v>82</v>
      </c>
      <c r="AE2" s="85" t="s">
        <v>83</v>
      </c>
      <c r="AF2" s="87"/>
      <c r="AG2" s="88" t="s">
        <v>84</v>
      </c>
      <c r="AH2" s="44"/>
      <c r="AI2" s="44"/>
      <c r="AJ2" s="44"/>
      <c r="AK2" s="44"/>
      <c r="AL2" s="44"/>
      <c r="AM2" s="44"/>
      <c r="AN2" s="89"/>
      <c r="AO2" s="90" t="s">
        <v>85</v>
      </c>
      <c r="AP2" s="90" t="s">
        <v>77</v>
      </c>
      <c r="AQ2" s="90" t="s">
        <v>78</v>
      </c>
      <c r="AR2" s="34" t="s">
        <v>86</v>
      </c>
      <c r="AS2" s="34" t="s">
        <v>87</v>
      </c>
      <c r="AT2" s="34" t="s">
        <v>88</v>
      </c>
      <c r="AU2" s="34" t="s">
        <v>89</v>
      </c>
      <c r="AV2" s="91" t="s">
        <v>90</v>
      </c>
      <c r="AW2" s="92" t="s">
        <v>91</v>
      </c>
      <c r="AX2" s="34" t="s">
        <v>92</v>
      </c>
      <c r="AY2" s="34" t="s">
        <v>93</v>
      </c>
      <c r="AZ2" s="34" t="s">
        <v>94</v>
      </c>
      <c r="BA2" s="34" t="s">
        <v>95</v>
      </c>
      <c r="BB2" s="34" t="s">
        <v>86</v>
      </c>
      <c r="BC2" s="34" t="s">
        <v>87</v>
      </c>
      <c r="BD2" s="34" t="s">
        <v>88</v>
      </c>
      <c r="BE2" s="34" t="s">
        <v>89</v>
      </c>
      <c r="BF2" s="34" t="s">
        <v>90</v>
      </c>
      <c r="BG2" s="80"/>
      <c r="BH2" s="34" t="s">
        <v>33</v>
      </c>
      <c r="BI2" s="34" t="s">
        <v>34</v>
      </c>
      <c r="BJ2" s="34" t="s">
        <v>35</v>
      </c>
    </row>
    <row r="3">
      <c r="A3" s="64"/>
      <c r="B3" s="79" t="s">
        <v>96</v>
      </c>
      <c r="C3" s="38" t="s">
        <v>11</v>
      </c>
      <c r="D3" s="38"/>
      <c r="E3" s="38" t="s">
        <v>11</v>
      </c>
      <c r="F3" s="38" t="s">
        <v>97</v>
      </c>
      <c r="G3" s="38" t="s">
        <v>10</v>
      </c>
      <c r="H3" s="38" t="s">
        <v>10</v>
      </c>
      <c r="I3" s="38" t="s">
        <v>10</v>
      </c>
      <c r="J3" s="93"/>
      <c r="K3" s="94" t="s">
        <v>98</v>
      </c>
      <c r="L3" s="94" t="s">
        <v>14</v>
      </c>
      <c r="M3" s="94" t="s">
        <v>98</v>
      </c>
      <c r="N3" s="94" t="s">
        <v>14</v>
      </c>
      <c r="O3" s="94" t="s">
        <v>98</v>
      </c>
      <c r="P3" s="94" t="s">
        <v>14</v>
      </c>
      <c r="Q3" s="94" t="s">
        <v>98</v>
      </c>
      <c r="R3" s="79" t="s">
        <v>14</v>
      </c>
      <c r="S3" s="95" t="s">
        <v>10</v>
      </c>
      <c r="T3" s="95" t="s">
        <v>10</v>
      </c>
      <c r="U3" s="96" t="s">
        <v>10</v>
      </c>
      <c r="V3" s="96" t="s">
        <v>14</v>
      </c>
      <c r="W3" s="96" t="s">
        <v>14</v>
      </c>
      <c r="X3" s="96" t="s">
        <v>10</v>
      </c>
      <c r="Y3" s="70"/>
      <c r="Z3" s="70"/>
      <c r="AC3" s="97"/>
      <c r="AD3" s="71"/>
      <c r="AO3" s="13"/>
      <c r="AP3" s="13"/>
      <c r="AQ3" s="13"/>
      <c r="AR3" s="38" t="s">
        <v>44</v>
      </c>
      <c r="AS3" s="38" t="s">
        <v>44</v>
      </c>
      <c r="AT3" s="38" t="s">
        <v>44</v>
      </c>
      <c r="AU3" s="38" t="s">
        <v>45</v>
      </c>
      <c r="AV3" s="98" t="s">
        <v>46</v>
      </c>
      <c r="AW3" s="99"/>
      <c r="AX3" s="38"/>
      <c r="AY3" s="38"/>
      <c r="AZ3" s="38"/>
      <c r="BA3" s="38"/>
      <c r="BB3" s="38" t="s">
        <v>44</v>
      </c>
      <c r="BC3" s="38" t="s">
        <v>44</v>
      </c>
      <c r="BD3" s="38" t="s">
        <v>44</v>
      </c>
      <c r="BE3" s="38" t="s">
        <v>45</v>
      </c>
      <c r="BF3" s="38" t="s">
        <v>46</v>
      </c>
      <c r="BG3" s="80"/>
      <c r="BH3" s="38" t="s">
        <v>44</v>
      </c>
      <c r="BI3" s="38" t="s">
        <v>45</v>
      </c>
      <c r="BJ3" s="38" t="s">
        <v>46</v>
      </c>
    </row>
    <row r="4">
      <c r="A4" s="100" t="s">
        <v>99</v>
      </c>
      <c r="B4" s="101">
        <v>1.0</v>
      </c>
      <c r="C4" s="102">
        <v>0.016</v>
      </c>
      <c r="D4" s="103">
        <f>C4/PROP_InOut!$E$8</f>
        <v>0.05999250094</v>
      </c>
      <c r="E4" s="103"/>
      <c r="F4" s="104">
        <f>E4*PROP_InOut!$G$8</f>
        <v>0</v>
      </c>
      <c r="G4" s="105">
        <f>PROP_InOut!$C$4</f>
        <v>19.55</v>
      </c>
      <c r="H4" s="102">
        <f>PROP_InOut!$C$8*'PROP_Table (2)'!C4</f>
        <v>6.702064328</v>
      </c>
      <c r="I4" s="106">
        <f t="shared" ref="I4:I41" si="1">SQRT(G4^2+H4^2)</f>
        <v>20.66688574</v>
      </c>
      <c r="J4" s="107">
        <f>I4/PROP_InOut!$D$8</f>
        <v>0.05989183321</v>
      </c>
      <c r="K4" s="102">
        <f t="shared" ref="K4:K41" si="2">ATAN(G4/H4)</f>
        <v>1.24053526</v>
      </c>
      <c r="L4" s="106">
        <f t="shared" ref="L4:L41" si="3">DEGREES(K4)</f>
        <v>71.07743473</v>
      </c>
      <c r="M4" s="64">
        <v>0.0</v>
      </c>
      <c r="N4" s="64">
        <v>0.0</v>
      </c>
      <c r="O4" s="102">
        <f t="shared" ref="O4:O41" si="4">RADIANS(P4)</f>
        <v>0.3502936064</v>
      </c>
      <c r="P4" s="106">
        <f>PROP_InOut!$K$12*(1-(B4-0.5)/PROP_InOut!$M$4)+PROP_InOut!$J$4*((B4-0.5)/PROP_InOut!$M$4)</f>
        <v>20.07034524</v>
      </c>
      <c r="Q4" s="102">
        <f t="shared" ref="Q4:Q41" si="5">RADIANS(R4)</f>
        <v>-0.8902416536</v>
      </c>
      <c r="R4" s="107">
        <f t="shared" ref="R4:R41" si="6">P4-L4-N4</f>
        <v>-51.0070895</v>
      </c>
      <c r="S4" s="70"/>
      <c r="T4" s="70"/>
      <c r="Y4" s="70"/>
      <c r="Z4" s="70"/>
      <c r="AD4" s="71"/>
      <c r="AO4" s="108">
        <f>PROP_InOut!$F$8*'PROP_Table (2)'!I4*'PROP_Table (2)'!E4</f>
        <v>0</v>
      </c>
      <c r="AP4" s="102"/>
      <c r="AQ4" s="102"/>
      <c r="AR4" s="102">
        <f>0.5*PROP_InOut!$J$8*I4^2*E4*AP4*PROP_InOut!$G$8</f>
        <v>0</v>
      </c>
      <c r="AS4" s="102">
        <f>0.5*PROP_InOut!$J$8*I4^2*E4*AQ4*PROP_InOut!$G$8</f>
        <v>0</v>
      </c>
      <c r="AT4" s="102">
        <f t="shared" ref="AT4:AT41" si="7">(BB4*COS(K4+M4)-BC4*SIN(K4+M4))</f>
        <v>0</v>
      </c>
      <c r="AU4" s="102">
        <f t="shared" ref="AU4:AU41" si="8">(C4*(BB4*SIN(K4+M4)+BC4*COS(K4+M4)))</f>
        <v>0</v>
      </c>
      <c r="AV4" s="109">
        <f t="shared" ref="AV4:AV41" si="9">(H4*(BB4*SIN(K4+M4)+BC4*COS(K4+M4)))</f>
        <v>0</v>
      </c>
      <c r="AW4" s="103">
        <f>PROP_InOut!$G$4/2*((PROP_InOut!$E$8-'PROP_Table (2)'!C4)/('PROP_Table (2)'!C4*SIN('PROP_Table (2)'!K4)))</f>
        <v>16.56390107</v>
      </c>
      <c r="AX4" s="103">
        <f t="shared" ref="AX4:AX41" si="10">2/PI()*ACOS(EXP(-AW4))</f>
        <v>0.9999999592</v>
      </c>
      <c r="AY4" s="103">
        <f>PROP_InOut!$G$4/2*((C4-PROP_InOut!$J$12/2)/(C4*SIN('PROP_Table (2)'!K4)))</f>
        <v>0.008258825824</v>
      </c>
      <c r="AZ4" s="103">
        <f t="shared" ref="AZ4:AZ41" si="11">2/PI()*ACOS(EXP(-AY4))</f>
        <v>0.08170644532</v>
      </c>
      <c r="BA4" s="103">
        <f t="shared" ref="BA4:BA41" si="12">AZ4*AX4</f>
        <v>0.08170644199</v>
      </c>
      <c r="BB4" s="103">
        <f>0.5*PROP_InOut!$J$8*I4^2*E4*AP4*PROP_InOut!$G$8</f>
        <v>0</v>
      </c>
      <c r="BC4" s="103">
        <f>0.5*PROP_InOut!$J$8*I4^2*E4*AQ4*PROP_InOut!$G$8</f>
        <v>0</v>
      </c>
      <c r="BD4" s="103">
        <f t="shared" ref="BD4:BD41" si="13">BA4*(BB4*COS(K4+M4)-BC4*SIN(K4+M4))</f>
        <v>0</v>
      </c>
      <c r="BE4" s="103">
        <f t="shared" ref="BE4:BE41" si="14">BA4*(C4*(BB4*SIN(K4+M4)+BC4*COS(K4+M4)))</f>
        <v>0</v>
      </c>
      <c r="BF4" s="103">
        <f>BA4*(H4*(BB4*SIN(K4+M4)+BC4*COS(K4+M4)))</f>
        <v>0</v>
      </c>
      <c r="BG4" s="80"/>
      <c r="BH4" s="110">
        <f>PROP_InOut!$G$4*SUM(AT$4:AT$42)</f>
        <v>24.39937137</v>
      </c>
      <c r="BI4" s="110">
        <f>PROP_InOut!$G$4*SUM(AU:AU)</f>
        <v>1.403879618</v>
      </c>
      <c r="BJ4" s="110">
        <f>PROP_InOut!$G$4*SUM(AV:AV)</f>
        <v>588.0557193</v>
      </c>
    </row>
    <row r="5">
      <c r="B5" s="101">
        <v>2.0</v>
      </c>
      <c r="C5" s="102">
        <v>0.024</v>
      </c>
      <c r="D5" s="103">
        <f>C5/PROP_InOut!$E$8</f>
        <v>0.08998875141</v>
      </c>
      <c r="E5" s="103"/>
      <c r="F5" s="104">
        <f>E5*PROP_InOut!$G$8</f>
        <v>0</v>
      </c>
      <c r="G5" s="105">
        <f>PROP_InOut!$C$4</f>
        <v>19.55</v>
      </c>
      <c r="H5" s="102">
        <f>PROP_InOut!$C$8*'PROP_Table (2)'!C5</f>
        <v>10.05309649</v>
      </c>
      <c r="I5" s="106">
        <f t="shared" si="1"/>
        <v>21.98334026</v>
      </c>
      <c r="J5" s="107">
        <f>I5/PROP_InOut!$D$8</f>
        <v>0.06370686734</v>
      </c>
      <c r="K5" s="102">
        <f t="shared" si="2"/>
        <v>1.095833678</v>
      </c>
      <c r="L5" s="106">
        <f t="shared" si="3"/>
        <v>62.78664479</v>
      </c>
      <c r="M5" s="64">
        <v>0.0</v>
      </c>
      <c r="N5" s="64">
        <v>0.0</v>
      </c>
      <c r="O5" s="102">
        <f t="shared" si="4"/>
        <v>0.3454021134</v>
      </c>
      <c r="P5" s="106">
        <f>PROP_InOut!$K$12*(1-(B5-0.5)/PROP_InOut!$M$4)+PROP_InOut!$J$4*((B5-0.5)/PROP_InOut!$M$4)</f>
        <v>19.79008333</v>
      </c>
      <c r="Q5" s="102">
        <f t="shared" si="5"/>
        <v>-0.7504315645</v>
      </c>
      <c r="R5" s="107">
        <f t="shared" si="6"/>
        <v>-42.99656146</v>
      </c>
      <c r="S5" s="70"/>
      <c r="T5" s="70"/>
      <c r="Y5" s="70"/>
      <c r="Z5" s="70"/>
      <c r="AD5" s="71"/>
      <c r="AO5" s="108">
        <f>PROP_InOut!$F$8*'PROP_Table (2)'!I5*'PROP_Table (2)'!E5</f>
        <v>0</v>
      </c>
      <c r="AP5" s="102"/>
      <c r="AQ5" s="102"/>
      <c r="AR5" s="102">
        <f>0.5*PROP_InOut!$J$8*I5^2*E5*AP5*PROP_InOut!$G$8</f>
        <v>0</v>
      </c>
      <c r="AS5" s="102">
        <f>0.5*PROP_InOut!$J$8*I5^2*E5*AQ5*PROP_InOut!$G$8</f>
        <v>0</v>
      </c>
      <c r="AT5" s="102">
        <f t="shared" si="7"/>
        <v>0</v>
      </c>
      <c r="AU5" s="102">
        <f t="shared" si="8"/>
        <v>0</v>
      </c>
      <c r="AV5" s="109">
        <f t="shared" si="9"/>
        <v>0</v>
      </c>
      <c r="AW5" s="103">
        <f>PROP_InOut!$G$4/2*((PROP_InOut!$E$8-'PROP_Table (2)'!C5)/('PROP_Table (2)'!C5*SIN('PROP_Table (2)'!K5)))</f>
        <v>11.37117792</v>
      </c>
      <c r="AX5" s="103">
        <f t="shared" si="10"/>
        <v>0.9999926643</v>
      </c>
      <c r="AY5" s="103">
        <f>PROP_InOut!$G$4/2*((C5-PROP_InOut!$J$12/2)/(C5*SIN('PROP_Table (2)'!K5)))</f>
        <v>0.3806791126</v>
      </c>
      <c r="AZ5" s="103">
        <f t="shared" si="11"/>
        <v>0.521003534</v>
      </c>
      <c r="BA5" s="103">
        <f t="shared" si="12"/>
        <v>0.5209997121</v>
      </c>
      <c r="BB5" s="103">
        <f>0.5*PROP_InOut!$J$8*I5^2*E5*AP5*PROP_InOut!$G$8</f>
        <v>0</v>
      </c>
      <c r="BC5" s="103">
        <f>0.5*PROP_InOut!$J$8*I5^2*E5*AQ5*PROP_InOut!$G$8</f>
        <v>0</v>
      </c>
      <c r="BD5" s="103">
        <f t="shared" si="13"/>
        <v>0</v>
      </c>
      <c r="BE5" s="103">
        <f t="shared" si="14"/>
        <v>0</v>
      </c>
      <c r="BF5" s="103">
        <f t="shared" ref="BF5:BF9" si="15">H5*(BB5*SIN(K5+M5)+BC5*COS(K5+M5))</f>
        <v>0</v>
      </c>
      <c r="BG5" s="80"/>
      <c r="BH5" s="80"/>
      <c r="BI5" s="80"/>
      <c r="BJ5" s="80"/>
    </row>
    <row r="6">
      <c r="B6" s="101">
        <v>3.0</v>
      </c>
      <c r="C6" s="102">
        <v>0.032</v>
      </c>
      <c r="D6" s="103">
        <f>C6/PROP_InOut!$E$8</f>
        <v>0.1199850019</v>
      </c>
      <c r="E6" s="103"/>
      <c r="F6" s="104">
        <f>E6*PROP_InOut!$G$8</f>
        <v>0</v>
      </c>
      <c r="G6" s="105">
        <f>PROP_InOut!$C$4</f>
        <v>19.55</v>
      </c>
      <c r="H6" s="102">
        <f>PROP_InOut!$C$8*'PROP_Table (2)'!C6</f>
        <v>13.40412866</v>
      </c>
      <c r="I6" s="106">
        <f t="shared" si="1"/>
        <v>23.70386393</v>
      </c>
      <c r="J6" s="107">
        <f>I6/PROP_InOut!$D$8</f>
        <v>0.06869287818</v>
      </c>
      <c r="K6" s="102">
        <f t="shared" si="2"/>
        <v>0.9697777412</v>
      </c>
      <c r="L6" s="106">
        <f t="shared" si="3"/>
        <v>55.56417163</v>
      </c>
      <c r="M6" s="64">
        <v>0.0</v>
      </c>
      <c r="N6" s="64">
        <v>0.0</v>
      </c>
      <c r="O6" s="102">
        <f t="shared" si="4"/>
        <v>0.3405106204</v>
      </c>
      <c r="P6" s="106">
        <f>PROP_InOut!$K$12*(1-(B6-0.5)/PROP_InOut!$M$4)+PROP_InOut!$J$4*((B6-0.5)/PROP_InOut!$M$4)</f>
        <v>19.50982143</v>
      </c>
      <c r="Q6" s="102">
        <f t="shared" si="5"/>
        <v>-0.6292671208</v>
      </c>
      <c r="R6" s="107">
        <f t="shared" si="6"/>
        <v>-36.05435021</v>
      </c>
      <c r="S6" s="70"/>
      <c r="T6" s="70"/>
      <c r="Y6" s="70">
        <v>0.31038</v>
      </c>
      <c r="Z6" s="70">
        <v>0.02403</v>
      </c>
      <c r="AD6" s="71"/>
      <c r="AI6" s="111">
        <v>1.226097498420894</v>
      </c>
      <c r="AJ6" s="111">
        <v>1.2265743583411572</v>
      </c>
      <c r="AK6" s="111">
        <v>1.2040976360406923</v>
      </c>
      <c r="AO6" s="108">
        <f>PROP_InOut!$F$8*'PROP_Table (2)'!I6*'PROP_Table (2)'!E6</f>
        <v>0</v>
      </c>
      <c r="AP6" s="102"/>
      <c r="AQ6" s="102"/>
      <c r="AR6" s="102">
        <f>0.5*PROP_InOut!$J$8*I6^2*E6*AP6*PROP_InOut!$G$8</f>
        <v>0</v>
      </c>
      <c r="AS6" s="102">
        <f>0.5*PROP_InOut!$J$8*I6^2*E6*AQ6*PROP_InOut!$G$8</f>
        <v>0</v>
      </c>
      <c r="AT6" s="102">
        <f t="shared" si="7"/>
        <v>0</v>
      </c>
      <c r="AU6" s="102">
        <f t="shared" si="8"/>
        <v>0</v>
      </c>
      <c r="AV6" s="109">
        <f t="shared" si="9"/>
        <v>0</v>
      </c>
      <c r="AW6" s="103">
        <f>PROP_InOut!$G$4/2*((PROP_InOut!$E$8-'PROP_Table (2)'!C6)/('PROP_Table (2)'!C6*SIN('PROP_Table (2)'!K6)))</f>
        <v>8.892737953</v>
      </c>
      <c r="AX6" s="103">
        <f t="shared" si="10"/>
        <v>0.9999125393</v>
      </c>
      <c r="AY6" s="103">
        <f>PROP_InOut!$G$4/2*((C6-PROP_InOut!$J$12/2)/(C6*SIN('PROP_Table (2)'!K6)))</f>
        <v>0.6109731551</v>
      </c>
      <c r="AZ6" s="103">
        <f t="shared" si="11"/>
        <v>0.63471137</v>
      </c>
      <c r="BA6" s="103">
        <f t="shared" si="12"/>
        <v>0.6346558577</v>
      </c>
      <c r="BB6" s="103">
        <f>0.5*PROP_InOut!$J$8*I6^2*E6*AP6*PROP_InOut!$G$8</f>
        <v>0</v>
      </c>
      <c r="BC6" s="103">
        <f>0.5*PROP_InOut!$J$8*I6^2*E6*AQ6*PROP_InOut!$G$8</f>
        <v>0</v>
      </c>
      <c r="BD6" s="103">
        <f t="shared" si="13"/>
        <v>0</v>
      </c>
      <c r="BE6" s="103">
        <f t="shared" si="14"/>
        <v>0</v>
      </c>
      <c r="BF6" s="103">
        <f t="shared" si="15"/>
        <v>0</v>
      </c>
      <c r="BG6" s="80"/>
      <c r="BH6" s="81" t="s">
        <v>100</v>
      </c>
      <c r="BI6" s="82"/>
      <c r="BJ6" s="83"/>
    </row>
    <row r="7">
      <c r="B7" s="101">
        <v>4.0</v>
      </c>
      <c r="C7" s="102">
        <v>0.04</v>
      </c>
      <c r="D7" s="103">
        <f>C7/PROP_InOut!$E$8</f>
        <v>0.1499812523</v>
      </c>
      <c r="E7" s="103"/>
      <c r="F7" s="104">
        <f>E7*PROP_InOut!$G$8</f>
        <v>0</v>
      </c>
      <c r="G7" s="105">
        <f>PROP_InOut!$C$4</f>
        <v>19.55</v>
      </c>
      <c r="H7" s="102">
        <f>PROP_InOut!$C$8*'PROP_Table (2)'!C7</f>
        <v>16.75516082</v>
      </c>
      <c r="I7" s="106">
        <f t="shared" si="1"/>
        <v>25.74758074</v>
      </c>
      <c r="J7" s="107">
        <f>I7/PROP_InOut!$D$8</f>
        <v>0.07461549024</v>
      </c>
      <c r="K7" s="102">
        <f t="shared" si="2"/>
        <v>0.8622285019</v>
      </c>
      <c r="L7" s="106">
        <f t="shared" si="3"/>
        <v>49.40205414</v>
      </c>
      <c r="M7" s="64">
        <v>0.0</v>
      </c>
      <c r="N7" s="64">
        <v>0.0</v>
      </c>
      <c r="O7" s="102">
        <f t="shared" si="4"/>
        <v>0.3356191274</v>
      </c>
      <c r="P7" s="106">
        <f>PROP_InOut!$K$12*(1-(B7-0.5)/PROP_InOut!$M$4)+PROP_InOut!$J$4*((B7-0.5)/PROP_InOut!$M$4)</f>
        <v>19.22955952</v>
      </c>
      <c r="Q7" s="102">
        <f t="shared" si="5"/>
        <v>-0.5266093745</v>
      </c>
      <c r="R7" s="107">
        <f t="shared" si="6"/>
        <v>-30.17249461</v>
      </c>
      <c r="S7" s="70"/>
      <c r="T7" s="70"/>
      <c r="W7" s="112"/>
      <c r="Y7" s="70"/>
      <c r="Z7" s="70"/>
      <c r="AD7" s="71"/>
      <c r="AO7" s="108">
        <f>PROP_InOut!$F$8*'PROP_Table (2)'!I7*'PROP_Table (2)'!E7</f>
        <v>0</v>
      </c>
      <c r="AP7" s="102"/>
      <c r="AQ7" s="102"/>
      <c r="AR7" s="102">
        <f>0.5*PROP_InOut!$J$8*I7^2*E7*AP7*PROP_InOut!$G$8</f>
        <v>0</v>
      </c>
      <c r="AS7" s="102">
        <f>0.5*PROP_InOut!$J$8*I7^2*E7*AQ7*PROP_InOut!$G$8</f>
        <v>0</v>
      </c>
      <c r="AT7" s="102">
        <f t="shared" si="7"/>
        <v>0</v>
      </c>
      <c r="AU7" s="102">
        <f t="shared" si="8"/>
        <v>0</v>
      </c>
      <c r="AV7" s="109">
        <f t="shared" si="9"/>
        <v>0</v>
      </c>
      <c r="AW7" s="103">
        <f>PROP_InOut!$G$4/2*((PROP_InOut!$E$8-'PROP_Table (2)'!C7)/('PROP_Table (2)'!C7*SIN('PROP_Table (2)'!K7)))</f>
        <v>7.464164392</v>
      </c>
      <c r="AX7" s="103">
        <f t="shared" si="10"/>
        <v>0.9996350488</v>
      </c>
      <c r="AY7" s="103">
        <f>PROP_InOut!$G$4/2*((C7-PROP_InOut!$J$12/2)/(C7*SIN('PROP_Table (2)'!K7)))</f>
        <v>0.7943227435</v>
      </c>
      <c r="AZ7" s="103">
        <f t="shared" si="11"/>
        <v>0.701501914</v>
      </c>
      <c r="BA7" s="103">
        <f t="shared" si="12"/>
        <v>0.7012459</v>
      </c>
      <c r="BB7" s="103">
        <f>0.5*PROP_InOut!$J$8*I7^2*E7*AP7*PROP_InOut!$G$8</f>
        <v>0</v>
      </c>
      <c r="BC7" s="103">
        <f>0.5*PROP_InOut!$J$8*I7^2*E7*AQ7*PROP_InOut!$G$8</f>
        <v>0</v>
      </c>
      <c r="BD7" s="103">
        <f t="shared" si="13"/>
        <v>0</v>
      </c>
      <c r="BE7" s="103">
        <f t="shared" si="14"/>
        <v>0</v>
      </c>
      <c r="BF7" s="103">
        <f t="shared" si="15"/>
        <v>0</v>
      </c>
      <c r="BG7" s="80"/>
      <c r="BH7" s="34" t="s">
        <v>33</v>
      </c>
      <c r="BI7" s="34" t="s">
        <v>34</v>
      </c>
      <c r="BJ7" s="34" t="s">
        <v>35</v>
      </c>
    </row>
    <row r="8">
      <c r="B8" s="101">
        <v>5.0</v>
      </c>
      <c r="C8" s="102">
        <v>0.048</v>
      </c>
      <c r="D8" s="103">
        <f>C8/PROP_InOut!$E$8</f>
        <v>0.1799775028</v>
      </c>
      <c r="E8" s="103"/>
      <c r="F8" s="104">
        <f>E8*PROP_InOut!$G$8</f>
        <v>0</v>
      </c>
      <c r="G8" s="105">
        <f>PROP_InOut!$C$4</f>
        <v>19.55</v>
      </c>
      <c r="H8" s="102">
        <f>PROP_InOut!$C$8*'PROP_Table (2)'!C8</f>
        <v>20.10619298</v>
      </c>
      <c r="I8" s="106">
        <f t="shared" si="1"/>
        <v>28.04392084</v>
      </c>
      <c r="J8" s="107">
        <f>I8/PROP_InOut!$D$8</f>
        <v>0.08127019478</v>
      </c>
      <c r="K8" s="102">
        <f t="shared" si="2"/>
        <v>0.7713737078</v>
      </c>
      <c r="L8" s="106">
        <f t="shared" si="3"/>
        <v>44.19645788</v>
      </c>
      <c r="M8" s="64">
        <v>0.0</v>
      </c>
      <c r="N8" s="64">
        <v>0.0</v>
      </c>
      <c r="O8" s="102">
        <f t="shared" si="4"/>
        <v>0.3307276344</v>
      </c>
      <c r="P8" s="106">
        <f>PROP_InOut!$K$12*(1-(B8-0.5)/PROP_InOut!$M$4)+PROP_InOut!$J$4*((B8-0.5)/PROP_InOut!$M$4)</f>
        <v>18.94929762</v>
      </c>
      <c r="Q8" s="102">
        <f t="shared" si="5"/>
        <v>-0.4406460734</v>
      </c>
      <c r="R8" s="107">
        <f t="shared" si="6"/>
        <v>-25.24716027</v>
      </c>
      <c r="S8" s="70"/>
      <c r="T8" s="70"/>
      <c r="W8" s="113">
        <f>W10</f>
        <v>0.6829150479</v>
      </c>
      <c r="Y8" s="70">
        <v>0.39704</v>
      </c>
      <c r="Z8" s="70">
        <v>0.01593</v>
      </c>
      <c r="AD8" s="71"/>
      <c r="AO8" s="108">
        <f>PROP_InOut!$F$8*'PROP_Table (2)'!I8*'PROP_Table (2)'!E8</f>
        <v>0</v>
      </c>
      <c r="AP8" s="102"/>
      <c r="AQ8" s="102"/>
      <c r="AR8" s="102">
        <f>0.5*PROP_InOut!$J$8*I8^2*E8*AP8*PROP_InOut!$G$8</f>
        <v>0</v>
      </c>
      <c r="AS8" s="102">
        <f>0.5*PROP_InOut!$J$8*I8^2*E8*AQ8*PROP_InOut!$G$8</f>
        <v>0</v>
      </c>
      <c r="AT8" s="102">
        <f t="shared" si="7"/>
        <v>0</v>
      </c>
      <c r="AU8" s="102">
        <f t="shared" si="8"/>
        <v>0</v>
      </c>
      <c r="AV8" s="109">
        <f t="shared" si="9"/>
        <v>0</v>
      </c>
      <c r="AW8" s="103">
        <f>PROP_InOut!$G$4/2*((PROP_InOut!$E$8-'PROP_Table (2)'!C8)/('PROP_Table (2)'!C8*SIN('PROP_Table (2)'!K8)))</f>
        <v>6.535811475</v>
      </c>
      <c r="AX8" s="103">
        <f t="shared" si="10"/>
        <v>0.9990765499</v>
      </c>
      <c r="AY8" s="103">
        <f>PROP_InOut!$G$4/2*((C8-PROP_InOut!$J$12/2)/(C8*SIN('PROP_Table (2)'!K8)))</f>
        <v>0.9600500395</v>
      </c>
      <c r="AZ8" s="103">
        <f t="shared" si="11"/>
        <v>0.7498688679</v>
      </c>
      <c r="BA8" s="103">
        <f t="shared" si="12"/>
        <v>0.7491764014</v>
      </c>
      <c r="BB8" s="103">
        <f>0.5*PROP_InOut!$J$8*I8^2*E8*AP8*PROP_InOut!$G$8</f>
        <v>0</v>
      </c>
      <c r="BC8" s="103">
        <f>0.5*PROP_InOut!$J$8*I8^2*E8*AQ8*PROP_InOut!$G$8</f>
        <v>0</v>
      </c>
      <c r="BD8" s="103">
        <f t="shared" si="13"/>
        <v>0</v>
      </c>
      <c r="BE8" s="103">
        <f t="shared" si="14"/>
        <v>0</v>
      </c>
      <c r="BF8" s="103">
        <f t="shared" si="15"/>
        <v>0</v>
      </c>
      <c r="BG8" s="80"/>
      <c r="BH8" s="38" t="s">
        <v>44</v>
      </c>
      <c r="BI8" s="38" t="s">
        <v>45</v>
      </c>
      <c r="BJ8" s="38" t="s">
        <v>46</v>
      </c>
    </row>
    <row r="9">
      <c r="B9" s="101">
        <v>6.0</v>
      </c>
      <c r="C9" s="102">
        <v>0.06275</v>
      </c>
      <c r="D9" s="103">
        <f>C9/PROP_InOut!$E$8</f>
        <v>0.2352830896</v>
      </c>
      <c r="E9" s="103"/>
      <c r="F9" s="104">
        <f>E9*PROP_InOut!$G$8</f>
        <v>0</v>
      </c>
      <c r="G9" s="105">
        <f>PROP_InOut!$C$4</f>
        <v>19.55</v>
      </c>
      <c r="H9" s="102">
        <f>PROP_InOut!$C$8*'PROP_Table (2)'!C9</f>
        <v>26.28465854</v>
      </c>
      <c r="I9" s="106">
        <f t="shared" si="1"/>
        <v>32.75798795</v>
      </c>
      <c r="J9" s="107">
        <f>I9/PROP_InOut!$D$8</f>
        <v>0.09493137838</v>
      </c>
      <c r="K9" s="102">
        <f t="shared" si="2"/>
        <v>0.6395083279</v>
      </c>
      <c r="L9" s="106">
        <f t="shared" si="3"/>
        <v>36.64112815</v>
      </c>
      <c r="M9" s="64">
        <v>0.0</v>
      </c>
      <c r="N9" s="64">
        <v>0.0</v>
      </c>
      <c r="O9" s="102">
        <f t="shared" si="4"/>
        <v>0.3258361414</v>
      </c>
      <c r="P9" s="106">
        <f>PROP_InOut!$K$12*(1-(B9-0.5)/PROP_InOut!$M$4)+PROP_InOut!$J$4*((B9-0.5)/PROP_InOut!$M$4)</f>
        <v>18.66903571</v>
      </c>
      <c r="Q9" s="102">
        <f t="shared" si="5"/>
        <v>-0.3136721865</v>
      </c>
      <c r="R9" s="107">
        <f t="shared" si="6"/>
        <v>-17.97209244</v>
      </c>
      <c r="S9" s="70"/>
      <c r="T9" s="70"/>
      <c r="Y9" s="70"/>
      <c r="Z9" s="70"/>
      <c r="AD9" s="71"/>
      <c r="AG9" s="111" t="s">
        <v>101</v>
      </c>
      <c r="AH9" s="114" t="s">
        <v>102</v>
      </c>
      <c r="AI9" s="115"/>
      <c r="AJ9" s="115"/>
      <c r="AK9" s="115"/>
      <c r="AL9" s="115"/>
      <c r="AM9" s="115"/>
      <c r="AN9" s="111" t="s">
        <v>103</v>
      </c>
      <c r="AO9" s="108">
        <f>PROP_InOut!$F$8*'PROP_Table (2)'!I9*'PROP_Table (2)'!E9</f>
        <v>0</v>
      </c>
      <c r="AP9" s="102"/>
      <c r="AQ9" s="102"/>
      <c r="AR9" s="102">
        <f>0.5*PROP_InOut!$J$8*I9^2*E9*AP9*PROP_InOut!$G$8</f>
        <v>0</v>
      </c>
      <c r="AS9" s="102">
        <f>0.5*PROP_InOut!$J$8*I9^2*E9*AQ9*PROP_InOut!$G$8</f>
        <v>0</v>
      </c>
      <c r="AT9" s="102">
        <f t="shared" si="7"/>
        <v>0</v>
      </c>
      <c r="AU9" s="102">
        <f t="shared" si="8"/>
        <v>0</v>
      </c>
      <c r="AV9" s="109">
        <f t="shared" si="9"/>
        <v>0</v>
      </c>
      <c r="AW9" s="103">
        <f>PROP_InOut!$G$4/2*((PROP_InOut!$E$8-'PROP_Table (2)'!C9)/('PROP_Table (2)'!C9*SIN('PROP_Table (2)'!K9)))</f>
        <v>5.446035106</v>
      </c>
      <c r="AX9" s="103">
        <f t="shared" si="10"/>
        <v>0.997254013</v>
      </c>
      <c r="AY9" s="103">
        <f>PROP_InOut!$G$4/2*((C9-PROP_InOut!$J$12/2)/(C9*SIN('PROP_Table (2)'!K9)))</f>
        <v>1.251693531</v>
      </c>
      <c r="AZ9" s="103">
        <f t="shared" si="11"/>
        <v>0.8153352367</v>
      </c>
      <c r="BA9" s="103">
        <f t="shared" si="12"/>
        <v>0.8130963367</v>
      </c>
      <c r="BB9" s="103">
        <f>0.5*PROP_InOut!$J$8*I9^2*E9*AP9*PROP_InOut!$G$8</f>
        <v>0</v>
      </c>
      <c r="BC9" s="103">
        <f>0.5*PROP_InOut!$J$8*I9^2*E9*AQ9*PROP_InOut!$G$8</f>
        <v>0</v>
      </c>
      <c r="BD9" s="103">
        <f t="shared" si="13"/>
        <v>0</v>
      </c>
      <c r="BE9" s="103">
        <f t="shared" si="14"/>
        <v>0</v>
      </c>
      <c r="BF9" s="103">
        <f t="shared" si="15"/>
        <v>0</v>
      </c>
      <c r="BG9" s="80"/>
      <c r="BH9" s="110">
        <f>PROP_InOut!$G$4*SUM(BD$4:BD$42)</f>
        <v>19.50226638</v>
      </c>
      <c r="BI9" s="110">
        <f>PROP_InOut!$G$4*SUM(BE$4:BE$42)</f>
        <v>1.115491838</v>
      </c>
      <c r="BJ9" s="110">
        <f>PROP_InOut!$G$4*SUM(BF$4:BF$42)</f>
        <v>467.2561286</v>
      </c>
    </row>
    <row r="10">
      <c r="B10" s="78">
        <v>7.0</v>
      </c>
      <c r="C10" s="116">
        <v>0.07105904</v>
      </c>
      <c r="D10" s="117">
        <f>C10/PROP_InOut!$E$8</f>
        <v>0.2664380952</v>
      </c>
      <c r="E10" s="117">
        <v>0.04086098</v>
      </c>
      <c r="F10" s="118">
        <f>E10*PROP_InOut!$G$8</f>
        <v>0.0002562238827</v>
      </c>
      <c r="G10" s="119">
        <f>PROP_InOut!$C$4</f>
        <v>19.55</v>
      </c>
      <c r="H10" s="120">
        <f>PROP_InOut!$C$8*'PROP_Table (2)'!C10</f>
        <v>29.76514107</v>
      </c>
      <c r="I10" s="121">
        <f t="shared" si="1"/>
        <v>35.61132015</v>
      </c>
      <c r="J10" s="122">
        <f>I10/PROP_InOut!$D$14</f>
        <v>0.1032616209</v>
      </c>
      <c r="K10" s="120">
        <f t="shared" si="2"/>
        <v>0.5811466867</v>
      </c>
      <c r="L10" s="121">
        <f t="shared" si="3"/>
        <v>33.29725242</v>
      </c>
      <c r="M10" s="97">
        <f t="shared" ref="M10:M41" si="18">RADIANS(N10)</f>
        <v>0.04371757483</v>
      </c>
      <c r="N10" s="97">
        <f t="shared" ref="N10:N41" si="19">V10</f>
        <v>2.504832529</v>
      </c>
      <c r="O10" s="120">
        <f t="shared" si="4"/>
        <v>0.6367833776</v>
      </c>
      <c r="P10" s="116">
        <v>36.485</v>
      </c>
      <c r="Q10" s="120">
        <f t="shared" si="5"/>
        <v>0.0119191161</v>
      </c>
      <c r="R10" s="122">
        <f t="shared" si="6"/>
        <v>0.6829150479</v>
      </c>
      <c r="S10" s="123">
        <f t="shared" ref="S10:S41" si="20">TAN(AE10)*X10</f>
        <v>1.597250315</v>
      </c>
      <c r="T10" s="123">
        <f t="shared" ref="T10:T41" si="21">X10</f>
        <v>36.51259808</v>
      </c>
      <c r="U10" s="64">
        <v>1.5972503150366557</v>
      </c>
      <c r="V10" s="64">
        <v>2.5048325285694957</v>
      </c>
      <c r="W10" s="106">
        <f t="shared" ref="W10:W41" si="22">P10-L10-V10</f>
        <v>0.6829150479</v>
      </c>
      <c r="X10" s="64">
        <f t="shared" ref="X10:X40" si="23">SQRT((U10+G10)^2+H10^2)</f>
        <v>36.51259808</v>
      </c>
      <c r="Y10" s="124">
        <v>0.69512</v>
      </c>
      <c r="Z10" s="123">
        <v>0.02241</v>
      </c>
      <c r="AA10" s="64">
        <f t="shared" ref="AA10:AA41" si="24">((8*PI()*C10*U10)/(E10*2))-((X10)/(G10+U10))*(Y10*H10-Z10*(U10+G10))</f>
        <v>-0.000000008924324391</v>
      </c>
      <c r="AB10" s="64">
        <f t="shared" ref="AB10:AB40" si="25">((8*PI()*C10)/(E10*2))-Y10*H10*((1/X10)-(X10/((G10+U10)^2)))+Z10*((U10+G10)/X10)</f>
        <v>22.98907089</v>
      </c>
      <c r="AC10" s="64">
        <f t="shared" ref="AC10:AC40" si="26">U10-(AA10/AB10)</f>
        <v>1.597250315</v>
      </c>
      <c r="AD10" s="125">
        <f t="shared" ref="AD10:AD40" si="27">AC10-U10</f>
        <v>0.0000000003881985844</v>
      </c>
      <c r="AE10" s="64">
        <f t="shared" ref="AE10:AE40" si="28">ATAN(AC10/X10)</f>
        <v>0.04371731163</v>
      </c>
      <c r="AF10" s="64">
        <f t="shared" ref="AF10:AF40" si="29">DEGREES(AE10)</f>
        <v>2.504817448</v>
      </c>
      <c r="AG10" s="126">
        <f t="shared" ref="AG10:AG40" si="30">J10</f>
        <v>0.1032616209</v>
      </c>
      <c r="AH10" s="127"/>
      <c r="AI10" s="127"/>
      <c r="AJ10" s="127"/>
      <c r="AK10" s="127"/>
      <c r="AL10" s="127"/>
      <c r="AM10" s="127"/>
      <c r="AN10" s="128">
        <v>2.5048325285694957</v>
      </c>
      <c r="AO10" s="129">
        <f>PROP_InOut!$F$8*'PROP_Table (2)'!I10*'PROP_Table (2)'!E10</f>
        <v>97241.30063</v>
      </c>
      <c r="AP10" s="120">
        <f t="shared" ref="AP10:AQ10" si="16">Y10</f>
        <v>0.69512</v>
      </c>
      <c r="AQ10" s="120">
        <f t="shared" si="16"/>
        <v>0.02241</v>
      </c>
      <c r="AR10" s="102">
        <f>0.5*PROP_InOut!$J$8*I10^2*E10*AP10*(C10-C9)</f>
        <v>0.1828676021</v>
      </c>
      <c r="AS10" s="102">
        <f>0.5*PROP_InOut!$J$8*I10^2*E10*AQ10*(C10-C9)</f>
        <v>0.005895475548</v>
      </c>
      <c r="AT10" s="120">
        <f t="shared" si="7"/>
        <v>0.1522901006</v>
      </c>
      <c r="AU10" s="120">
        <f t="shared" si="8"/>
        <v>0.008348379365</v>
      </c>
      <c r="AV10" s="130">
        <f t="shared" si="9"/>
        <v>3.496960971</v>
      </c>
      <c r="AW10" s="117">
        <f>PROP_InOut!$G$4/2*((PROP_InOut!$E$8-'PROP_Table (2)'!C10)/('PROP_Table (2)'!C10*SIN('PROP_Table (2)'!K10)))</f>
        <v>5.015124991</v>
      </c>
      <c r="AX10" s="117">
        <f t="shared" si="10"/>
        <v>0.9957748493</v>
      </c>
      <c r="AY10" s="117">
        <f>PROP_InOut!$G$4/2*((C10-PROP_InOut!$J$12/2)/(C10*SIN('PROP_Table (2)'!K10)))</f>
        <v>1.414605909</v>
      </c>
      <c r="AZ10" s="117">
        <f t="shared" si="11"/>
        <v>0.8437229692</v>
      </c>
      <c r="BA10" s="117">
        <f t="shared" si="12"/>
        <v>0.8401581126</v>
      </c>
      <c r="BB10" s="103">
        <f>0.5*PROP_InOut!$J$8*T10^2*E10*AP10*(C10-C9)</f>
        <v>0.1922410349</v>
      </c>
      <c r="BC10" s="103">
        <f>0.5*PROP_InOut!$J$8*T10^2*E10*AQ10*(C10-C9)</f>
        <v>0.006197666004</v>
      </c>
      <c r="BD10" s="117">
        <f t="shared" si="13"/>
        <v>0.1279477635</v>
      </c>
      <c r="BE10" s="117">
        <f t="shared" si="14"/>
        <v>0.00701395865</v>
      </c>
      <c r="BF10" s="117">
        <f t="shared" ref="BF10:BF41" si="32">H10*(BB10*SIN(K10+M10)+BC10*COS(K10+M10))*BA10</f>
        <v>2.938000129</v>
      </c>
      <c r="BG10" s="97"/>
      <c r="BH10" s="118">
        <f t="shared" ref="BH10:BI10" si="17">BH9</f>
        <v>19.50226638</v>
      </c>
      <c r="BI10" s="131">
        <f t="shared" si="17"/>
        <v>1.115491838</v>
      </c>
      <c r="BJ10" s="97"/>
    </row>
    <row r="11">
      <c r="B11" s="78">
        <v>8.0</v>
      </c>
      <c r="C11" s="116">
        <v>0.0746125</v>
      </c>
      <c r="D11" s="117">
        <f>C11/PROP_InOut!$E$8</f>
        <v>0.2797619048</v>
      </c>
      <c r="E11" s="117">
        <v>0.0415671</v>
      </c>
      <c r="F11" s="118">
        <f>E11*PROP_InOut!$G$8</f>
        <v>0.0002606516964</v>
      </c>
      <c r="G11" s="119">
        <f>PROP_InOut!$C$4</f>
        <v>19.55</v>
      </c>
      <c r="H11" s="120">
        <f>PROP_InOut!$C$8*'PROP_Table (2)'!C11</f>
        <v>31.25361092</v>
      </c>
      <c r="I11" s="121">
        <f t="shared" si="1"/>
        <v>36.86449098</v>
      </c>
      <c r="J11" s="122">
        <f>I11/PROP_InOut!$D$14</f>
        <v>0.1068954219</v>
      </c>
      <c r="K11" s="120">
        <f t="shared" si="2"/>
        <v>0.5589787099</v>
      </c>
      <c r="L11" s="121">
        <f t="shared" si="3"/>
        <v>32.02712091</v>
      </c>
      <c r="M11" s="97">
        <f t="shared" si="18"/>
        <v>0.04445657829</v>
      </c>
      <c r="N11" s="97">
        <f t="shared" si="19"/>
        <v>2.547174307</v>
      </c>
      <c r="O11" s="120">
        <f t="shared" si="4"/>
        <v>0.6136333304</v>
      </c>
      <c r="P11" s="116">
        <v>35.1586</v>
      </c>
      <c r="Q11" s="120">
        <f t="shared" si="5"/>
        <v>0.01019804221</v>
      </c>
      <c r="R11" s="122">
        <f t="shared" si="6"/>
        <v>0.5843047778</v>
      </c>
      <c r="S11" s="123">
        <f t="shared" si="20"/>
        <v>1.682688945</v>
      </c>
      <c r="T11" s="123">
        <f t="shared" si="21"/>
        <v>37.78347372</v>
      </c>
      <c r="U11" s="64">
        <f>U10+(U12-U10)*((C11-C10)/(C12-C10))</f>
        <v>1.682114626</v>
      </c>
      <c r="V11" s="64">
        <f>V10+(V12-V10)*((C11-C10)/(C12-C10))</f>
        <v>2.547174307</v>
      </c>
      <c r="W11" s="106">
        <f t="shared" si="22"/>
        <v>0.5843047778</v>
      </c>
      <c r="X11" s="64">
        <f t="shared" si="23"/>
        <v>37.78347372</v>
      </c>
      <c r="Y11" s="102">
        <f>Y10+(Y12-Y10)*((C11-C10)/(C12-C10))</f>
        <v>0.696835</v>
      </c>
      <c r="Z11" s="64">
        <f>Z10+(Z12-Z10)*((C11-C10)/(C12-C10))</f>
        <v>0.021165</v>
      </c>
      <c r="AA11" s="64">
        <f t="shared" si="24"/>
        <v>-0.0136787636</v>
      </c>
      <c r="AB11" s="64">
        <f t="shared" si="25"/>
        <v>23.8173361</v>
      </c>
      <c r="AC11" s="64">
        <f t="shared" si="26"/>
        <v>1.682688945</v>
      </c>
      <c r="AD11" s="125">
        <f t="shared" si="27"/>
        <v>0.0005743196276</v>
      </c>
      <c r="AE11" s="64">
        <f t="shared" si="28"/>
        <v>0.04450564323</v>
      </c>
      <c r="AF11" s="64">
        <f t="shared" si="29"/>
        <v>2.549985522</v>
      </c>
      <c r="AG11" s="126">
        <f t="shared" si="30"/>
        <v>0.1068954219</v>
      </c>
      <c r="AH11" s="97"/>
      <c r="AI11" s="64"/>
      <c r="AJ11" s="64"/>
      <c r="AK11" s="64"/>
      <c r="AL11" s="64"/>
      <c r="AM11" s="64"/>
      <c r="AN11" s="132"/>
      <c r="AO11" s="129">
        <f>PROP_InOut!$F$8*'PROP_Table (2)'!I11*'PROP_Table (2)'!E11</f>
        <v>102402.8101</v>
      </c>
      <c r="AP11" s="120">
        <f t="shared" ref="AP11:AQ11" si="31">Y11</f>
        <v>0.696835</v>
      </c>
      <c r="AQ11" s="120">
        <f t="shared" si="31"/>
        <v>0.021165</v>
      </c>
      <c r="AR11" s="102">
        <f>0.5*PROP_InOut!$J$8*I11^2*E11*AP11*(C11-C10)</f>
        <v>0.08546510032</v>
      </c>
      <c r="AS11" s="102">
        <f>0.5*PROP_InOut!$J$8*I11^2*E11*AQ11*(C11-C10)</f>
        <v>0.002595835238</v>
      </c>
      <c r="AT11" s="120">
        <f t="shared" si="7"/>
        <v>0.0723760211</v>
      </c>
      <c r="AU11" s="120">
        <f t="shared" si="8"/>
        <v>0.003968841831</v>
      </c>
      <c r="AV11" s="130">
        <f t="shared" si="9"/>
        <v>1.662464579</v>
      </c>
      <c r="AW11" s="117">
        <f>PROP_InOut!$G$4/2*((PROP_InOut!$E$8-'PROP_Table (2)'!C11)/('PROP_Table (2)'!C11*SIN('PROP_Table (2)'!K11)))</f>
        <v>4.854550154</v>
      </c>
      <c r="AX11" s="117">
        <f t="shared" si="10"/>
        <v>0.9950388749</v>
      </c>
      <c r="AY11" s="117">
        <f>PROP_InOut!$G$4/2*((C11-PROP_InOut!$J$12/2)/(C11*SIN('PROP_Table (2)'!K11)))</f>
        <v>1.484449221</v>
      </c>
      <c r="AZ11" s="117">
        <f t="shared" si="11"/>
        <v>0.8544602489</v>
      </c>
      <c r="BA11" s="117">
        <f t="shared" si="12"/>
        <v>0.8502211647</v>
      </c>
      <c r="BB11" s="103">
        <f>0.5*PROP_InOut!$J$8*T11^2*E11*AP11*(C11-C10)</f>
        <v>0.08977927426</v>
      </c>
      <c r="BC11" s="103">
        <f>0.5*PROP_InOut!$J$8*T11^2*E11*AQ11*(C11-C10)</f>
        <v>0.002726869832</v>
      </c>
      <c r="BD11" s="117">
        <f t="shared" si="13"/>
        <v>0.06153562496</v>
      </c>
      <c r="BE11" s="117">
        <f t="shared" si="14"/>
        <v>0.003374393324</v>
      </c>
      <c r="BF11" s="117">
        <f t="shared" si="32"/>
        <v>1.41346257</v>
      </c>
      <c r="BG11" s="97"/>
      <c r="BH11" s="97"/>
      <c r="BI11" s="97"/>
      <c r="BJ11" s="97"/>
    </row>
    <row r="12">
      <c r="B12" s="78">
        <v>9.0</v>
      </c>
      <c r="C12" s="116">
        <v>0.07816595999999999</v>
      </c>
      <c r="D12" s="117">
        <f>C12/PROP_InOut!$E$8</f>
        <v>0.2930857143</v>
      </c>
      <c r="E12" s="117">
        <v>0.04218686</v>
      </c>
      <c r="F12" s="118">
        <f>E12*PROP_InOut!$G$8</f>
        <v>0.000264537979</v>
      </c>
      <c r="G12" s="119">
        <f>PROP_InOut!$C$4</f>
        <v>19.55</v>
      </c>
      <c r="H12" s="120">
        <f>PROP_InOut!$C$8*'PROP_Table (2)'!C12</f>
        <v>32.74208076</v>
      </c>
      <c r="I12" s="121">
        <f t="shared" si="1"/>
        <v>38.13458211</v>
      </c>
      <c r="J12" s="122">
        <f>I12/PROP_InOut!$D$14</f>
        <v>0.1105782864</v>
      </c>
      <c r="K12" s="120">
        <f t="shared" si="2"/>
        <v>0.5382777451</v>
      </c>
      <c r="L12" s="121">
        <f t="shared" si="3"/>
        <v>30.841043</v>
      </c>
      <c r="M12" s="97">
        <f t="shared" si="18"/>
        <v>0.04519558174</v>
      </c>
      <c r="N12" s="97">
        <f t="shared" si="19"/>
        <v>2.589516086</v>
      </c>
      <c r="O12" s="120">
        <f t="shared" si="4"/>
        <v>0.5919127079</v>
      </c>
      <c r="P12" s="116">
        <v>33.9141</v>
      </c>
      <c r="Q12" s="120">
        <f t="shared" si="5"/>
        <v>0.008439381042</v>
      </c>
      <c r="R12" s="122">
        <f t="shared" si="6"/>
        <v>0.4835409154</v>
      </c>
      <c r="S12" s="123">
        <f t="shared" si="20"/>
        <v>1.766978937</v>
      </c>
      <c r="T12" s="123">
        <f t="shared" si="21"/>
        <v>39.06990457</v>
      </c>
      <c r="U12" s="64">
        <v>1.766978935970797</v>
      </c>
      <c r="V12" s="64">
        <v>2.5895160860829782</v>
      </c>
      <c r="W12" s="106">
        <f t="shared" si="22"/>
        <v>0.4835409154</v>
      </c>
      <c r="X12" s="64">
        <f t="shared" si="23"/>
        <v>39.06990457</v>
      </c>
      <c r="Y12" s="124">
        <v>0.69855</v>
      </c>
      <c r="Z12" s="123">
        <v>0.01992</v>
      </c>
      <c r="AA12" s="64">
        <f t="shared" si="24"/>
        <v>-0.00000001585502218</v>
      </c>
      <c r="AB12" s="64">
        <f t="shared" si="25"/>
        <v>24.67557139</v>
      </c>
      <c r="AC12" s="64">
        <f t="shared" si="26"/>
        <v>1.766978937</v>
      </c>
      <c r="AD12" s="125">
        <f t="shared" si="27"/>
        <v>0.000000000642539133</v>
      </c>
      <c r="AE12" s="64">
        <f t="shared" si="28"/>
        <v>0.04519529051</v>
      </c>
      <c r="AF12" s="64">
        <f t="shared" si="29"/>
        <v>2.5894994</v>
      </c>
      <c r="AG12" s="126">
        <f t="shared" si="30"/>
        <v>0.1105782864</v>
      </c>
      <c r="AH12" s="97"/>
      <c r="AI12" s="64"/>
      <c r="AJ12" s="64"/>
      <c r="AK12" s="64"/>
      <c r="AL12" s="64"/>
      <c r="AM12" s="64"/>
      <c r="AN12" s="132">
        <v>2.5895160860829782</v>
      </c>
      <c r="AO12" s="129">
        <f>PROP_InOut!$F$8*'PROP_Table (2)'!I12*'PROP_Table (2)'!E12</f>
        <v>107510.3065</v>
      </c>
      <c r="AP12" s="120">
        <f t="shared" ref="AP12:AQ12" si="33">Y12</f>
        <v>0.69855</v>
      </c>
      <c r="AQ12" s="120">
        <f t="shared" si="33"/>
        <v>0.01992</v>
      </c>
      <c r="AR12" s="102">
        <f>0.5*PROP_InOut!$J$8*I12^2*E12*AP12*(C12-C11)</f>
        <v>0.0930476316</v>
      </c>
      <c r="AS12" s="102">
        <f>0.5*PROP_InOut!$J$8*I12^2*E12*AQ12*(C12-C11)</f>
        <v>0.002653366003</v>
      </c>
      <c r="AT12" s="120">
        <f t="shared" si="7"/>
        <v>0.07997479165</v>
      </c>
      <c r="AU12" s="120">
        <f t="shared" si="8"/>
        <v>0.00438762229</v>
      </c>
      <c r="AV12" s="130">
        <f t="shared" si="9"/>
        <v>1.837882927</v>
      </c>
      <c r="AW12" s="117">
        <f>PROP_InOut!$G$4/2*((PROP_InOut!$E$8-'PROP_Table (2)'!C12)/('PROP_Table (2)'!C12*SIN('PROP_Table (2)'!K12)))</f>
        <v>4.704834355</v>
      </c>
      <c r="AX12" s="117">
        <f t="shared" si="10"/>
        <v>0.9942376126</v>
      </c>
      <c r="AY12" s="117">
        <f>PROP_InOut!$G$4/2*((C12-PROP_InOut!$J$12/2)/(C12*SIN('PROP_Table (2)'!K12)))</f>
        <v>1.554460132</v>
      </c>
      <c r="AZ12" s="117">
        <f t="shared" si="11"/>
        <v>0.8644583624</v>
      </c>
      <c r="BA12" s="117">
        <f t="shared" si="12"/>
        <v>0.8594770184</v>
      </c>
      <c r="BB12" s="103">
        <f>0.5*PROP_InOut!$J$8*T12^2*E12*AP12*(C12-C11)</f>
        <v>0.09766794299</v>
      </c>
      <c r="BC12" s="103">
        <f>0.5*PROP_InOut!$J$8*T12^2*E12*AQ12*(C12-C11)</f>
        <v>0.002785119783</v>
      </c>
      <c r="BD12" s="117">
        <f t="shared" si="13"/>
        <v>0.06873649547</v>
      </c>
      <c r="BE12" s="117">
        <f t="shared" si="14"/>
        <v>0.003771060524</v>
      </c>
      <c r="BF12" s="117">
        <f t="shared" si="32"/>
        <v>1.579618138</v>
      </c>
      <c r="BG12" s="97"/>
      <c r="BH12" s="97"/>
      <c r="BI12" s="97"/>
      <c r="BJ12" s="97"/>
    </row>
    <row r="13">
      <c r="B13" s="78">
        <v>10.0</v>
      </c>
      <c r="C13" s="116">
        <v>0.08171941999999999</v>
      </c>
      <c r="D13" s="117">
        <f>C13/PROP_InOut!$E$8</f>
        <v>0.3064095238</v>
      </c>
      <c r="E13" s="117">
        <v>0.0427228</v>
      </c>
      <c r="F13" s="118">
        <f>E13*PROP_InOut!$G$8</f>
        <v>0.0002678986578</v>
      </c>
      <c r="G13" s="119">
        <f>PROP_InOut!$C$4</f>
        <v>19.55</v>
      </c>
      <c r="H13" s="120">
        <f>PROP_InOut!$C$8*'PROP_Table (2)'!C13</f>
        <v>34.2305506</v>
      </c>
      <c r="I13" s="121">
        <f t="shared" si="1"/>
        <v>39.41995807</v>
      </c>
      <c r="J13" s="122">
        <f>I13/PROP_InOut!$D$14</f>
        <v>0.1143054722</v>
      </c>
      <c r="K13" s="120">
        <f t="shared" si="2"/>
        <v>0.5189189296</v>
      </c>
      <c r="L13" s="121">
        <f t="shared" si="3"/>
        <v>29.73186458</v>
      </c>
      <c r="M13" s="97">
        <f t="shared" si="18"/>
        <v>0.04547746538</v>
      </c>
      <c r="N13" s="97">
        <f t="shared" si="19"/>
        <v>2.605666829</v>
      </c>
      <c r="O13" s="120">
        <f t="shared" si="4"/>
        <v>0.5715080636</v>
      </c>
      <c r="P13" s="116">
        <v>32.745</v>
      </c>
      <c r="Q13" s="120">
        <f t="shared" si="5"/>
        <v>0.007111668544</v>
      </c>
      <c r="R13" s="122">
        <f t="shared" si="6"/>
        <v>0.4074685929</v>
      </c>
      <c r="S13" s="123">
        <f t="shared" si="20"/>
        <v>1.83871112</v>
      </c>
      <c r="T13" s="123">
        <f t="shared" si="21"/>
        <v>40.36281378</v>
      </c>
      <c r="U13" s="64">
        <f>U12+(U14-U12)*((C13-C12)/(C14-C12))</f>
        <v>1.837523027</v>
      </c>
      <c r="V13" s="64">
        <f>V12+(V14-V12)*((C13-C12)/(C14-C12))</f>
        <v>2.605666829</v>
      </c>
      <c r="W13" s="106">
        <f t="shared" si="22"/>
        <v>0.4074685929</v>
      </c>
      <c r="X13" s="64">
        <f t="shared" si="23"/>
        <v>40.36281378</v>
      </c>
      <c r="Y13" s="102">
        <f>Y12+(Y14-Y12)*((C13-C12)/(C14-C12))</f>
        <v>0.6961691491</v>
      </c>
      <c r="Z13" s="64">
        <f>Z12+(Z14-Z12)*((C13-C12)/(C14-C12))</f>
        <v>0.01918473722</v>
      </c>
      <c r="AA13" s="64">
        <f t="shared" si="24"/>
        <v>-0.03036677702</v>
      </c>
      <c r="AB13" s="64">
        <f t="shared" si="25"/>
        <v>25.55925414</v>
      </c>
      <c r="AC13" s="64">
        <f t="shared" si="26"/>
        <v>1.83871112</v>
      </c>
      <c r="AD13" s="125">
        <f t="shared" si="27"/>
        <v>0.001188093238</v>
      </c>
      <c r="AE13" s="64">
        <f t="shared" si="28"/>
        <v>0.04552310951</v>
      </c>
      <c r="AF13" s="64">
        <f t="shared" si="29"/>
        <v>2.608282045</v>
      </c>
      <c r="AG13" s="126">
        <f t="shared" si="30"/>
        <v>0.1143054722</v>
      </c>
      <c r="AH13" s="64"/>
      <c r="AI13" s="64"/>
      <c r="AJ13" s="64"/>
      <c r="AK13" s="64"/>
      <c r="AL13" s="64"/>
      <c r="AM13" s="64"/>
      <c r="AN13" s="132"/>
      <c r="AO13" s="129">
        <f>PROP_InOut!$F$8*'PROP_Table (2)'!I13*'PROP_Table (2)'!E13</f>
        <v>112545.9245</v>
      </c>
      <c r="AP13" s="120">
        <f t="shared" ref="AP13:AQ13" si="34">Y13</f>
        <v>0.6961691491</v>
      </c>
      <c r="AQ13" s="120">
        <f t="shared" si="34"/>
        <v>0.01918473722</v>
      </c>
      <c r="AR13" s="102">
        <f>0.5*PROP_InOut!$J$8*I13^2*E13*AP13*(C13-C12)</f>
        <v>0.1003458553</v>
      </c>
      <c r="AS13" s="102">
        <f>0.5*PROP_InOut!$J$8*I13^2*E13*AQ13*(C13-C12)</f>
        <v>0.002765288964</v>
      </c>
      <c r="AT13" s="120">
        <f t="shared" si="7"/>
        <v>0.08733684602</v>
      </c>
      <c r="AU13" s="120">
        <f t="shared" si="8"/>
        <v>0.004798848496</v>
      </c>
      <c r="AV13" s="130">
        <f t="shared" si="9"/>
        <v>2.010136957</v>
      </c>
      <c r="AW13" s="117">
        <f>PROP_InOut!$G$4/2*((PROP_InOut!$E$8-'PROP_Table (2)'!C13)/('PROP_Table (2)'!C13*SIN('PROP_Table (2)'!K13)))</f>
        <v>4.564258758</v>
      </c>
      <c r="AX13" s="117">
        <f t="shared" si="10"/>
        <v>0.993367831</v>
      </c>
      <c r="AY13" s="117">
        <f>PROP_InOut!$G$4/2*((C13-PROP_InOut!$J$12/2)/(C13*SIN('PROP_Table (2)'!K13)))</f>
        <v>1.624662279</v>
      </c>
      <c r="AZ13" s="117">
        <f t="shared" si="11"/>
        <v>0.8737743663</v>
      </c>
      <c r="BA13" s="117">
        <f t="shared" si="12"/>
        <v>0.867979347</v>
      </c>
      <c r="BB13" s="103">
        <f>0.5*PROP_InOut!$J$8*T13^2*E13*AP13*(C13-C12)</f>
        <v>0.1052034522</v>
      </c>
      <c r="BC13" s="103">
        <f>0.5*PROP_InOut!$J$8*T13^2*E13*AQ13*(C13-C12)</f>
        <v>0.002899152581</v>
      </c>
      <c r="BD13" s="117">
        <f t="shared" si="13"/>
        <v>0.07580657858</v>
      </c>
      <c r="BE13" s="117">
        <f t="shared" si="14"/>
        <v>0.004165301384</v>
      </c>
      <c r="BF13" s="117">
        <f t="shared" si="32"/>
        <v>1.744757364</v>
      </c>
      <c r="BG13" s="97"/>
      <c r="BH13" s="97"/>
      <c r="BI13" s="97"/>
      <c r="BJ13" s="97"/>
    </row>
    <row r="14">
      <c r="B14" s="78">
        <v>11.0</v>
      </c>
      <c r="C14" s="116">
        <v>0.08527034</v>
      </c>
      <c r="D14" s="117">
        <f>C14/PROP_InOut!$E$8</f>
        <v>0.3197238095</v>
      </c>
      <c r="E14" s="117">
        <v>0.04317746</v>
      </c>
      <c r="F14" s="118">
        <f>E14*PROP_InOut!$G$8</f>
        <v>0.0002707496601</v>
      </c>
      <c r="G14" s="119">
        <f>PROP_InOut!$C$4</f>
        <v>19.55</v>
      </c>
      <c r="H14" s="120">
        <f>PROP_InOut!$C$8*'PROP_Table (2)'!C14</f>
        <v>35.7179565</v>
      </c>
      <c r="I14" s="121">
        <f t="shared" si="1"/>
        <v>40.71823813</v>
      </c>
      <c r="J14" s="122">
        <f>I14/PROP_InOut!$D$14</f>
        <v>0.1180700757</v>
      </c>
      <c r="K14" s="120">
        <f t="shared" si="2"/>
        <v>0.500801571</v>
      </c>
      <c r="L14" s="121">
        <f t="shared" si="3"/>
        <v>28.69381639</v>
      </c>
      <c r="M14" s="97">
        <f t="shared" si="18"/>
        <v>0.04575914753</v>
      </c>
      <c r="N14" s="97">
        <f t="shared" si="19"/>
        <v>2.621806027</v>
      </c>
      <c r="O14" s="120">
        <f t="shared" si="4"/>
        <v>0.5523216591</v>
      </c>
      <c r="P14" s="116">
        <v>31.6457</v>
      </c>
      <c r="Q14" s="120">
        <f t="shared" si="5"/>
        <v>0.005760940595</v>
      </c>
      <c r="R14" s="122">
        <f t="shared" si="6"/>
        <v>0.3300775821</v>
      </c>
      <c r="S14" s="123">
        <f t="shared" si="20"/>
        <v>1.908016693</v>
      </c>
      <c r="T14" s="123">
        <f t="shared" si="21"/>
        <v>41.66796007</v>
      </c>
      <c r="U14" s="64">
        <v>1.9080166932941671</v>
      </c>
      <c r="V14" s="64">
        <v>2.621806027335519</v>
      </c>
      <c r="W14" s="106">
        <f t="shared" si="22"/>
        <v>0.3300775821</v>
      </c>
      <c r="X14" s="64">
        <f t="shared" si="23"/>
        <v>41.66796007</v>
      </c>
      <c r="Y14" s="124">
        <v>0.69379</v>
      </c>
      <c r="Z14" s="123">
        <v>0.01845</v>
      </c>
      <c r="AA14" s="64">
        <f t="shared" si="24"/>
        <v>-0.000000004826823385</v>
      </c>
      <c r="AB14" s="64">
        <f t="shared" si="25"/>
        <v>26.47439372</v>
      </c>
      <c r="AC14" s="64">
        <f t="shared" si="26"/>
        <v>1.908016693</v>
      </c>
      <c r="AD14" s="125">
        <f t="shared" si="27"/>
        <v>0.000000000182320381</v>
      </c>
      <c r="AE14" s="64">
        <f t="shared" si="28"/>
        <v>0.04575901436</v>
      </c>
      <c r="AF14" s="64">
        <f t="shared" si="29"/>
        <v>2.621798398</v>
      </c>
      <c r="AG14" s="126">
        <f t="shared" si="30"/>
        <v>0.1180700757</v>
      </c>
      <c r="AH14" s="97"/>
      <c r="AI14" s="64"/>
      <c r="AJ14" s="64"/>
      <c r="AK14" s="64"/>
      <c r="AL14" s="64"/>
      <c r="AM14" s="64"/>
      <c r="AN14" s="132">
        <v>2.621806027335519</v>
      </c>
      <c r="AO14" s="129">
        <f>PROP_InOut!$F$8*'PROP_Table (2)'!I14*'PROP_Table (2)'!E14</f>
        <v>117489.7488</v>
      </c>
      <c r="AP14" s="120">
        <f t="shared" ref="AP14:AQ14" si="35">Y14</f>
        <v>0.69379</v>
      </c>
      <c r="AQ14" s="120">
        <f t="shared" si="35"/>
        <v>0.01845</v>
      </c>
      <c r="AR14" s="102">
        <f>0.5*PROP_InOut!$J$8*I14^2*E14*AP14*(C14-C13)</f>
        <v>0.1077569227</v>
      </c>
      <c r="AS14" s="102">
        <f>0.5*PROP_InOut!$J$8*I14^2*E14*AQ14*(C14-C13)</f>
        <v>0.002865586451</v>
      </c>
      <c r="AT14" s="120">
        <f t="shared" si="7"/>
        <v>0.09484337859</v>
      </c>
      <c r="AU14" s="120">
        <f t="shared" si="8"/>
        <v>0.005219707993</v>
      </c>
      <c r="AV14" s="130">
        <f t="shared" si="9"/>
        <v>2.186426171</v>
      </c>
      <c r="AW14" s="117">
        <f>PROP_InOut!$G$4/2*((PROP_InOut!$E$8-'PROP_Table (2)'!C14)/('PROP_Table (2)'!C14*SIN('PROP_Table (2)'!K14)))</f>
        <v>4.431517903</v>
      </c>
      <c r="AX14" s="117">
        <f t="shared" si="10"/>
        <v>0.9924263262</v>
      </c>
      <c r="AY14" s="117">
        <f>PROP_InOut!$G$4/2*((C14-PROP_InOut!$J$12/2)/(C14*SIN('PROP_Table (2)'!K14)))</f>
        <v>1.695018839</v>
      </c>
      <c r="AZ14" s="117">
        <f t="shared" si="11"/>
        <v>0.8824525139</v>
      </c>
      <c r="BA14" s="117">
        <f t="shared" si="12"/>
        <v>0.8757691064</v>
      </c>
      <c r="BB14" s="103">
        <f>0.5*PROP_InOut!$J$8*T14^2*E14*AP14*(C14-C13)</f>
        <v>0.1128422412</v>
      </c>
      <c r="BC14" s="103">
        <f>0.5*PROP_InOut!$J$8*T14^2*E14*AQ14*(C14-C13)</f>
        <v>0.003000820638</v>
      </c>
      <c r="BD14" s="117">
        <f t="shared" si="13"/>
        <v>0.08306090092</v>
      </c>
      <c r="BE14" s="117">
        <f t="shared" si="14"/>
        <v>0.004571259005</v>
      </c>
      <c r="BF14" s="117">
        <f t="shared" si="32"/>
        <v>1.914804494</v>
      </c>
      <c r="BG14" s="97"/>
      <c r="BH14" s="97"/>
      <c r="BI14" s="97"/>
      <c r="BJ14" s="97"/>
    </row>
    <row r="15">
      <c r="B15" s="78">
        <v>12.0</v>
      </c>
      <c r="C15" s="116">
        <v>0.08885936</v>
      </c>
      <c r="D15" s="117">
        <f>C15/PROP_InOut!$E$8</f>
        <v>0.3331809524</v>
      </c>
      <c r="E15" s="117">
        <v>0.04355592</v>
      </c>
      <c r="F15" s="118">
        <f>E15*PROP_InOut!$G$8</f>
        <v>0.0002731228409</v>
      </c>
      <c r="G15" s="119">
        <f>PROP_InOut!$C$4</f>
        <v>19.55</v>
      </c>
      <c r="H15" s="120">
        <f>PROP_InOut!$C$8*'PROP_Table (2)'!C15</f>
        <v>37.22132168</v>
      </c>
      <c r="I15" s="121">
        <f t="shared" si="1"/>
        <v>42.0431836</v>
      </c>
      <c r="J15" s="122">
        <f>I15/PROP_InOut!$D$14</f>
        <v>0.1219120006</v>
      </c>
      <c r="K15" s="120">
        <f t="shared" si="2"/>
        <v>0.4836324518</v>
      </c>
      <c r="L15" s="121">
        <f t="shared" si="3"/>
        <v>27.71009833</v>
      </c>
      <c r="M15" s="97">
        <f t="shared" si="18"/>
        <v>0.045843524</v>
      </c>
      <c r="N15" s="97">
        <f t="shared" si="19"/>
        <v>2.626640443</v>
      </c>
      <c r="O15" s="120">
        <f t="shared" si="4"/>
        <v>0.5340899497</v>
      </c>
      <c r="P15" s="116">
        <v>30.6011</v>
      </c>
      <c r="Q15" s="120">
        <f t="shared" si="5"/>
        <v>0.004613973891</v>
      </c>
      <c r="R15" s="122">
        <f t="shared" si="6"/>
        <v>0.2643612307</v>
      </c>
      <c r="S15" s="123">
        <f t="shared" si="20"/>
        <v>1.975779397</v>
      </c>
      <c r="T15" s="123">
        <f t="shared" si="21"/>
        <v>42.99620376</v>
      </c>
      <c r="U15" s="64">
        <f>U14+(U16-U14)*((C15-C14)/(C16-C14))</f>
        <v>1.973167762</v>
      </c>
      <c r="V15" s="64">
        <f>V14+(V16-V14)*((C15-C14)/(C16-C14))</f>
        <v>2.626640443</v>
      </c>
      <c r="W15" s="106">
        <f t="shared" si="22"/>
        <v>0.2643612307</v>
      </c>
      <c r="X15" s="64">
        <f t="shared" si="23"/>
        <v>42.99620376</v>
      </c>
      <c r="Y15" s="102">
        <f>Y14+(Y16-Y14)*((C15-C14)/(C16-C14))</f>
        <v>0.6916177503</v>
      </c>
      <c r="Z15" s="64">
        <f>Z14+(Z16-Z14)*((C15-C14)/(C16-C14))</f>
        <v>0.01786888862</v>
      </c>
      <c r="AA15" s="64">
        <f t="shared" si="24"/>
        <v>-0.07165405184</v>
      </c>
      <c r="AB15" s="64">
        <f t="shared" si="25"/>
        <v>27.43646694</v>
      </c>
      <c r="AC15" s="64">
        <f t="shared" si="26"/>
        <v>1.975779397</v>
      </c>
      <c r="AD15" s="125">
        <f t="shared" si="27"/>
        <v>0.002611635529</v>
      </c>
      <c r="AE15" s="64">
        <f t="shared" si="28"/>
        <v>0.04592011113</v>
      </c>
      <c r="AF15" s="64">
        <f t="shared" si="29"/>
        <v>2.631028563</v>
      </c>
      <c r="AG15" s="126">
        <f t="shared" si="30"/>
        <v>0.1219120006</v>
      </c>
      <c r="AH15" s="64"/>
      <c r="AI15" s="64"/>
      <c r="AJ15" s="64"/>
      <c r="AK15" s="64"/>
      <c r="AL15" s="97"/>
      <c r="AM15" s="97"/>
      <c r="AN15" s="132"/>
      <c r="AO15" s="129">
        <f>PROP_InOut!$F$8*'PROP_Table (2)'!I15*'PROP_Table (2)'!E15</f>
        <v>122376.1237</v>
      </c>
      <c r="AP15" s="120">
        <f t="shared" ref="AP15:AQ15" si="36">Y15</f>
        <v>0.6916177503</v>
      </c>
      <c r="AQ15" s="120">
        <f t="shared" si="36"/>
        <v>0.01786888862</v>
      </c>
      <c r="AR15" s="102">
        <f>0.5*PROP_InOut!$J$8*I15^2*E15*AP15*(C15-C14)</f>
        <v>0.1167673972</v>
      </c>
      <c r="AS15" s="102">
        <f>0.5*PROP_InOut!$J$8*I15^2*E15*AQ15*(C15-C14)</f>
        <v>0.003016845091</v>
      </c>
      <c r="AT15" s="120">
        <f t="shared" si="7"/>
        <v>0.1038056537</v>
      </c>
      <c r="AU15" s="120">
        <f t="shared" si="8"/>
        <v>0.005722914943</v>
      </c>
      <c r="AV15" s="130">
        <f t="shared" si="9"/>
        <v>2.397209005</v>
      </c>
      <c r="AW15" s="117">
        <f>PROP_InOut!$G$4/2*((PROP_InOut!$E$8-'PROP_Table (2)'!C15)/('PROP_Table (2)'!C15*SIN('PROP_Table (2)'!K15)))</f>
        <v>4.304043621</v>
      </c>
      <c r="AX15" s="117">
        <f t="shared" si="10"/>
        <v>0.9913965835</v>
      </c>
      <c r="AY15" s="117">
        <f>PROP_InOut!$G$4/2*((C15-PROP_InOut!$J$12/2)/(C15*SIN('PROP_Table (2)'!K15)))</f>
        <v>1.766344684</v>
      </c>
      <c r="AZ15" s="117">
        <f t="shared" si="11"/>
        <v>0.890628321</v>
      </c>
      <c r="BA15" s="117">
        <f t="shared" si="12"/>
        <v>0.8829658746</v>
      </c>
      <c r="BB15" s="103">
        <f>0.5*PROP_InOut!$J$8*T15^2*E15*AP15*(C15-C14)</f>
        <v>0.1221210798</v>
      </c>
      <c r="BC15" s="103">
        <f>0.5*PROP_InOut!$J$8*T15^2*E15*AQ15*(C15-C14)</f>
        <v>0.003155164789</v>
      </c>
      <c r="BD15" s="117">
        <f t="shared" si="13"/>
        <v>0.09165684983</v>
      </c>
      <c r="BE15" s="117">
        <f t="shared" si="14"/>
        <v>0.005053138598</v>
      </c>
      <c r="BF15" s="117">
        <f t="shared" si="32"/>
        <v>2.116653746</v>
      </c>
      <c r="BG15" s="97"/>
      <c r="BH15" s="97"/>
      <c r="BI15" s="97"/>
      <c r="BJ15" s="97"/>
    </row>
    <row r="16">
      <c r="B16" s="78">
        <v>13.0</v>
      </c>
      <c r="C16" s="116">
        <v>0.09564624</v>
      </c>
      <c r="D16" s="117">
        <f>C16/PROP_InOut!$E$8</f>
        <v>0.3586285714</v>
      </c>
      <c r="E16" s="117">
        <v>0.04406391999999999</v>
      </c>
      <c r="F16" s="118">
        <f>E16*PROP_InOut!$G$8</f>
        <v>0.0002763083184</v>
      </c>
      <c r="G16" s="119">
        <f>PROP_InOut!$C$4</f>
        <v>19.55</v>
      </c>
      <c r="H16" s="120">
        <f>PROP_InOut!$C$8*'PROP_Table (2)'!C16</f>
        <v>40.06420332</v>
      </c>
      <c r="I16" s="121">
        <f t="shared" si="1"/>
        <v>44.57962413</v>
      </c>
      <c r="J16" s="122">
        <f>I16/PROP_InOut!$D$14</f>
        <v>0.1292668799</v>
      </c>
      <c r="K16" s="120">
        <f t="shared" si="2"/>
        <v>0.4539747693</v>
      </c>
      <c r="L16" s="121">
        <f t="shared" si="3"/>
        <v>26.01083828</v>
      </c>
      <c r="M16" s="97">
        <f t="shared" si="18"/>
        <v>0.04600308094</v>
      </c>
      <c r="N16" s="97">
        <f t="shared" si="19"/>
        <v>2.635782382</v>
      </c>
      <c r="O16" s="120">
        <f t="shared" si="4"/>
        <v>0.5024209505</v>
      </c>
      <c r="P16" s="116">
        <v>28.7866</v>
      </c>
      <c r="Q16" s="120">
        <f t="shared" si="5"/>
        <v>0.002443100245</v>
      </c>
      <c r="R16" s="122">
        <f t="shared" si="6"/>
        <v>0.139979333</v>
      </c>
      <c r="S16" s="123">
        <f t="shared" si="20"/>
        <v>2.096369215</v>
      </c>
      <c r="T16" s="123">
        <f t="shared" si="21"/>
        <v>45.53795876</v>
      </c>
      <c r="U16" s="64">
        <v>2.096369215375541</v>
      </c>
      <c r="V16" s="64">
        <v>2.635782382334912</v>
      </c>
      <c r="W16" s="106">
        <f t="shared" si="22"/>
        <v>0.139979333</v>
      </c>
      <c r="X16" s="64">
        <f t="shared" si="23"/>
        <v>45.53795876</v>
      </c>
      <c r="Y16" s="124">
        <v>0.68751</v>
      </c>
      <c r="Z16" s="123">
        <v>0.01677</v>
      </c>
      <c r="AA16" s="64">
        <f t="shared" si="24"/>
        <v>-0.000000003157069273</v>
      </c>
      <c r="AB16" s="64">
        <f t="shared" si="25"/>
        <v>29.35692012</v>
      </c>
      <c r="AC16" s="64">
        <f t="shared" si="26"/>
        <v>2.096369215</v>
      </c>
      <c r="AD16" s="125">
        <f t="shared" si="27"/>
        <v>0.0000000001075410871</v>
      </c>
      <c r="AE16" s="64">
        <f t="shared" si="28"/>
        <v>0.04600316354</v>
      </c>
      <c r="AF16" s="64">
        <f t="shared" si="29"/>
        <v>2.635787115</v>
      </c>
      <c r="AG16" s="126">
        <f t="shared" si="30"/>
        <v>0.1292668799</v>
      </c>
      <c r="AH16" s="97"/>
      <c r="AI16" s="97"/>
      <c r="AJ16" s="64"/>
      <c r="AK16" s="64"/>
      <c r="AL16" s="64"/>
      <c r="AM16" s="64"/>
      <c r="AN16" s="132">
        <v>2.635782382334912</v>
      </c>
      <c r="AO16" s="129">
        <f>PROP_InOut!$F$8*'PROP_Table (2)'!I16*'PROP_Table (2)'!E16</f>
        <v>131272.4043</v>
      </c>
      <c r="AP16" s="120">
        <f t="shared" ref="AP16:AQ16" si="37">Y16</f>
        <v>0.68751</v>
      </c>
      <c r="AQ16" s="120">
        <f t="shared" si="37"/>
        <v>0.01677</v>
      </c>
      <c r="AR16" s="102">
        <f>0.5*PROP_InOut!$J$8*I16^2*E16*AP16*(C16-C15)</f>
        <v>0.2496584875</v>
      </c>
      <c r="AS16" s="102">
        <f>0.5*PROP_InOut!$J$8*I16^2*E16*AQ16*(C16-C15)</f>
        <v>0.00608976282</v>
      </c>
      <c r="AT16" s="120">
        <f t="shared" si="7"/>
        <v>0.2255734865</v>
      </c>
      <c r="AU16" s="120">
        <f t="shared" si="8"/>
        <v>0.01247854264</v>
      </c>
      <c r="AV16" s="130">
        <f t="shared" si="9"/>
        <v>5.226999716</v>
      </c>
      <c r="AW16" s="117">
        <f>PROP_InOut!$G$4/2*((PROP_InOut!$E$8-'PROP_Table (2)'!C16)/('PROP_Table (2)'!C16*SIN('PROP_Table (2)'!K16)))</f>
        <v>4.078067067</v>
      </c>
      <c r="AX16" s="117">
        <f t="shared" si="10"/>
        <v>0.9892150317</v>
      </c>
      <c r="AY16" s="117">
        <f>PROP_InOut!$G$4/2*((C16-PROP_InOut!$J$12/2)/(C16*SIN('PROP_Table (2)'!K16)))</f>
        <v>1.901814183</v>
      </c>
      <c r="AZ16" s="117">
        <f t="shared" si="11"/>
        <v>0.9045975662</v>
      </c>
      <c r="BA16" s="117">
        <f t="shared" si="12"/>
        <v>0.8948415101</v>
      </c>
      <c r="BB16" s="103">
        <f>0.5*PROP_InOut!$J$8*T16^2*E16*AP16*(C16-C15)</f>
        <v>0.2605077508</v>
      </c>
      <c r="BC16" s="103">
        <f>0.5*PROP_InOut!$J$8*T16^2*E16*AQ16*(C16-C15)</f>
        <v>0.006354402089</v>
      </c>
      <c r="BD16" s="117">
        <f t="shared" si="13"/>
        <v>0.2018525193</v>
      </c>
      <c r="BE16" s="117">
        <f t="shared" si="14"/>
        <v>0.01116631794</v>
      </c>
      <c r="BF16" s="117">
        <f t="shared" si="32"/>
        <v>4.67733632</v>
      </c>
      <c r="BG16" s="97"/>
      <c r="BH16" s="97"/>
      <c r="BI16" s="97"/>
      <c r="BJ16" s="97"/>
    </row>
    <row r="17">
      <c r="B17" s="78">
        <v>14.0</v>
      </c>
      <c r="C17" s="116">
        <v>0.10272014</v>
      </c>
      <c r="D17" s="117">
        <f>C17/PROP_InOut!$E$8</f>
        <v>0.385152381</v>
      </c>
      <c r="E17" s="117">
        <v>0.04431284</v>
      </c>
      <c r="F17" s="118">
        <f>E17*PROP_InOut!$G$8</f>
        <v>0.0002778692023</v>
      </c>
      <c r="G17" s="119">
        <f>PROP_InOut!$C$4</f>
        <v>19.55</v>
      </c>
      <c r="H17" s="120">
        <f>PROP_InOut!$C$8*'PROP_Table (2)'!C17</f>
        <v>43.02731163</v>
      </c>
      <c r="I17" s="121">
        <f t="shared" si="1"/>
        <v>47.26047022</v>
      </c>
      <c r="J17" s="122">
        <f>I17/PROP_InOut!$D$14</f>
        <v>0.1370404899</v>
      </c>
      <c r="K17" s="120">
        <f t="shared" si="2"/>
        <v>0.4264759161</v>
      </c>
      <c r="L17" s="121">
        <f t="shared" si="3"/>
        <v>24.43527006</v>
      </c>
      <c r="M17" s="97">
        <f t="shared" si="18"/>
        <v>0.0455852626</v>
      </c>
      <c r="N17" s="97">
        <f t="shared" si="19"/>
        <v>2.611843155</v>
      </c>
      <c r="O17" s="120">
        <f t="shared" si="4"/>
        <v>0.4728934702</v>
      </c>
      <c r="P17" s="116">
        <v>27.0948</v>
      </c>
      <c r="Q17" s="120">
        <f t="shared" si="5"/>
        <v>0.0008322914849</v>
      </c>
      <c r="R17" s="122">
        <f t="shared" si="6"/>
        <v>0.04768678941</v>
      </c>
      <c r="S17" s="123">
        <f t="shared" si="20"/>
        <v>2.205568886</v>
      </c>
      <c r="T17" s="123">
        <f t="shared" si="21"/>
        <v>48.21165242</v>
      </c>
      <c r="U17" s="64">
        <f>U16+(U18-U16)*((C17-C16)/(C18-C16))</f>
        <v>2.198882339</v>
      </c>
      <c r="V17" s="64">
        <f>V16+(V18-V16)*((C17-C16)/(C18-C16))</f>
        <v>2.611843155</v>
      </c>
      <c r="W17" s="106">
        <f t="shared" si="22"/>
        <v>0.04768678941</v>
      </c>
      <c r="X17" s="64">
        <f t="shared" si="23"/>
        <v>48.21165242</v>
      </c>
      <c r="Y17" s="102">
        <f>Y16+(Y18-Y16)*((C17-C16)/(C18-C16))</f>
        <v>0.681855</v>
      </c>
      <c r="Z17" s="64">
        <f>Z16+(Z18-Z16)*((C17-C16)/(C18-C16))</f>
        <v>0.016015</v>
      </c>
      <c r="AA17" s="64">
        <f t="shared" si="24"/>
        <v>-0.2107511532</v>
      </c>
      <c r="AB17" s="64">
        <f t="shared" si="25"/>
        <v>31.51868003</v>
      </c>
      <c r="AC17" s="64">
        <f t="shared" si="26"/>
        <v>2.205568886</v>
      </c>
      <c r="AD17" s="125">
        <f t="shared" si="27"/>
        <v>0.006686547565</v>
      </c>
      <c r="AE17" s="64">
        <f t="shared" si="28"/>
        <v>0.0457157568</v>
      </c>
      <c r="AF17" s="64">
        <f t="shared" si="29"/>
        <v>2.619319922</v>
      </c>
      <c r="AG17" s="126">
        <f t="shared" si="30"/>
        <v>0.1370404899</v>
      </c>
      <c r="AH17" s="97"/>
      <c r="AI17" s="97"/>
      <c r="AJ17" s="97"/>
      <c r="AK17" s="64"/>
      <c r="AL17" s="64"/>
      <c r="AM17" s="64"/>
      <c r="AN17" s="132"/>
      <c r="AO17" s="129">
        <f>PROP_InOut!$F$8*'PROP_Table (2)'!I17*'PROP_Table (2)'!E17</f>
        <v>139952.7801</v>
      </c>
      <c r="AP17" s="120">
        <f t="shared" ref="AP17:AQ17" si="38">Y17</f>
        <v>0.681855</v>
      </c>
      <c r="AQ17" s="120">
        <f t="shared" si="38"/>
        <v>0.016015</v>
      </c>
      <c r="AR17" s="102">
        <f>0.5*PROP_InOut!$J$8*I17^2*E17*AP17*(C17-C16)</f>
        <v>0.2916874994</v>
      </c>
      <c r="AS17" s="102">
        <f>0.5*PROP_InOut!$J$8*I17^2*E17*AQ17*(C17-C16)</f>
        <v>0.006850980492</v>
      </c>
      <c r="AT17" s="120">
        <f t="shared" si="7"/>
        <v>0.2671068836</v>
      </c>
      <c r="AU17" s="120">
        <f t="shared" si="8"/>
        <v>0.01483068659</v>
      </c>
      <c r="AV17" s="130">
        <f t="shared" si="9"/>
        <v>6.212263473</v>
      </c>
      <c r="AW17" s="117">
        <f>PROP_InOut!$G$4/2*((PROP_InOut!$E$8-'PROP_Table (2)'!C17)/('PROP_Table (2)'!C17*SIN('PROP_Table (2)'!K17)))</f>
        <v>3.859101358</v>
      </c>
      <c r="AX17" s="117">
        <f t="shared" si="10"/>
        <v>0.9865746416</v>
      </c>
      <c r="AY17" s="117">
        <f>PROP_InOut!$G$4/2*((C17-PROP_InOut!$J$12/2)/(C17*SIN('PROP_Table (2)'!K17)))</f>
        <v>2.043813171</v>
      </c>
      <c r="AZ17" s="117">
        <f t="shared" si="11"/>
        <v>0.9173038315</v>
      </c>
      <c r="BA17" s="117">
        <f t="shared" si="12"/>
        <v>0.9049886988</v>
      </c>
      <c r="BB17" s="103">
        <f>0.5*PROP_InOut!$J$8*T17^2*E17*AP17*(C17-C16)</f>
        <v>0.3035468807</v>
      </c>
      <c r="BC17" s="103">
        <f>0.5*PROP_InOut!$J$8*T17^2*E17*AQ17*(C17-C16)</f>
        <v>0.007129526504</v>
      </c>
      <c r="BD17" s="117">
        <f t="shared" si="13"/>
        <v>0.241728711</v>
      </c>
      <c r="BE17" s="117">
        <f t="shared" si="14"/>
        <v>0.01342160376</v>
      </c>
      <c r="BF17" s="117">
        <f t="shared" si="32"/>
        <v>5.622028237</v>
      </c>
      <c r="BG17" s="97"/>
      <c r="BH17" s="97"/>
      <c r="BI17" s="97"/>
      <c r="BJ17" s="97"/>
    </row>
    <row r="18">
      <c r="B18" s="78">
        <v>15.0</v>
      </c>
      <c r="C18" s="116">
        <v>0.10979404000000001</v>
      </c>
      <c r="D18" s="117">
        <f>C18/PROP_InOut!$E$8</f>
        <v>0.4116761905</v>
      </c>
      <c r="E18" s="117">
        <v>0.04429252</v>
      </c>
      <c r="F18" s="118">
        <f>E18*PROP_InOut!$G$8</f>
        <v>0.0002777417832</v>
      </c>
      <c r="G18" s="119">
        <f>PROP_InOut!$C$4</f>
        <v>19.55</v>
      </c>
      <c r="H18" s="120">
        <f>PROP_InOut!$C$8*'PROP_Table (2)'!C18</f>
        <v>45.99041993</v>
      </c>
      <c r="I18" s="121">
        <f t="shared" si="1"/>
        <v>49.97320507</v>
      </c>
      <c r="J18" s="122">
        <f>I18/PROP_InOut!$D$14</f>
        <v>0.1449065672</v>
      </c>
      <c r="K18" s="120">
        <f t="shared" si="2"/>
        <v>0.4019456307</v>
      </c>
      <c r="L18" s="121">
        <f t="shared" si="3"/>
        <v>23.02978823</v>
      </c>
      <c r="M18" s="97">
        <f t="shared" si="18"/>
        <v>0.04516744425</v>
      </c>
      <c r="N18" s="97">
        <f t="shared" si="19"/>
        <v>2.587903927</v>
      </c>
      <c r="O18" s="120">
        <f t="shared" si="4"/>
        <v>0.4464203161</v>
      </c>
      <c r="P18" s="116">
        <v>25.578</v>
      </c>
      <c r="Q18" s="120">
        <f t="shared" si="5"/>
        <v>-0.0006927588999</v>
      </c>
      <c r="R18" s="122">
        <f t="shared" si="6"/>
        <v>-0.03969216119</v>
      </c>
      <c r="S18" s="123">
        <f t="shared" si="20"/>
        <v>2.301395464</v>
      </c>
      <c r="T18" s="123">
        <f t="shared" si="21"/>
        <v>50.91760215</v>
      </c>
      <c r="U18" s="64">
        <v>2.3013954621505053</v>
      </c>
      <c r="V18" s="64">
        <v>2.587903927124263</v>
      </c>
      <c r="W18" s="106">
        <f t="shared" si="22"/>
        <v>-0.03969216119</v>
      </c>
      <c r="X18" s="64">
        <f t="shared" si="23"/>
        <v>50.91760215</v>
      </c>
      <c r="Y18" s="124">
        <v>0.6762</v>
      </c>
      <c r="Z18" s="123">
        <v>0.01526</v>
      </c>
      <c r="AA18" s="64">
        <f t="shared" si="24"/>
        <v>-0.00000005411310156</v>
      </c>
      <c r="AB18" s="64">
        <f t="shared" si="25"/>
        <v>33.86208394</v>
      </c>
      <c r="AC18" s="64">
        <f t="shared" si="26"/>
        <v>2.301395464</v>
      </c>
      <c r="AD18" s="125">
        <f t="shared" si="27"/>
        <v>0.000000001598043919</v>
      </c>
      <c r="AE18" s="64">
        <f t="shared" si="28"/>
        <v>0.0451676849</v>
      </c>
      <c r="AF18" s="64">
        <f t="shared" si="29"/>
        <v>2.587917715</v>
      </c>
      <c r="AG18" s="126">
        <f t="shared" si="30"/>
        <v>0.1449065672</v>
      </c>
      <c r="AH18" s="97"/>
      <c r="AI18" s="97"/>
      <c r="AJ18" s="97"/>
      <c r="AK18" s="64"/>
      <c r="AL18" s="64"/>
      <c r="AM18" s="64"/>
      <c r="AN18" s="132">
        <v>2.587903927124263</v>
      </c>
      <c r="AO18" s="129">
        <f>PROP_InOut!$F$8*'PROP_Table (2)'!I18*'PROP_Table (2)'!E18</f>
        <v>147918.1617</v>
      </c>
      <c r="AP18" s="120">
        <f t="shared" ref="AP18:AQ18" si="39">Y18</f>
        <v>0.6762</v>
      </c>
      <c r="AQ18" s="120">
        <f t="shared" si="39"/>
        <v>0.01526</v>
      </c>
      <c r="AR18" s="102">
        <f>0.5*PROP_InOut!$J$8*I18^2*E18*AP18*(C18-C17)</f>
        <v>0.3232809332</v>
      </c>
      <c r="AS18" s="102">
        <f>0.5*PROP_InOut!$J$8*I18^2*E18*AQ18*(C18-C17)</f>
        <v>0.007295573855</v>
      </c>
      <c r="AT18" s="120">
        <f t="shared" si="7"/>
        <v>0.2993491807</v>
      </c>
      <c r="AU18" s="120">
        <f t="shared" si="8"/>
        <v>0.01668181885</v>
      </c>
      <c r="AV18" s="130">
        <f t="shared" si="9"/>
        <v>6.98766394</v>
      </c>
      <c r="AW18" s="117">
        <f>PROP_InOut!$G$4/2*((PROP_InOut!$E$8-'PROP_Table (2)'!C18)/('PROP_Table (2)'!C18*SIN('PROP_Table (2)'!K18)))</f>
        <v>3.653012153</v>
      </c>
      <c r="AX18" s="117">
        <f t="shared" si="10"/>
        <v>0.9835014523</v>
      </c>
      <c r="AY18" s="117">
        <f>PROP_InOut!$G$4/2*((C18-PROP_InOut!$J$12/2)/(C18*SIN('PROP_Table (2)'!K18)))</f>
        <v>2.186579748</v>
      </c>
      <c r="AZ18" s="117">
        <f t="shared" si="11"/>
        <v>0.9283563517</v>
      </c>
      <c r="BA18" s="117">
        <f t="shared" si="12"/>
        <v>0.9130398201</v>
      </c>
      <c r="BB18" s="103">
        <f>0.5*PROP_InOut!$J$8*T18^2*E18*AP18*(C18-C17)</f>
        <v>0.3356151596</v>
      </c>
      <c r="BC18" s="103">
        <f>0.5*PROP_InOut!$J$8*T18^2*E18*AQ18*(C18-C17)</f>
        <v>0.007573923891</v>
      </c>
      <c r="BD18" s="117">
        <f t="shared" si="13"/>
        <v>0.2733177221</v>
      </c>
      <c r="BE18" s="117">
        <f t="shared" si="14"/>
        <v>0.01523116488</v>
      </c>
      <c r="BF18" s="117">
        <f t="shared" si="32"/>
        <v>6.380015427</v>
      </c>
      <c r="BG18" s="97"/>
      <c r="BH18" s="97"/>
      <c r="BI18" s="97"/>
      <c r="BJ18" s="97"/>
    </row>
    <row r="19">
      <c r="B19" s="78">
        <v>16.0</v>
      </c>
      <c r="C19" s="116">
        <v>0.11686793999999999</v>
      </c>
      <c r="D19" s="117">
        <f>C19/PROP_InOut!$E$8</f>
        <v>0.4382</v>
      </c>
      <c r="E19" s="117">
        <v>0.04402582</v>
      </c>
      <c r="F19" s="118">
        <f>E19*PROP_InOut!$G$8</f>
        <v>0.0002760694075</v>
      </c>
      <c r="G19" s="119">
        <f>PROP_InOut!$C$4</f>
        <v>19.55</v>
      </c>
      <c r="H19" s="120">
        <f>PROP_InOut!$C$8*'PROP_Table (2)'!C19</f>
        <v>48.95352823</v>
      </c>
      <c r="I19" s="121">
        <f t="shared" si="1"/>
        <v>52.71290569</v>
      </c>
      <c r="J19" s="122">
        <f>I19/PROP_InOut!$D$14</f>
        <v>0.1528508367</v>
      </c>
      <c r="K19" s="120">
        <f t="shared" si="2"/>
        <v>0.3799531036</v>
      </c>
      <c r="L19" s="121">
        <f t="shared" si="3"/>
        <v>21.76970925</v>
      </c>
      <c r="M19" s="97">
        <f t="shared" si="18"/>
        <v>0.04444903183</v>
      </c>
      <c r="N19" s="97">
        <f t="shared" si="19"/>
        <v>2.546741927</v>
      </c>
      <c r="O19" s="120">
        <f t="shared" si="4"/>
        <v>0.4225843545</v>
      </c>
      <c r="P19" s="116">
        <v>24.2123</v>
      </c>
      <c r="Q19" s="120">
        <f t="shared" si="5"/>
        <v>-0.001817780943</v>
      </c>
      <c r="R19" s="122">
        <f t="shared" si="6"/>
        <v>-0.1041511761</v>
      </c>
      <c r="S19" s="123">
        <f t="shared" si="20"/>
        <v>2.391431874</v>
      </c>
      <c r="T19" s="123">
        <f t="shared" si="21"/>
        <v>53.64299544</v>
      </c>
      <c r="U19" s="64">
        <f>U18+(U20-U18)*((C19-C18)/(C20-C18))</f>
        <v>2.384516935</v>
      </c>
      <c r="V19" s="64">
        <f>V18+(V20-V18)*((C19-C18)/(C20-C18))</f>
        <v>2.546741927</v>
      </c>
      <c r="W19" s="106">
        <f t="shared" si="22"/>
        <v>-0.1041511761</v>
      </c>
      <c r="X19" s="64">
        <f t="shared" si="23"/>
        <v>53.64299544</v>
      </c>
      <c r="Y19" s="102">
        <f>Y18+(Y20-Y18)*((C19-C18)/(C20-C18))</f>
        <v>0.67311</v>
      </c>
      <c r="Z19" s="64">
        <f>Z18+(Z20-Z18)*((C19-C18)/(C20-C18))</f>
        <v>0.014745</v>
      </c>
      <c r="AA19" s="64">
        <f t="shared" si="24"/>
        <v>-0.2518661974</v>
      </c>
      <c r="AB19" s="64">
        <f t="shared" si="25"/>
        <v>36.42348953</v>
      </c>
      <c r="AC19" s="64">
        <f t="shared" si="26"/>
        <v>2.391431874</v>
      </c>
      <c r="AD19" s="125">
        <f t="shared" si="27"/>
        <v>0.006914938702</v>
      </c>
      <c r="AE19" s="64">
        <f t="shared" si="28"/>
        <v>0.04455100763</v>
      </c>
      <c r="AF19" s="64">
        <f t="shared" si="29"/>
        <v>2.55258471</v>
      </c>
      <c r="AG19" s="126">
        <f t="shared" si="30"/>
        <v>0.1528508367</v>
      </c>
      <c r="AH19" s="64"/>
      <c r="AI19" s="64"/>
      <c r="AJ19" s="64"/>
      <c r="AK19" s="64"/>
      <c r="AL19" s="64"/>
      <c r="AM19" s="64"/>
      <c r="AN19" s="132"/>
      <c r="AO19" s="129">
        <f>PROP_InOut!$F$8*'PROP_Table (2)'!I19*'PROP_Table (2)'!E19</f>
        <v>155088.0434</v>
      </c>
      <c r="AP19" s="120">
        <f t="shared" ref="AP19:AQ19" si="40">Y19</f>
        <v>0.67311</v>
      </c>
      <c r="AQ19" s="120">
        <f t="shared" si="40"/>
        <v>0.014745</v>
      </c>
      <c r="AR19" s="102">
        <f>0.5*PROP_InOut!$J$8*I19^2*E19*AP19*(C19-C18)</f>
        <v>0.3558996293</v>
      </c>
      <c r="AS19" s="102">
        <f>0.5*PROP_InOut!$J$8*I19^2*E19*AQ19*(C19-C18)</f>
        <v>0.007796259205</v>
      </c>
      <c r="AT19" s="120">
        <f t="shared" si="7"/>
        <v>0.3325474963</v>
      </c>
      <c r="AU19" s="120">
        <f t="shared" si="8"/>
        <v>0.01859669519</v>
      </c>
      <c r="AV19" s="130">
        <f t="shared" si="9"/>
        <v>7.789765467</v>
      </c>
      <c r="AW19" s="117">
        <f>PROP_InOut!$G$4/2*((PROP_InOut!$E$8-'PROP_Table (2)'!C19)/('PROP_Table (2)'!C19*SIN('PROP_Table (2)'!K19)))</f>
        <v>3.456842211</v>
      </c>
      <c r="AX19" s="117">
        <f t="shared" si="10"/>
        <v>0.9799245815</v>
      </c>
      <c r="AY19" s="117">
        <f>PROP_InOut!$G$4/2*((C19-PROP_InOut!$J$12/2)/(C19*SIN('PROP_Table (2)'!K19)))</f>
        <v>2.330053114</v>
      </c>
      <c r="AZ19" s="117">
        <f t="shared" si="11"/>
        <v>0.9379647644</v>
      </c>
      <c r="BA19" s="117">
        <f t="shared" si="12"/>
        <v>0.9191347292</v>
      </c>
      <c r="BB19" s="103">
        <f>0.5*PROP_InOut!$J$8*T19^2*E19*AP19*(C19-C18)</f>
        <v>0.3685697301</v>
      </c>
      <c r="BC19" s="103">
        <f>0.5*PROP_InOut!$J$8*T19^2*E19*AQ19*(C19-C18)</f>
        <v>0.008073807655</v>
      </c>
      <c r="BD19" s="117">
        <f t="shared" si="13"/>
        <v>0.305655953</v>
      </c>
      <c r="BE19" s="117">
        <f t="shared" si="14"/>
        <v>0.0170928684</v>
      </c>
      <c r="BF19" s="117">
        <f t="shared" si="32"/>
        <v>7.159843973</v>
      </c>
      <c r="BG19" s="97"/>
      <c r="BH19" s="97"/>
      <c r="BI19" s="97"/>
      <c r="BJ19" s="97"/>
    </row>
    <row r="20">
      <c r="B20" s="78">
        <v>17.0</v>
      </c>
      <c r="C20" s="116">
        <v>0.12394184</v>
      </c>
      <c r="D20" s="117">
        <f>C20/PROP_InOut!$E$8</f>
        <v>0.4647238095</v>
      </c>
      <c r="E20" s="117">
        <v>0.043530519999999996</v>
      </c>
      <c r="F20" s="118">
        <f>E20*PROP_InOut!$G$8</f>
        <v>0.000272963567</v>
      </c>
      <c r="G20" s="119">
        <f>PROP_InOut!$C$4</f>
        <v>19.55</v>
      </c>
      <c r="H20" s="120">
        <f>PROP_InOut!$C$8*'PROP_Table (2)'!C20</f>
        <v>51.91663654</v>
      </c>
      <c r="I20" s="121">
        <f t="shared" si="1"/>
        <v>55.47557705</v>
      </c>
      <c r="J20" s="122">
        <f>I20/PROP_InOut!$D$14</f>
        <v>0.1608617142</v>
      </c>
      <c r="K20" s="120">
        <f t="shared" si="2"/>
        <v>0.3601422171</v>
      </c>
      <c r="L20" s="121">
        <f t="shared" si="3"/>
        <v>20.63462906</v>
      </c>
      <c r="M20" s="97">
        <f t="shared" si="18"/>
        <v>0.04373061941</v>
      </c>
      <c r="N20" s="97">
        <f t="shared" si="19"/>
        <v>2.505579928</v>
      </c>
      <c r="O20" s="120">
        <f t="shared" si="4"/>
        <v>0.4010330289</v>
      </c>
      <c r="P20" s="116">
        <v>22.9775</v>
      </c>
      <c r="Q20" s="120">
        <f t="shared" si="5"/>
        <v>-0.002839807587</v>
      </c>
      <c r="R20" s="122">
        <f t="shared" si="6"/>
        <v>-0.1627089894</v>
      </c>
      <c r="S20" s="123">
        <f t="shared" si="20"/>
        <v>2.467638411</v>
      </c>
      <c r="T20" s="123">
        <f t="shared" si="21"/>
        <v>56.39249551</v>
      </c>
      <c r="U20" s="64">
        <v>2.4676384078315388</v>
      </c>
      <c r="V20" s="64">
        <v>2.5055799276817576</v>
      </c>
      <c r="W20" s="106">
        <f t="shared" si="22"/>
        <v>-0.1627089894</v>
      </c>
      <c r="X20" s="64">
        <f t="shared" si="23"/>
        <v>56.39249551</v>
      </c>
      <c r="Y20" s="124">
        <v>0.67002</v>
      </c>
      <c r="Z20" s="123">
        <v>0.01423</v>
      </c>
      <c r="AA20" s="64">
        <f t="shared" si="24"/>
        <v>-0.0000001057073291</v>
      </c>
      <c r="AB20" s="64">
        <f t="shared" si="25"/>
        <v>39.21463876</v>
      </c>
      <c r="AC20" s="64">
        <f t="shared" si="26"/>
        <v>2.467638411</v>
      </c>
      <c r="AD20" s="125">
        <f t="shared" si="27"/>
        <v>0.000000002695609069</v>
      </c>
      <c r="AE20" s="64">
        <f t="shared" si="28"/>
        <v>0.04373037928</v>
      </c>
      <c r="AF20" s="64">
        <f t="shared" si="29"/>
        <v>2.505566169</v>
      </c>
      <c r="AG20" s="126">
        <f t="shared" si="30"/>
        <v>0.1608617142</v>
      </c>
      <c r="AH20" s="64"/>
      <c r="AI20" s="64"/>
      <c r="AJ20" s="64"/>
      <c r="AK20" s="64"/>
      <c r="AL20" s="64"/>
      <c r="AM20" s="64"/>
      <c r="AN20" s="132">
        <v>2.5055799276817576</v>
      </c>
      <c r="AO20" s="129">
        <f>PROP_InOut!$F$8*'PROP_Table (2)'!I20*'PROP_Table (2)'!E20</f>
        <v>161379.9551</v>
      </c>
      <c r="AP20" s="120">
        <f t="shared" ref="AP20:AQ20" si="41">Y20</f>
        <v>0.67002</v>
      </c>
      <c r="AQ20" s="120">
        <f t="shared" si="41"/>
        <v>0.01423</v>
      </c>
      <c r="AR20" s="102">
        <f>0.5*PROP_InOut!$J$8*I20^2*E20*AP20*(C20-C19)</f>
        <v>0.3879586191</v>
      </c>
      <c r="AS20" s="102">
        <f>0.5*PROP_InOut!$J$8*I20^2*E20*AQ20*(C20-C19)</f>
        <v>0.008239531879</v>
      </c>
      <c r="AT20" s="120">
        <f t="shared" si="7"/>
        <v>0.3652901371</v>
      </c>
      <c r="AU20" s="120">
        <f t="shared" si="8"/>
        <v>0.0204964623</v>
      </c>
      <c r="AV20" s="130">
        <f t="shared" si="9"/>
        <v>8.58553805</v>
      </c>
      <c r="AW20" s="117">
        <f>PROP_InOut!$G$4/2*((PROP_InOut!$E$8-'PROP_Table (2)'!C20)/('PROP_Table (2)'!C20*SIN('PROP_Table (2)'!K20)))</f>
        <v>3.268421579</v>
      </c>
      <c r="AX20" s="117">
        <f t="shared" si="10"/>
        <v>0.9757602795</v>
      </c>
      <c r="AY20" s="117">
        <f>PROP_InOut!$G$4/2*((C20-PROP_InOut!$J$12/2)/(C20*SIN('PROP_Table (2)'!K20)))</f>
        <v>2.474170246</v>
      </c>
      <c r="AZ20" s="117">
        <f t="shared" si="11"/>
        <v>0.9463120842</v>
      </c>
      <c r="BA20" s="117">
        <f t="shared" si="12"/>
        <v>0.9233737437</v>
      </c>
      <c r="BB20" s="103">
        <f>0.5*PROP_InOut!$J$8*T20^2*E20*AP20*(C20-C19)</f>
        <v>0.4008892174</v>
      </c>
      <c r="BC20" s="103">
        <f>0.5*PROP_InOut!$J$8*T20^2*E20*AQ20*(C20-C19)</f>
        <v>0.00851415415</v>
      </c>
      <c r="BD20" s="117">
        <f t="shared" si="13"/>
        <v>0.3372993215</v>
      </c>
      <c r="BE20" s="117">
        <f t="shared" si="14"/>
        <v>0.01892589512</v>
      </c>
      <c r="BF20" s="117">
        <f t="shared" si="32"/>
        <v>7.927660411</v>
      </c>
      <c r="BG20" s="97"/>
      <c r="BH20" s="97"/>
      <c r="BI20" s="97"/>
      <c r="BJ20" s="97"/>
    </row>
    <row r="21" ht="15.75" customHeight="1">
      <c r="B21" s="78">
        <v>18.0</v>
      </c>
      <c r="C21" s="116">
        <v>0.13101574</v>
      </c>
      <c r="D21" s="117">
        <f>C21/PROP_InOut!$E$8</f>
        <v>0.491247619</v>
      </c>
      <c r="E21" s="117">
        <v>0.042821859999999996</v>
      </c>
      <c r="F21" s="118">
        <f>E21*PROP_InOut!$G$8</f>
        <v>0.0002685198259</v>
      </c>
      <c r="G21" s="119">
        <f>PROP_InOut!$C$4</f>
        <v>19.55</v>
      </c>
      <c r="H21" s="120">
        <f>PROP_InOut!$C$8*'PROP_Table (2)'!C21</f>
        <v>54.87974484</v>
      </c>
      <c r="I21" s="121">
        <f t="shared" si="1"/>
        <v>58.25795133</v>
      </c>
      <c r="J21" s="122">
        <f>I21/PROP_InOut!$D$14</f>
        <v>0.1689297239</v>
      </c>
      <c r="K21" s="120">
        <f t="shared" si="2"/>
        <v>0.3422171616</v>
      </c>
      <c r="L21" s="121">
        <f t="shared" si="3"/>
        <v>19.60759904</v>
      </c>
      <c r="M21" s="97">
        <f t="shared" si="18"/>
        <v>0.0424570208</v>
      </c>
      <c r="N21" s="97">
        <f t="shared" si="19"/>
        <v>2.432608102</v>
      </c>
      <c r="O21" s="120">
        <f t="shared" si="4"/>
        <v>0.3814696333</v>
      </c>
      <c r="P21" s="116">
        <v>21.8566</v>
      </c>
      <c r="Q21" s="120">
        <f t="shared" si="5"/>
        <v>-0.00320454912</v>
      </c>
      <c r="R21" s="122">
        <f t="shared" si="6"/>
        <v>-0.1836071398</v>
      </c>
      <c r="S21" s="123">
        <f t="shared" si="20"/>
        <v>2.517070147</v>
      </c>
      <c r="T21" s="123">
        <f t="shared" si="21"/>
        <v>59.14737786</v>
      </c>
      <c r="U21" s="64">
        <f>U20+(U22-U20)*((C21-C20)/(C22-C20))</f>
        <v>2.509599139</v>
      </c>
      <c r="V21" s="64">
        <f>V20+(V22-V20)*((C21-C20)/(C22-C20))</f>
        <v>2.432608102</v>
      </c>
      <c r="W21" s="106">
        <f t="shared" si="22"/>
        <v>-0.1836071398</v>
      </c>
      <c r="X21" s="64">
        <f t="shared" si="23"/>
        <v>59.14737786</v>
      </c>
      <c r="Y21" s="102">
        <f>Y20+(Y22-Y20)*((C21-C20)/(C22-C20))</f>
        <v>0.663505</v>
      </c>
      <c r="Z21" s="64">
        <f>Z20+(Z22-Z20)*((C21-C20)/(C22-C20))</f>
        <v>0.014015</v>
      </c>
      <c r="AA21" s="64">
        <f t="shared" si="24"/>
        <v>-0.315746583</v>
      </c>
      <c r="AB21" s="64">
        <f t="shared" si="25"/>
        <v>42.26291804</v>
      </c>
      <c r="AC21" s="64">
        <f t="shared" si="26"/>
        <v>2.517070147</v>
      </c>
      <c r="AD21" s="125">
        <f t="shared" si="27"/>
        <v>0.007471007625</v>
      </c>
      <c r="AE21" s="64">
        <f t="shared" si="28"/>
        <v>0.04253024244</v>
      </c>
      <c r="AF21" s="64">
        <f t="shared" si="29"/>
        <v>2.436803393</v>
      </c>
      <c r="AG21" s="126">
        <f t="shared" si="30"/>
        <v>0.1689297239</v>
      </c>
      <c r="AH21" s="97"/>
      <c r="AI21" s="97"/>
      <c r="AJ21" s="64"/>
      <c r="AK21" s="64"/>
      <c r="AL21" s="64"/>
      <c r="AM21" s="64"/>
      <c r="AN21" s="132"/>
      <c r="AO21" s="129">
        <f>PROP_InOut!$F$8*'PROP_Table (2)'!I21*'PROP_Table (2)'!E21</f>
        <v>166714.9869</v>
      </c>
      <c r="AP21" s="120">
        <f t="shared" ref="AP21:AQ21" si="42">Y21</f>
        <v>0.663505</v>
      </c>
      <c r="AQ21" s="120">
        <f t="shared" si="42"/>
        <v>0.014015</v>
      </c>
      <c r="AR21" s="102">
        <f>0.5*PROP_InOut!$J$8*I21^2*E21*AP21*(C21-C20)</f>
        <v>0.4167928599</v>
      </c>
      <c r="AS21" s="102">
        <f>0.5*PROP_InOut!$J$8*I21^2*E21*AQ21*(C21-C20)</f>
        <v>0.008803779822</v>
      </c>
      <c r="AT21" s="120">
        <f t="shared" si="7"/>
        <v>0.394815023</v>
      </c>
      <c r="AU21" s="120">
        <f t="shared" si="8"/>
        <v>0.02222395134</v>
      </c>
      <c r="AV21" s="130">
        <f t="shared" si="9"/>
        <v>9.30914697</v>
      </c>
      <c r="AW21" s="117">
        <f>PROP_InOut!$G$4/2*((PROP_InOut!$E$8-'PROP_Table (2)'!C21)/('PROP_Table (2)'!C21*SIN('PROP_Table (2)'!K21)))</f>
        <v>3.08613161</v>
      </c>
      <c r="AX21" s="117">
        <f t="shared" si="10"/>
        <v>0.9709101597</v>
      </c>
      <c r="AY21" s="117">
        <f>PROP_InOut!$G$4/2*((C21-PROP_InOut!$J$12/2)/(C21*SIN('PROP_Table (2)'!K21)))</f>
        <v>2.61887029</v>
      </c>
      <c r="AZ21" s="117">
        <f t="shared" si="11"/>
        <v>0.9535586889</v>
      </c>
      <c r="BA21" s="117">
        <f t="shared" si="12"/>
        <v>0.925819819</v>
      </c>
      <c r="BB21" s="103">
        <f>0.5*PROP_InOut!$J$8*T21^2*E21*AP21*(C21-C20)</f>
        <v>0.4296163943</v>
      </c>
      <c r="BC21" s="103">
        <f>0.5*PROP_InOut!$J$8*T21^2*E21*AQ21*(C21-C20)</f>
        <v>0.009074647163</v>
      </c>
      <c r="BD21" s="117">
        <f t="shared" si="13"/>
        <v>0.3655275731</v>
      </c>
      <c r="BE21" s="117">
        <f t="shared" si="14"/>
        <v>0.02057537461</v>
      </c>
      <c r="BF21" s="117">
        <f t="shared" si="32"/>
        <v>8.618592763</v>
      </c>
      <c r="BG21" s="97"/>
      <c r="BH21" s="97"/>
      <c r="BI21" s="97"/>
      <c r="BJ21" s="97"/>
    </row>
    <row r="22" ht="15.75" customHeight="1">
      <c r="B22" s="78">
        <v>19.0</v>
      </c>
      <c r="C22" s="116">
        <v>0.13808964</v>
      </c>
      <c r="D22" s="117">
        <f>C22/PROP_InOut!$E$8</f>
        <v>0.5177714286</v>
      </c>
      <c r="E22" s="117">
        <v>0.0419227</v>
      </c>
      <c r="F22" s="118">
        <f>E22*PROP_InOut!$G$8</f>
        <v>0.0002628815307</v>
      </c>
      <c r="G22" s="119">
        <f>PROP_InOut!$C$4</f>
        <v>19.55</v>
      </c>
      <c r="H22" s="120">
        <f>PROP_InOut!$C$8*'PROP_Table (2)'!C22</f>
        <v>57.84285314</v>
      </c>
      <c r="I22" s="121">
        <f t="shared" si="1"/>
        <v>61.05733502</v>
      </c>
      <c r="J22" s="122">
        <f>I22/PROP_InOut!$D$14</f>
        <v>0.1770470556</v>
      </c>
      <c r="K22" s="120">
        <f t="shared" si="2"/>
        <v>0.3259309365</v>
      </c>
      <c r="L22" s="121">
        <f t="shared" si="3"/>
        <v>18.67446707</v>
      </c>
      <c r="M22" s="97">
        <f t="shared" si="18"/>
        <v>0.04118342219</v>
      </c>
      <c r="N22" s="97">
        <f t="shared" si="19"/>
        <v>2.359636277</v>
      </c>
      <c r="O22" s="120">
        <f t="shared" si="4"/>
        <v>0.3636445856</v>
      </c>
      <c r="P22" s="116">
        <v>20.8353</v>
      </c>
      <c r="Q22" s="120">
        <f t="shared" si="5"/>
        <v>-0.00346977306</v>
      </c>
      <c r="R22" s="122">
        <f t="shared" si="6"/>
        <v>-0.1988033522</v>
      </c>
      <c r="S22" s="123">
        <f t="shared" si="20"/>
        <v>2.551559881</v>
      </c>
      <c r="T22" s="123">
        <f t="shared" si="21"/>
        <v>61.92151975</v>
      </c>
      <c r="U22" s="64">
        <v>2.551559869931498</v>
      </c>
      <c r="V22" s="64">
        <v>2.3596362773126054</v>
      </c>
      <c r="W22" s="106">
        <f t="shared" si="22"/>
        <v>-0.1988033522</v>
      </c>
      <c r="X22" s="64">
        <f t="shared" si="23"/>
        <v>61.92151975</v>
      </c>
      <c r="Y22" s="124">
        <v>0.65699</v>
      </c>
      <c r="Z22" s="123">
        <v>0.0138</v>
      </c>
      <c r="AA22" s="64">
        <f t="shared" si="24"/>
        <v>-0.0000004920917291</v>
      </c>
      <c r="AB22" s="64">
        <f t="shared" si="25"/>
        <v>45.60102189</v>
      </c>
      <c r="AC22" s="64">
        <f t="shared" si="26"/>
        <v>2.551559881</v>
      </c>
      <c r="AD22" s="125">
        <f t="shared" si="27"/>
        <v>0.00000001079124345</v>
      </c>
      <c r="AE22" s="64">
        <f t="shared" si="28"/>
        <v>0.0411830525</v>
      </c>
      <c r="AF22" s="64">
        <f t="shared" si="29"/>
        <v>2.359615095</v>
      </c>
      <c r="AG22" s="126">
        <f t="shared" si="30"/>
        <v>0.1770470556</v>
      </c>
      <c r="AH22" s="64"/>
      <c r="AI22" s="64"/>
      <c r="AJ22" s="64"/>
      <c r="AK22" s="64"/>
      <c r="AL22" s="64"/>
      <c r="AM22" s="64"/>
      <c r="AN22" s="132">
        <v>2.3596362773126054</v>
      </c>
      <c r="AO22" s="129">
        <f>PROP_InOut!$F$8*'PROP_Table (2)'!I22*'PROP_Table (2)'!E22</f>
        <v>171057.0574</v>
      </c>
      <c r="AP22" s="120">
        <f t="shared" ref="AP22:AQ22" si="43">Y22</f>
        <v>0.65699</v>
      </c>
      <c r="AQ22" s="120">
        <f t="shared" si="43"/>
        <v>0.0138</v>
      </c>
      <c r="AR22" s="102">
        <f>0.5*PROP_InOut!$J$8*I22^2*E22*AP22*(C22-C21)</f>
        <v>0.4437964462</v>
      </c>
      <c r="AS22" s="102">
        <f>0.5*PROP_InOut!$J$8*I22^2*E22*AQ22*(C22-C21)</f>
        <v>0.009321893723</v>
      </c>
      <c r="AT22" s="120">
        <f t="shared" si="7"/>
        <v>0.4225922855</v>
      </c>
      <c r="AU22" s="120">
        <f t="shared" si="8"/>
        <v>0.02385895451</v>
      </c>
      <c r="AV22" s="130">
        <f t="shared" si="9"/>
        <v>9.994015494</v>
      </c>
      <c r="AW22" s="117">
        <f>PROP_InOut!$G$4/2*((PROP_InOut!$E$8-'PROP_Table (2)'!C22)/('PROP_Table (2)'!C22*SIN('PROP_Table (2)'!K22)))</f>
        <v>2.90874694</v>
      </c>
      <c r="AX22" s="117">
        <f t="shared" si="10"/>
        <v>0.9652589489</v>
      </c>
      <c r="AY22" s="117">
        <f>PROP_InOut!$G$4/2*((C22-PROP_InOut!$J$12/2)/(C22*SIN('PROP_Table (2)'!K22)))</f>
        <v>2.76409661</v>
      </c>
      <c r="AZ22" s="117">
        <f t="shared" si="11"/>
        <v>0.9598453149</v>
      </c>
      <c r="BA22" s="117">
        <f t="shared" si="12"/>
        <v>0.9264992797</v>
      </c>
      <c r="BB22" s="103">
        <f>0.5*PROP_InOut!$J$8*T22^2*E22*AP22*(C22-C21)</f>
        <v>0.4564480378</v>
      </c>
      <c r="BC22" s="103">
        <f>0.5*PROP_InOut!$J$8*T22^2*E22*AQ22*(C22-C21)</f>
        <v>0.009587638962</v>
      </c>
      <c r="BD22" s="117">
        <f t="shared" si="13"/>
        <v>0.3915314481</v>
      </c>
      <c r="BE22" s="117">
        <f t="shared" si="14"/>
        <v>0.02210530417</v>
      </c>
      <c r="BF22" s="117">
        <f t="shared" si="32"/>
        <v>9.259448157</v>
      </c>
      <c r="BG22" s="97"/>
      <c r="BH22" s="97"/>
      <c r="BI22" s="97"/>
      <c r="BJ22" s="97"/>
    </row>
    <row r="23" ht="15.75" customHeight="1">
      <c r="A23" s="115"/>
      <c r="B23" s="133">
        <v>20.0</v>
      </c>
      <c r="C23" s="116">
        <v>0.14516353999999998</v>
      </c>
      <c r="D23" s="134">
        <f>C23/PROP_InOut!$E$8</f>
        <v>0.5442952381</v>
      </c>
      <c r="E23" s="117">
        <v>0.04084828</v>
      </c>
      <c r="F23" s="135">
        <f>E23*PROP_InOut!$G$8</f>
        <v>0.0002561442458</v>
      </c>
      <c r="G23" s="136">
        <f>PROP_InOut!$C$4</f>
        <v>19.55</v>
      </c>
      <c r="H23" s="137">
        <f>PROP_InOut!$C$8*'PROP_Table (2)'!C23</f>
        <v>60.80596144</v>
      </c>
      <c r="I23" s="138">
        <f t="shared" si="1"/>
        <v>63.87149166</v>
      </c>
      <c r="J23" s="122">
        <f>I23/PROP_InOut!$D$14</f>
        <v>0.1852072242</v>
      </c>
      <c r="K23" s="137">
        <f t="shared" si="2"/>
        <v>0.3110761862</v>
      </c>
      <c r="L23" s="138">
        <f t="shared" si="3"/>
        <v>17.82335258</v>
      </c>
      <c r="M23" s="97">
        <f t="shared" si="18"/>
        <v>0.03989189535</v>
      </c>
      <c r="N23" s="97">
        <f t="shared" si="19"/>
        <v>2.28563724</v>
      </c>
      <c r="O23" s="137">
        <f t="shared" si="4"/>
        <v>0.3473467011</v>
      </c>
      <c r="P23" s="116">
        <v>19.9015</v>
      </c>
      <c r="Q23" s="137">
        <f t="shared" si="5"/>
        <v>-0.003621380479</v>
      </c>
      <c r="R23" s="139">
        <f t="shared" si="6"/>
        <v>-0.2074898174</v>
      </c>
      <c r="S23" s="140">
        <f t="shared" si="20"/>
        <v>2.586558417</v>
      </c>
      <c r="T23" s="140">
        <f t="shared" si="21"/>
        <v>64.70759796</v>
      </c>
      <c r="U23" s="64">
        <f>U22+(U24-U22)*((C23-C22)/(C24-C22))</f>
        <v>2.579353518</v>
      </c>
      <c r="V23" s="64">
        <f>V22+(V24-V22)*((C23-C22)/(C24-C22))</f>
        <v>2.28563724</v>
      </c>
      <c r="W23" s="141">
        <f t="shared" si="22"/>
        <v>-0.2074898174</v>
      </c>
      <c r="X23" s="142">
        <f t="shared" si="23"/>
        <v>64.70759796</v>
      </c>
      <c r="Y23" s="102">
        <f>Y22+(Y24-Y22)*((C23-C22)/(C24-C22))</f>
        <v>0.65483</v>
      </c>
      <c r="Z23" s="64">
        <f>Z22+(Z24-Z22)*((C23-C22)/(C24-C22))</f>
        <v>0.0137</v>
      </c>
      <c r="AA23" s="142">
        <f t="shared" si="24"/>
        <v>-0.3552595457</v>
      </c>
      <c r="AB23" s="142">
        <f t="shared" si="25"/>
        <v>49.3080541</v>
      </c>
      <c r="AC23" s="142">
        <f t="shared" si="26"/>
        <v>2.586558417</v>
      </c>
      <c r="AD23" s="143">
        <f t="shared" si="27"/>
        <v>0.00720489892</v>
      </c>
      <c r="AE23" s="142">
        <f t="shared" si="28"/>
        <v>0.03995175497</v>
      </c>
      <c r="AF23" s="142">
        <f t="shared" si="29"/>
        <v>2.289066944</v>
      </c>
      <c r="AG23" s="126">
        <f t="shared" si="30"/>
        <v>0.1852072242</v>
      </c>
      <c r="AH23" s="144"/>
      <c r="AI23" s="144"/>
      <c r="AJ23" s="144"/>
      <c r="AK23" s="142"/>
      <c r="AL23" s="142"/>
      <c r="AM23" s="142"/>
      <c r="AN23" s="145"/>
      <c r="AO23" s="146">
        <f>PROP_InOut!$F$8*'PROP_Table (2)'!I23*'PROP_Table (2)'!E23</f>
        <v>174355.134</v>
      </c>
      <c r="AP23" s="120">
        <f t="shared" ref="AP23:AQ23" si="44">Y23</f>
        <v>0.65483</v>
      </c>
      <c r="AQ23" s="120">
        <f t="shared" si="44"/>
        <v>0.0137</v>
      </c>
      <c r="AR23" s="102">
        <f>0.5*PROP_InOut!$J$8*I23^2*E23*AP23*(C23-C22)</f>
        <v>0.4716464676</v>
      </c>
      <c r="AS23" s="102">
        <f>0.5*PROP_InOut!$J$8*I23^2*E23*AQ23*(C23-C22)</f>
        <v>0.009867532958</v>
      </c>
      <c r="AT23" s="137">
        <f t="shared" si="7"/>
        <v>0.4510844035</v>
      </c>
      <c r="AU23" s="137">
        <f t="shared" si="8"/>
        <v>0.02553988812</v>
      </c>
      <c r="AV23" s="147">
        <f t="shared" si="9"/>
        <v>10.69812332</v>
      </c>
      <c r="AW23" s="134">
        <f>PROP_InOut!$G$4/2*((PROP_InOut!$E$8-'PROP_Table (2)'!C23)/('PROP_Table (2)'!C23*SIN('PROP_Table (2)'!K23)))</f>
        <v>2.735327483</v>
      </c>
      <c r="AX23" s="134">
        <f t="shared" si="10"/>
        <v>0.9586716962</v>
      </c>
      <c r="AY23" s="134">
        <f>PROP_InOut!$G$4/2*((C23-PROP_InOut!$J$12/2)/(C23*SIN('PROP_Table (2)'!K23)))</f>
        <v>2.909797576</v>
      </c>
      <c r="AZ23" s="134">
        <f t="shared" si="11"/>
        <v>0.9652954661</v>
      </c>
      <c r="BA23" s="134">
        <f t="shared" si="12"/>
        <v>0.9254014418</v>
      </c>
      <c r="BB23" s="103">
        <f>0.5*PROP_InOut!$J$8*T23^2*E23*AP23*(C23-C22)</f>
        <v>0.4840754139</v>
      </c>
      <c r="BC23" s="103">
        <f>0.5*PROP_InOut!$J$8*T23^2*E23*AQ23*(C23-C22)</f>
        <v>0.01012756467</v>
      </c>
      <c r="BD23" s="134">
        <f t="shared" si="13"/>
        <v>0.4174341573</v>
      </c>
      <c r="BE23" s="134">
        <f t="shared" si="14"/>
        <v>0.02363464929</v>
      </c>
      <c r="BF23" s="117">
        <f t="shared" si="32"/>
        <v>9.900058745</v>
      </c>
      <c r="BG23" s="144"/>
      <c r="BH23" s="97"/>
      <c r="BI23" s="97"/>
      <c r="BJ23" s="97"/>
    </row>
    <row r="24" ht="15.75" customHeight="1">
      <c r="A24" s="100" t="s">
        <v>104</v>
      </c>
      <c r="B24" s="78">
        <v>21.0</v>
      </c>
      <c r="C24" s="116">
        <v>0.15223744</v>
      </c>
      <c r="D24" s="117">
        <f>C24/PROP_InOut!$E$8</f>
        <v>0.5708190476</v>
      </c>
      <c r="E24" s="117">
        <v>0.03961892</v>
      </c>
      <c r="F24" s="118">
        <f>E24*PROP_InOut!$G$8</f>
        <v>0.0002484353902</v>
      </c>
      <c r="G24" s="119">
        <f>PROP_InOut!$C$4</f>
        <v>19.55</v>
      </c>
      <c r="H24" s="120">
        <f>PROP_InOut!$C$8*'PROP_Table (2)'!C24</f>
        <v>63.76906975</v>
      </c>
      <c r="I24" s="121">
        <f t="shared" si="1"/>
        <v>66.69855138</v>
      </c>
      <c r="J24" s="122">
        <f>I24/PROP_InOut!$D$14</f>
        <v>0.1934048077</v>
      </c>
      <c r="K24" s="120">
        <f t="shared" si="2"/>
        <v>0.297477899</v>
      </c>
      <c r="L24" s="121">
        <f t="shared" si="3"/>
        <v>17.04422811</v>
      </c>
      <c r="M24" s="97">
        <f t="shared" si="18"/>
        <v>0.03860036852</v>
      </c>
      <c r="N24" s="97">
        <f t="shared" si="19"/>
        <v>2.211638204</v>
      </c>
      <c r="O24" s="120">
        <f t="shared" si="4"/>
        <v>0.3323944654</v>
      </c>
      <c r="P24" s="116">
        <v>19.0448</v>
      </c>
      <c r="Q24" s="120">
        <f t="shared" si="5"/>
        <v>-0.003683802085</v>
      </c>
      <c r="R24" s="122">
        <f t="shared" si="6"/>
        <v>-0.211066312</v>
      </c>
      <c r="S24" s="123">
        <f t="shared" si="20"/>
        <v>2.60714717</v>
      </c>
      <c r="T24" s="123">
        <f t="shared" si="21"/>
        <v>67.50876556</v>
      </c>
      <c r="U24" s="64">
        <v>2.6071471665750923</v>
      </c>
      <c r="V24" s="64">
        <v>2.2116382036146023</v>
      </c>
      <c r="W24" s="106">
        <f t="shared" si="22"/>
        <v>-0.211066312</v>
      </c>
      <c r="X24" s="64">
        <f t="shared" si="23"/>
        <v>67.50876556</v>
      </c>
      <c r="Y24" s="124">
        <v>0.65267</v>
      </c>
      <c r="Z24" s="123">
        <v>0.0136</v>
      </c>
      <c r="AA24" s="64">
        <f t="shared" si="24"/>
        <v>-0.0000001851838363</v>
      </c>
      <c r="AB24" s="64">
        <f t="shared" si="25"/>
        <v>53.39794405</v>
      </c>
      <c r="AC24" s="64">
        <f t="shared" si="26"/>
        <v>2.60714717</v>
      </c>
      <c r="AD24" s="125">
        <f t="shared" si="27"/>
        <v>0.000000003467995668</v>
      </c>
      <c r="AE24" s="64">
        <f t="shared" si="28"/>
        <v>0.03860020485</v>
      </c>
      <c r="AF24" s="64">
        <f t="shared" si="29"/>
        <v>2.211628826</v>
      </c>
      <c r="AG24" s="126">
        <f t="shared" si="30"/>
        <v>0.1934048077</v>
      </c>
      <c r="AH24" s="97"/>
      <c r="AI24" s="97"/>
      <c r="AJ24" s="97"/>
      <c r="AK24" s="64"/>
      <c r="AL24" s="64"/>
      <c r="AM24" s="64"/>
      <c r="AN24" s="132">
        <v>2.2116382036146023</v>
      </c>
      <c r="AO24" s="129">
        <f>PROP_InOut!$F$8*'PROP_Table (2)'!I24*'PROP_Table (2)'!E24</f>
        <v>176592.779</v>
      </c>
      <c r="AP24" s="120">
        <f t="shared" ref="AP24:AQ24" si="45">Y24</f>
        <v>0.65267</v>
      </c>
      <c r="AQ24" s="120">
        <f t="shared" si="45"/>
        <v>0.0136</v>
      </c>
      <c r="AR24" s="102">
        <f>0.5*PROP_InOut!$J$8*I24^2*E24*AP24*(C24-C23)</f>
        <v>0.4971978169</v>
      </c>
      <c r="AS24" s="102">
        <f>0.5*PROP_InOut!$J$8*I24^2*E24*AQ24*(C24-C23)</f>
        <v>0.01036035103</v>
      </c>
      <c r="AT24" s="120">
        <f t="shared" si="7"/>
        <v>0.4773548008</v>
      </c>
      <c r="AU24" s="120">
        <f t="shared" si="8"/>
        <v>0.02709782889</v>
      </c>
      <c r="AV24" s="130">
        <f t="shared" si="9"/>
        <v>11.35071202</v>
      </c>
      <c r="AW24" s="117">
        <f>PROP_InOut!$G$4/2*((PROP_InOut!$E$8-'PROP_Table (2)'!C24)/('PROP_Table (2)'!C24*SIN('PROP_Table (2)'!K24)))</f>
        <v>2.565143245</v>
      </c>
      <c r="AX24" s="117">
        <f t="shared" si="10"/>
        <v>0.9509903467</v>
      </c>
      <c r="AY24" s="117">
        <f>PROP_InOut!$G$4/2*((C24-PROP_InOut!$J$12/2)/(C24*SIN('PROP_Table (2)'!K24)))</f>
        <v>3.055926688</v>
      </c>
      <c r="AZ24" s="117">
        <f t="shared" si="11"/>
        <v>0.9700174486</v>
      </c>
      <c r="BA24" s="117">
        <f t="shared" si="12"/>
        <v>0.9224772298</v>
      </c>
      <c r="BB24" s="103">
        <f>0.5*PROP_InOut!$J$8*T24^2*E24*AP24*(C24-C23)</f>
        <v>0.5093505075</v>
      </c>
      <c r="BC24" s="103">
        <f>0.5*PROP_InOut!$J$8*T24^2*E24*AQ24*(C24-C23)</f>
        <v>0.01061358252</v>
      </c>
      <c r="BD24" s="117">
        <f t="shared" si="13"/>
        <v>0.4403489342</v>
      </c>
      <c r="BE24" s="117">
        <f t="shared" si="14"/>
        <v>0.02499713013</v>
      </c>
      <c r="BF24" s="117">
        <f t="shared" si="32"/>
        <v>10.47077338</v>
      </c>
      <c r="BG24" s="97"/>
      <c r="BH24" s="97"/>
      <c r="BI24" s="97"/>
      <c r="BJ24" s="97"/>
    </row>
    <row r="25" ht="15.75" customHeight="1">
      <c r="B25" s="78">
        <v>22.0</v>
      </c>
      <c r="C25" s="116">
        <v>0.15931134</v>
      </c>
      <c r="D25" s="117">
        <f>C25/PROP_InOut!$E$8</f>
        <v>0.5973428571</v>
      </c>
      <c r="E25" s="117">
        <v>0.0382524</v>
      </c>
      <c r="F25" s="118">
        <f>E25*PROP_InOut!$G$8</f>
        <v>0.0002398664558</v>
      </c>
      <c r="G25" s="119">
        <f>PROP_InOut!$C$4</f>
        <v>19.55</v>
      </c>
      <c r="H25" s="120">
        <f>PROP_InOut!$C$8*'PROP_Table (2)'!C25</f>
        <v>66.73217805</v>
      </c>
      <c r="I25" s="121">
        <f t="shared" si="1"/>
        <v>69.53694045</v>
      </c>
      <c r="J25" s="122">
        <f>I25/PROP_InOut!$D$14</f>
        <v>0.2016352427</v>
      </c>
      <c r="K25" s="120">
        <f t="shared" si="2"/>
        <v>0.284987578</v>
      </c>
      <c r="L25" s="121">
        <f t="shared" si="3"/>
        <v>16.32858543</v>
      </c>
      <c r="M25" s="97">
        <f t="shared" si="18"/>
        <v>0.03709986208</v>
      </c>
      <c r="N25" s="97">
        <f t="shared" si="19"/>
        <v>2.125665517</v>
      </c>
      <c r="O25" s="120">
        <f t="shared" si="4"/>
        <v>0.3186342896</v>
      </c>
      <c r="P25" s="116">
        <v>18.2564</v>
      </c>
      <c r="Q25" s="120">
        <f t="shared" si="5"/>
        <v>-0.003453150477</v>
      </c>
      <c r="R25" s="122">
        <f t="shared" si="6"/>
        <v>-0.1978509483</v>
      </c>
      <c r="S25" s="123">
        <f t="shared" si="20"/>
        <v>2.612803319</v>
      </c>
      <c r="T25" s="123">
        <f t="shared" si="21"/>
        <v>70.31404487</v>
      </c>
      <c r="U25" s="64">
        <f>U24+(U26-U24)*((C25-C24)/(C26-C24))</f>
        <v>2.605841641</v>
      </c>
      <c r="V25" s="64">
        <f>V24+(V26-V24)*((C25-C24)/(C26-C24))</f>
        <v>2.125665517</v>
      </c>
      <c r="W25" s="106">
        <f t="shared" si="22"/>
        <v>-0.1978509483</v>
      </c>
      <c r="X25" s="64">
        <f t="shared" si="23"/>
        <v>70.31404487</v>
      </c>
      <c r="Y25" s="102">
        <f>Y24+(Y26-Y24)*((C25-C24)/(C26-C24))</f>
        <v>0.650405</v>
      </c>
      <c r="Z25" s="64">
        <f>Z24+(Z26-Z24)*((C25-C24)/(C26-C24))</f>
        <v>0.013685</v>
      </c>
      <c r="AA25" s="64">
        <f t="shared" si="24"/>
        <v>-0.4033580051</v>
      </c>
      <c r="AB25" s="64">
        <f t="shared" si="25"/>
        <v>57.93977432</v>
      </c>
      <c r="AC25" s="64">
        <f t="shared" si="26"/>
        <v>2.612803319</v>
      </c>
      <c r="AD25" s="125">
        <f t="shared" si="27"/>
        <v>0.006961677187</v>
      </c>
      <c r="AE25" s="64">
        <f t="shared" si="28"/>
        <v>0.03714196412</v>
      </c>
      <c r="AF25" s="64">
        <f t="shared" si="29"/>
        <v>2.128077787</v>
      </c>
      <c r="AG25" s="126">
        <f t="shared" si="30"/>
        <v>0.2016352427</v>
      </c>
      <c r="AH25" s="64"/>
      <c r="AI25" s="64"/>
      <c r="AJ25" s="64"/>
      <c r="AK25" s="64"/>
      <c r="AL25" s="64"/>
      <c r="AM25" s="64"/>
      <c r="AN25" s="132"/>
      <c r="AO25" s="129">
        <f>PROP_InOut!$F$8*'PROP_Table (2)'!I25*'PROP_Table (2)'!E25</f>
        <v>177757.5982</v>
      </c>
      <c r="AP25" s="120">
        <f t="shared" ref="AP25:AQ25" si="46">Y25</f>
        <v>0.650405</v>
      </c>
      <c r="AQ25" s="120">
        <f t="shared" si="46"/>
        <v>0.013685</v>
      </c>
      <c r="AR25" s="102">
        <f>0.5*PROP_InOut!$J$8*I25^2*E25*AP25*(C25-C24)</f>
        <v>0.5199646784</v>
      </c>
      <c r="AS25" s="102">
        <f>0.5*PROP_InOut!$J$8*I25^2*E25*AQ25*(C25-C24)</f>
        <v>0.01094043961</v>
      </c>
      <c r="AT25" s="120">
        <f t="shared" si="7"/>
        <v>0.5007710022</v>
      </c>
      <c r="AU25" s="120">
        <f t="shared" si="8"/>
        <v>0.02850141876</v>
      </c>
      <c r="AV25" s="130">
        <f t="shared" si="9"/>
        <v>11.93864637</v>
      </c>
      <c r="AW25" s="117">
        <f>PROP_InOut!$G$4/2*((PROP_InOut!$E$8-'PROP_Table (2)'!C25)/('PROP_Table (2)'!C25*SIN('PROP_Table (2)'!K25)))</f>
        <v>2.397621085</v>
      </c>
      <c r="AX25" s="117">
        <f t="shared" si="10"/>
        <v>0.9420295237</v>
      </c>
      <c r="AY25" s="117">
        <f>PROP_InOut!$G$4/2*((C25-PROP_InOut!$J$12/2)/(C25*SIN('PROP_Table (2)'!K25)))</f>
        <v>3.202442355</v>
      </c>
      <c r="AZ25" s="117">
        <f t="shared" si="11"/>
        <v>0.9741061377</v>
      </c>
      <c r="BA25" s="117">
        <f t="shared" si="12"/>
        <v>0.9176367409</v>
      </c>
      <c r="BB25" s="103">
        <f>0.5*PROP_InOut!$J$8*T25^2*E25*AP25*(C25-C24)</f>
        <v>0.5316512627</v>
      </c>
      <c r="BC25" s="103">
        <f>0.5*PROP_InOut!$J$8*T25^2*E25*AQ25*(C25-C24)</f>
        <v>0.01118633395</v>
      </c>
      <c r="BD25" s="117">
        <f t="shared" si="13"/>
        <v>0.4595258704</v>
      </c>
      <c r="BE25" s="117">
        <f t="shared" si="14"/>
        <v>0.02615394903</v>
      </c>
      <c r="BF25" s="117">
        <f t="shared" si="32"/>
        <v>10.95534055</v>
      </c>
      <c r="BG25" s="97"/>
      <c r="BH25" s="97"/>
      <c r="BI25" s="97"/>
      <c r="BJ25" s="97"/>
    </row>
    <row r="26" ht="15.75" customHeight="1">
      <c r="B26" s="78">
        <v>23.0</v>
      </c>
      <c r="C26" s="116">
        <v>0.16638524</v>
      </c>
      <c r="D26" s="117">
        <f>C26/PROP_InOut!$E$8</f>
        <v>0.6238666667</v>
      </c>
      <c r="E26" s="117">
        <v>0.036769039999999996</v>
      </c>
      <c r="F26" s="118">
        <f>E26*PROP_InOut!$G$8</f>
        <v>0.0002305648615</v>
      </c>
      <c r="G26" s="119">
        <f>PROP_InOut!$C$4</f>
        <v>19.55</v>
      </c>
      <c r="H26" s="120">
        <f>PROP_InOut!$C$8*'PROP_Table (2)'!C26</f>
        <v>69.69528635</v>
      </c>
      <c r="I26" s="121">
        <f t="shared" si="1"/>
        <v>72.38532614</v>
      </c>
      <c r="J26" s="122">
        <f>I26/PROP_InOut!$D$14</f>
        <v>0.2098946647</v>
      </c>
      <c r="K26" s="120">
        <f t="shared" si="2"/>
        <v>0.2734785734</v>
      </c>
      <c r="L26" s="121">
        <f t="shared" si="3"/>
        <v>15.66916804</v>
      </c>
      <c r="M26" s="97">
        <f t="shared" si="18"/>
        <v>0.03559935564</v>
      </c>
      <c r="N26" s="97">
        <f t="shared" si="19"/>
        <v>2.039692831</v>
      </c>
      <c r="O26" s="120">
        <f t="shared" si="4"/>
        <v>0.3059335286</v>
      </c>
      <c r="P26" s="116">
        <v>17.5287</v>
      </c>
      <c r="Q26" s="120">
        <f t="shared" si="5"/>
        <v>-0.003144400474</v>
      </c>
      <c r="R26" s="122">
        <f t="shared" si="6"/>
        <v>-0.1801608762</v>
      </c>
      <c r="S26" s="123">
        <f t="shared" si="20"/>
        <v>2.604536119</v>
      </c>
      <c r="T26" s="123">
        <f t="shared" si="21"/>
        <v>73.13177429</v>
      </c>
      <c r="U26" s="64">
        <v>2.6045361163536502</v>
      </c>
      <c r="V26" s="64">
        <v>2.0396928313711022</v>
      </c>
      <c r="W26" s="106">
        <f t="shared" si="22"/>
        <v>-0.1801608762</v>
      </c>
      <c r="X26" s="64">
        <f t="shared" si="23"/>
        <v>73.13177429</v>
      </c>
      <c r="Y26" s="124">
        <v>0.64814</v>
      </c>
      <c r="Z26" s="123">
        <v>0.01377</v>
      </c>
      <c r="AA26" s="64">
        <f t="shared" si="24"/>
        <v>-0.0000001697882794</v>
      </c>
      <c r="AB26" s="64">
        <f t="shared" si="25"/>
        <v>62.98172602</v>
      </c>
      <c r="AC26" s="64">
        <f t="shared" si="26"/>
        <v>2.604536119</v>
      </c>
      <c r="AD26" s="125">
        <f t="shared" si="27"/>
        <v>0.000000002695834223</v>
      </c>
      <c r="AE26" s="64">
        <f t="shared" si="28"/>
        <v>0.03559924265</v>
      </c>
      <c r="AF26" s="64">
        <f t="shared" si="29"/>
        <v>2.039686357</v>
      </c>
      <c r="AG26" s="126">
        <f t="shared" si="30"/>
        <v>0.2098946647</v>
      </c>
      <c r="AH26" s="64"/>
      <c r="AI26" s="97"/>
      <c r="AJ26" s="97"/>
      <c r="AK26" s="97"/>
      <c r="AL26" s="97"/>
      <c r="AM26" s="97"/>
      <c r="AN26" s="132">
        <v>2.0396928313711022</v>
      </c>
      <c r="AO26" s="129">
        <f>PROP_InOut!$F$8*'PROP_Table (2)'!I26*'PROP_Table (2)'!E26</f>
        <v>177863.4587</v>
      </c>
      <c r="AP26" s="120">
        <f t="shared" ref="AP26:AQ26" si="47">Y26</f>
        <v>0.64814</v>
      </c>
      <c r="AQ26" s="120">
        <f t="shared" si="47"/>
        <v>0.01377</v>
      </c>
      <c r="AR26" s="102">
        <f>0.5*PROP_InOut!$J$8*I26^2*E26*AP26*(C26-C25)</f>
        <v>0.5396998697</v>
      </c>
      <c r="AS26" s="102">
        <f>0.5*PROP_InOut!$J$8*I26^2*E26*AQ26*(C26-C25)</f>
        <v>0.01146614498</v>
      </c>
      <c r="AT26" s="120">
        <f t="shared" si="7"/>
        <v>0.521223971</v>
      </c>
      <c r="AU26" s="120">
        <f t="shared" si="8"/>
        <v>0.02973614311</v>
      </c>
      <c r="AV26" s="130">
        <f t="shared" si="9"/>
        <v>12.4558465</v>
      </c>
      <c r="AW26" s="117">
        <f>PROP_InOut!$G$4/2*((PROP_InOut!$E$8-'PROP_Table (2)'!C26)/('PROP_Table (2)'!C26*SIN('PROP_Table (2)'!K26)))</f>
        <v>2.232306453</v>
      </c>
      <c r="AX26" s="117">
        <f t="shared" si="10"/>
        <v>0.931571291</v>
      </c>
      <c r="AY26" s="117">
        <f>PROP_InOut!$G$4/2*((C26-PROP_InOut!$J$12/2)/(C26*SIN('PROP_Table (2)'!K26)))</f>
        <v>3.34930752</v>
      </c>
      <c r="AZ26" s="117">
        <f t="shared" si="11"/>
        <v>0.9776445401</v>
      </c>
      <c r="BA26" s="117">
        <f t="shared" si="12"/>
        <v>0.9107455863</v>
      </c>
      <c r="BB26" s="103">
        <f>0.5*PROP_InOut!$J$8*T26^2*E26*AP26*(C26-C25)</f>
        <v>0.5508881907</v>
      </c>
      <c r="BC26" s="103">
        <f>0.5*PROP_InOut!$J$8*T26^2*E26*AQ26*(C26-C25)</f>
        <v>0.01170384544</v>
      </c>
      <c r="BD26" s="117">
        <f t="shared" si="13"/>
        <v>0.4747024311</v>
      </c>
      <c r="BE26" s="117">
        <f t="shared" si="14"/>
        <v>0.02708206109</v>
      </c>
      <c r="BF26" s="117">
        <f t="shared" si="32"/>
        <v>11.34410722</v>
      </c>
      <c r="BG26" s="97"/>
      <c r="BH26" s="97"/>
      <c r="BI26" s="97"/>
      <c r="BJ26" s="97"/>
    </row>
    <row r="27" ht="15.75" customHeight="1">
      <c r="B27" s="78">
        <v>24.0</v>
      </c>
      <c r="C27" s="116">
        <v>0.17345914</v>
      </c>
      <c r="D27" s="117">
        <f>C27/PROP_InOut!$E$8</f>
        <v>0.6503904762</v>
      </c>
      <c r="E27" s="117">
        <v>0.035186619999999995</v>
      </c>
      <c r="F27" s="118">
        <f>E27*PROP_InOut!$G$8</f>
        <v>0.000220642099</v>
      </c>
      <c r="G27" s="119">
        <f>PROP_InOut!$C$4</f>
        <v>19.55</v>
      </c>
      <c r="H27" s="120">
        <f>PROP_InOut!$C$8*'PROP_Table (2)'!C27</f>
        <v>72.65839466</v>
      </c>
      <c r="I27" s="121">
        <f t="shared" si="1"/>
        <v>75.24257315</v>
      </c>
      <c r="J27" s="122">
        <f>I27/PROP_InOut!$D$14</f>
        <v>0.2181797818</v>
      </c>
      <c r="K27" s="120">
        <f t="shared" si="2"/>
        <v>0.2628423292</v>
      </c>
      <c r="L27" s="121">
        <f t="shared" si="3"/>
        <v>15.05975614</v>
      </c>
      <c r="M27" s="97">
        <f t="shared" si="18"/>
        <v>0.03408135946</v>
      </c>
      <c r="N27" s="97">
        <f t="shared" si="19"/>
        <v>1.952718057</v>
      </c>
      <c r="O27" s="120">
        <f t="shared" si="4"/>
        <v>0.2941787361</v>
      </c>
      <c r="P27" s="116">
        <v>16.8552</v>
      </c>
      <c r="Q27" s="120">
        <f t="shared" si="5"/>
        <v>-0.002744952581</v>
      </c>
      <c r="R27" s="122">
        <f t="shared" si="6"/>
        <v>-0.1572741979</v>
      </c>
      <c r="S27" s="123">
        <f t="shared" si="20"/>
        <v>2.592161088</v>
      </c>
      <c r="T27" s="123">
        <f t="shared" si="21"/>
        <v>75.95541308</v>
      </c>
      <c r="U27" s="64">
        <f>U26+(U28-U26)*((C27-C26)/(C28-C26))</f>
        <v>2.585547481</v>
      </c>
      <c r="V27" s="64">
        <f>V26+(V28-V26)*((C27-C26)/(C28-C26))</f>
        <v>1.952718057</v>
      </c>
      <c r="W27" s="106">
        <f t="shared" si="22"/>
        <v>-0.1572741979</v>
      </c>
      <c r="X27" s="64">
        <f t="shared" si="23"/>
        <v>75.95541308</v>
      </c>
      <c r="Y27" s="102">
        <f>Y26+(Y28-Y26)*((C27-C26)/(C28-C26))</f>
        <v>0.648505</v>
      </c>
      <c r="Z27" s="64">
        <f>Z26+(Z28-Z26)*((C27-C26)/(C28-C26))</f>
        <v>0.013955</v>
      </c>
      <c r="AA27" s="64">
        <f t="shared" si="24"/>
        <v>-0.4539334915</v>
      </c>
      <c r="AB27" s="64">
        <f t="shared" si="25"/>
        <v>68.63630575</v>
      </c>
      <c r="AC27" s="64">
        <f t="shared" si="26"/>
        <v>2.592161088</v>
      </c>
      <c r="AD27" s="125">
        <f t="shared" si="27"/>
        <v>0.006613606116</v>
      </c>
      <c r="AE27" s="64">
        <f t="shared" si="28"/>
        <v>0.03411416434</v>
      </c>
      <c r="AF27" s="64">
        <f t="shared" si="29"/>
        <v>1.954597638</v>
      </c>
      <c r="AG27" s="126">
        <f t="shared" si="30"/>
        <v>0.2181797818</v>
      </c>
      <c r="AH27" s="97"/>
      <c r="AI27" s="97"/>
      <c r="AJ27" s="97"/>
      <c r="AK27" s="97"/>
      <c r="AL27" s="97"/>
      <c r="AM27" s="64"/>
      <c r="AN27" s="132"/>
      <c r="AO27" s="129">
        <f>PROP_InOut!$F$8*'PROP_Table (2)'!I27*'PROP_Table (2)'!E27</f>
        <v>176927.4006</v>
      </c>
      <c r="AP27" s="120">
        <f t="shared" ref="AP27:AQ27" si="48">Y27</f>
        <v>0.648505</v>
      </c>
      <c r="AQ27" s="120">
        <f t="shared" si="48"/>
        <v>0.013955</v>
      </c>
      <c r="AR27" s="102">
        <f>0.5*PROP_InOut!$J$8*I27^2*E27*AP27*(C27-C26)</f>
        <v>0.5583651245</v>
      </c>
      <c r="AS27" s="102">
        <f>0.5*PROP_InOut!$J$8*I27^2*E27*AQ27*(C27-C26)</f>
        <v>0.01201530491</v>
      </c>
      <c r="AT27" s="120">
        <f t="shared" si="7"/>
        <v>0.540514051</v>
      </c>
      <c r="AU27" s="120">
        <f t="shared" si="8"/>
        <v>0.03090777645</v>
      </c>
      <c r="AV27" s="130">
        <f t="shared" si="9"/>
        <v>12.94661912</v>
      </c>
      <c r="AW27" s="117">
        <f>PROP_InOut!$G$4/2*((PROP_InOut!$E$8-'PROP_Table (2)'!C27)/('PROP_Table (2)'!C27*SIN('PROP_Table (2)'!K27)))</f>
        <v>2.068835497</v>
      </c>
      <c r="AX27" s="117">
        <f t="shared" si="10"/>
        <v>0.9193585506</v>
      </c>
      <c r="AY27" s="117">
        <f>PROP_InOut!$G$4/2*((C27-PROP_InOut!$J$12/2)/(C27*SIN('PROP_Table (2)'!K27)))</f>
        <v>3.496489227</v>
      </c>
      <c r="AZ27" s="117">
        <f t="shared" si="11"/>
        <v>0.9807051842</v>
      </c>
      <c r="BA27" s="117">
        <f t="shared" si="12"/>
        <v>0.9016196967</v>
      </c>
      <c r="BB27" s="103">
        <f>0.5*PROP_InOut!$J$8*T27^2*E27*AP27*(C27-C26)</f>
        <v>0.5689950209</v>
      </c>
      <c r="BC27" s="103">
        <f>0.5*PROP_InOut!$J$8*T27^2*E27*AQ27*(C27-C26)</f>
        <v>0.01224404672</v>
      </c>
      <c r="BD27" s="117">
        <f t="shared" si="13"/>
        <v>0.4873381147</v>
      </c>
      <c r="BE27" s="117">
        <f t="shared" si="14"/>
        <v>0.02786706003</v>
      </c>
      <c r="BF27" s="117">
        <f t="shared" si="32"/>
        <v>11.67292681</v>
      </c>
      <c r="BG27" s="97"/>
      <c r="BH27" s="97"/>
      <c r="BI27" s="97"/>
      <c r="BJ27" s="97"/>
    </row>
    <row r="28" ht="15.75" customHeight="1">
      <c r="B28" s="78">
        <v>25.0</v>
      </c>
      <c r="C28" s="116">
        <v>0.18053303999999998</v>
      </c>
      <c r="D28" s="117">
        <f>C28/PROP_InOut!$E$8</f>
        <v>0.6769142857</v>
      </c>
      <c r="E28" s="117">
        <v>0.03352292</v>
      </c>
      <c r="F28" s="118">
        <f>E28*PROP_InOut!$G$8</f>
        <v>0.0002102096602</v>
      </c>
      <c r="G28" s="119">
        <f>PROP_InOut!$C$4</f>
        <v>19.55</v>
      </c>
      <c r="H28" s="120">
        <f>PROP_InOut!$C$8*'PROP_Table (2)'!C28</f>
        <v>75.62150296</v>
      </c>
      <c r="I28" s="121">
        <f t="shared" si="1"/>
        <v>78.10770903</v>
      </c>
      <c r="J28" s="122">
        <f>I28/PROP_InOut!$D$14</f>
        <v>0.2264877742</v>
      </c>
      <c r="K28" s="120">
        <f t="shared" si="2"/>
        <v>0.2529853513</v>
      </c>
      <c r="L28" s="121">
        <f t="shared" si="3"/>
        <v>14.49499291</v>
      </c>
      <c r="M28" s="97">
        <f t="shared" si="18"/>
        <v>0.03256336329</v>
      </c>
      <c r="N28" s="97">
        <f t="shared" si="19"/>
        <v>1.865743283</v>
      </c>
      <c r="O28" s="120">
        <f t="shared" si="4"/>
        <v>0.2832686829</v>
      </c>
      <c r="P28" s="116">
        <v>16.2301</v>
      </c>
      <c r="Q28" s="120">
        <f t="shared" si="5"/>
        <v>-0.002280031705</v>
      </c>
      <c r="R28" s="122">
        <f t="shared" si="6"/>
        <v>-0.1306361939</v>
      </c>
      <c r="S28" s="123">
        <f t="shared" si="20"/>
        <v>2.566558849</v>
      </c>
      <c r="T28" s="123">
        <f t="shared" si="21"/>
        <v>78.78930057</v>
      </c>
      <c r="U28" s="64">
        <v>2.566558846490605</v>
      </c>
      <c r="V28" s="64">
        <v>1.865743283392105</v>
      </c>
      <c r="W28" s="106">
        <f t="shared" si="22"/>
        <v>-0.1306361939</v>
      </c>
      <c r="X28" s="64">
        <f t="shared" si="23"/>
        <v>78.78930057</v>
      </c>
      <c r="Y28" s="124">
        <v>0.64887</v>
      </c>
      <c r="Z28" s="123">
        <v>0.01414</v>
      </c>
      <c r="AA28" s="64">
        <f t="shared" si="24"/>
        <v>-0.0000002002979897</v>
      </c>
      <c r="AB28" s="64">
        <f t="shared" si="25"/>
        <v>74.95942037</v>
      </c>
      <c r="AC28" s="64">
        <f t="shared" si="26"/>
        <v>2.566558849</v>
      </c>
      <c r="AD28" s="125">
        <f t="shared" si="27"/>
        <v>0.000000002672085664</v>
      </c>
      <c r="AE28" s="64">
        <f t="shared" si="28"/>
        <v>0.03256345204</v>
      </c>
      <c r="AF28" s="64">
        <f t="shared" si="29"/>
        <v>1.865748368</v>
      </c>
      <c r="AG28" s="126">
        <f t="shared" si="30"/>
        <v>0.2264877742</v>
      </c>
      <c r="AH28" s="64"/>
      <c r="AI28" s="64"/>
      <c r="AJ28" s="64"/>
      <c r="AK28" s="64"/>
      <c r="AL28" s="64"/>
      <c r="AM28" s="64"/>
      <c r="AN28" s="132">
        <v>1.865743283392105</v>
      </c>
      <c r="AO28" s="129">
        <f>PROP_InOut!$F$8*'PROP_Table (2)'!I28*'PROP_Table (2)'!E28</f>
        <v>174980.4976</v>
      </c>
      <c r="AP28" s="120">
        <f t="shared" ref="AP28:AQ28" si="49">Y28</f>
        <v>0.64887</v>
      </c>
      <c r="AQ28" s="120">
        <f t="shared" si="49"/>
        <v>0.01414</v>
      </c>
      <c r="AR28" s="102">
        <f>0.5*PROP_InOut!$J$8*I28^2*E28*AP28*(C28-C27)</f>
        <v>0.5735713655</v>
      </c>
      <c r="AS28" s="102">
        <f>0.5*PROP_InOut!$J$8*I28^2*E28*AQ28*(C28-C27)</f>
        <v>0.01249911247</v>
      </c>
      <c r="AT28" s="120">
        <f t="shared" si="7"/>
        <v>0.5564102365</v>
      </c>
      <c r="AU28" s="120">
        <f t="shared" si="8"/>
        <v>0.03188233884</v>
      </c>
      <c r="AV28" s="130">
        <f t="shared" si="9"/>
        <v>13.35484287</v>
      </c>
      <c r="AW28" s="117">
        <f>PROP_InOut!$G$4/2*((PROP_InOut!$E$8-'PROP_Table (2)'!C28)/('PROP_Table (2)'!C28*SIN('PROP_Table (2)'!K28)))</f>
        <v>1.906914468</v>
      </c>
      <c r="AX28" s="117">
        <f t="shared" si="10"/>
        <v>0.9050865449</v>
      </c>
      <c r="AY28" s="117">
        <f>PROP_InOut!$G$4/2*((C28-PROP_InOut!$J$12/2)/(C28*SIN('PROP_Table (2)'!K28)))</f>
        <v>3.643958181</v>
      </c>
      <c r="AZ28" s="117">
        <f t="shared" si="11"/>
        <v>0.9833513625</v>
      </c>
      <c r="BA28" s="117">
        <f t="shared" si="12"/>
        <v>0.8900180871</v>
      </c>
      <c r="BB28" s="103">
        <f>0.5*PROP_InOut!$J$8*T28^2*E28*AP28*(C28-C27)</f>
        <v>0.5836253572</v>
      </c>
      <c r="BC28" s="103">
        <f>0.5*PROP_InOut!$J$8*T28^2*E28*AQ28*(C28-C27)</f>
        <v>0.01271820635</v>
      </c>
      <c r="BD28" s="117">
        <f t="shared" si="13"/>
        <v>0.4952151743</v>
      </c>
      <c r="BE28" s="117">
        <f t="shared" si="14"/>
        <v>0.02837585823</v>
      </c>
      <c r="BF28" s="117">
        <f t="shared" si="32"/>
        <v>11.8860517</v>
      </c>
      <c r="BG28" s="97"/>
      <c r="BH28" s="97"/>
      <c r="BI28" s="97"/>
      <c r="BJ28" s="97"/>
    </row>
    <row r="29" ht="15.75" customHeight="1">
      <c r="B29" s="78">
        <v>26.0</v>
      </c>
      <c r="C29" s="116">
        <v>0.18760694</v>
      </c>
      <c r="D29" s="117">
        <f>C29/PROP_InOut!$E$8</f>
        <v>0.7034380952</v>
      </c>
      <c r="E29" s="117">
        <v>0.03179572</v>
      </c>
      <c r="F29" s="118">
        <f>E29*PROP_InOut!$G$8</f>
        <v>0.0001993790367</v>
      </c>
      <c r="G29" s="119">
        <f>PROP_InOut!$C$4</f>
        <v>19.55</v>
      </c>
      <c r="H29" s="120">
        <f>PROP_InOut!$C$8*'PROP_Table (2)'!C29</f>
        <v>78.58461126</v>
      </c>
      <c r="I29" s="121">
        <f t="shared" si="1"/>
        <v>80.97989644</v>
      </c>
      <c r="J29" s="122">
        <f>I29/PROP_InOut!$D$14</f>
        <v>0.2348162137</v>
      </c>
      <c r="K29" s="120">
        <f t="shared" si="2"/>
        <v>0.2438267482</v>
      </c>
      <c r="L29" s="121">
        <f t="shared" si="3"/>
        <v>13.9702436</v>
      </c>
      <c r="M29" s="97">
        <f t="shared" si="18"/>
        <v>0.03092295762</v>
      </c>
      <c r="N29" s="97">
        <f t="shared" si="19"/>
        <v>1.771754962</v>
      </c>
      <c r="O29" s="120">
        <f t="shared" si="4"/>
        <v>0.2731213387</v>
      </c>
      <c r="P29" s="116">
        <v>15.6487</v>
      </c>
      <c r="Q29" s="120">
        <f t="shared" si="5"/>
        <v>-0.001628367138</v>
      </c>
      <c r="R29" s="122">
        <f t="shared" si="6"/>
        <v>-0.09329856449</v>
      </c>
      <c r="S29" s="123">
        <f t="shared" si="20"/>
        <v>2.526141761</v>
      </c>
      <c r="T29" s="123">
        <f t="shared" si="21"/>
        <v>81.62501186</v>
      </c>
      <c r="U29" s="64">
        <f>U28+(U30-U28)*((C29-C28)/(C30-C28))</f>
        <v>2.520374578</v>
      </c>
      <c r="V29" s="64">
        <f>V28+(V30-V28)*((C29-C28)/(C30-C28))</f>
        <v>1.771754962</v>
      </c>
      <c r="W29" s="106">
        <f t="shared" si="22"/>
        <v>-0.09329856449</v>
      </c>
      <c r="X29" s="64">
        <f t="shared" si="23"/>
        <v>81.62501186</v>
      </c>
      <c r="Y29" s="102">
        <f>Y28+(Y30-Y28)*((C29-C28)/(C30-C28))</f>
        <v>0.6486850332</v>
      </c>
      <c r="Z29" s="64">
        <f>Z28+(Z30-Z28)*((C29-C28)/(C30-C28))</f>
        <v>0.01447993897</v>
      </c>
      <c r="AA29" s="64">
        <f t="shared" si="24"/>
        <v>-0.4733018614</v>
      </c>
      <c r="AB29" s="64">
        <f t="shared" si="25"/>
        <v>82.068106</v>
      </c>
      <c r="AC29" s="64">
        <f t="shared" si="26"/>
        <v>2.526141761</v>
      </c>
      <c r="AD29" s="125">
        <f t="shared" si="27"/>
        <v>0.005767183922</v>
      </c>
      <c r="AE29" s="64">
        <f t="shared" si="28"/>
        <v>0.03093825857</v>
      </c>
      <c r="AF29" s="64">
        <f t="shared" si="29"/>
        <v>1.772631642</v>
      </c>
      <c r="AG29" s="126">
        <f t="shared" si="30"/>
        <v>0.2348162137</v>
      </c>
      <c r="AH29" s="64"/>
      <c r="AI29" s="64"/>
      <c r="AJ29" s="64"/>
      <c r="AK29" s="64"/>
      <c r="AL29" s="64"/>
      <c r="AM29" s="64"/>
      <c r="AN29" s="132"/>
      <c r="AO29" s="129">
        <f>PROP_InOut!$F$8*'PROP_Table (2)'!I29*'PROP_Table (2)'!E29</f>
        <v>172067.872</v>
      </c>
      <c r="AP29" s="120">
        <f t="shared" ref="AP29:AQ29" si="50">Y29</f>
        <v>0.6486850332</v>
      </c>
      <c r="AQ29" s="120">
        <f t="shared" si="50"/>
        <v>0.01447993897</v>
      </c>
      <c r="AR29" s="102">
        <f>0.5*PROP_InOut!$J$8*I29^2*E29*AP29*(C29-C28)</f>
        <v>0.5845976996</v>
      </c>
      <c r="AS29" s="102">
        <f>0.5*PROP_InOut!$J$8*I29^2*E29*AQ29*(C29-C28)</f>
        <v>0.01304938233</v>
      </c>
      <c r="AT29" s="120">
        <f t="shared" si="7"/>
        <v>0.5680748617</v>
      </c>
      <c r="AU29" s="120">
        <f t="shared" si="8"/>
        <v>0.03262537457</v>
      </c>
      <c r="AV29" s="130">
        <f t="shared" si="9"/>
        <v>13.66608494</v>
      </c>
      <c r="AW29" s="117">
        <f>PROP_InOut!$G$4/2*((PROP_InOut!$E$8-'PROP_Table (2)'!C29)/('PROP_Table (2)'!C29*SIN('PROP_Table (2)'!K29)))</f>
        <v>1.746304341</v>
      </c>
      <c r="AX29" s="117">
        <f t="shared" si="10"/>
        <v>0.8883916362</v>
      </c>
      <c r="AY29" s="117">
        <f>PROP_InOut!$G$4/2*((C29-PROP_InOut!$J$12/2)/(C29*SIN('PROP_Table (2)'!K29)))</f>
        <v>3.791688326</v>
      </c>
      <c r="AZ29" s="117">
        <f t="shared" si="11"/>
        <v>0.9856382407</v>
      </c>
      <c r="BA29" s="117">
        <f t="shared" si="12"/>
        <v>0.8756327694</v>
      </c>
      <c r="BB29" s="103">
        <f>0.5*PROP_InOut!$J$8*T29^2*E29*AP29*(C29-C28)</f>
        <v>0.5939490373</v>
      </c>
      <c r="BC29" s="103">
        <f>0.5*PROP_InOut!$J$8*T29^2*E29*AQ29*(C29-C28)</f>
        <v>0.01325812277</v>
      </c>
      <c r="BD29" s="117">
        <f t="shared" si="13"/>
        <v>0.4974249643</v>
      </c>
      <c r="BE29" s="117">
        <f t="shared" si="14"/>
        <v>0.02856784709</v>
      </c>
      <c r="BF29" s="117">
        <f t="shared" si="32"/>
        <v>11.96647181</v>
      </c>
      <c r="BG29" s="97"/>
      <c r="BH29" s="97"/>
      <c r="BI29" s="97"/>
      <c r="BJ29" s="97"/>
    </row>
    <row r="30" ht="15.75" customHeight="1">
      <c r="B30" s="78">
        <v>27.0</v>
      </c>
      <c r="C30" s="116">
        <v>0.19468338</v>
      </c>
      <c r="D30" s="117">
        <f>C30/PROP_InOut!$E$8</f>
        <v>0.7299714286</v>
      </c>
      <c r="E30" s="117">
        <v>0.030027879999999996</v>
      </c>
      <c r="F30" s="118">
        <f>E30*PROP_InOut!$G$8</f>
        <v>0.000188293575</v>
      </c>
      <c r="G30" s="119">
        <f>PROP_InOut!$C$4</f>
        <v>19.55</v>
      </c>
      <c r="H30" s="120">
        <f>PROP_InOut!$C$8*'PROP_Table (2)'!C30</f>
        <v>81.54878352</v>
      </c>
      <c r="I30" s="121">
        <f t="shared" si="1"/>
        <v>83.85944546</v>
      </c>
      <c r="J30" s="122">
        <f>I30/PROP_InOut!$D$14</f>
        <v>0.2431659996</v>
      </c>
      <c r="K30" s="120">
        <f t="shared" si="2"/>
        <v>0.2352932664</v>
      </c>
      <c r="L30" s="121">
        <f t="shared" si="3"/>
        <v>13.48131111</v>
      </c>
      <c r="M30" s="97">
        <f t="shared" si="18"/>
        <v>0.02928196293</v>
      </c>
      <c r="N30" s="97">
        <f t="shared" si="19"/>
        <v>1.677732892</v>
      </c>
      <c r="O30" s="120">
        <f t="shared" si="4"/>
        <v>0.2636581635</v>
      </c>
      <c r="P30" s="116">
        <v>15.1065</v>
      </c>
      <c r="Q30" s="120">
        <f t="shared" si="5"/>
        <v>-0.0009170658383</v>
      </c>
      <c r="R30" s="122">
        <f t="shared" si="6"/>
        <v>-0.05254400207</v>
      </c>
      <c r="S30" s="123">
        <f t="shared" si="20"/>
        <v>2.474173727</v>
      </c>
      <c r="T30" s="123">
        <f t="shared" si="21"/>
        <v>84.47051747</v>
      </c>
      <c r="U30" s="64">
        <v>2.4741737253115685</v>
      </c>
      <c r="V30" s="64">
        <v>1.6777328918781615</v>
      </c>
      <c r="W30" s="106">
        <f t="shared" si="22"/>
        <v>-0.05254400207</v>
      </c>
      <c r="X30" s="64">
        <f t="shared" si="23"/>
        <v>84.47051747</v>
      </c>
      <c r="Y30" s="124">
        <v>0.6485</v>
      </c>
      <c r="Z30" s="123">
        <v>0.01482</v>
      </c>
      <c r="AA30" s="64">
        <f t="shared" si="24"/>
        <v>-0.0000001093214053</v>
      </c>
      <c r="AB30" s="64">
        <f t="shared" si="25"/>
        <v>90.06030597</v>
      </c>
      <c r="AC30" s="64">
        <f t="shared" si="26"/>
        <v>2.474173727</v>
      </c>
      <c r="AD30" s="125">
        <f t="shared" si="27"/>
        <v>0.000000001213869005</v>
      </c>
      <c r="AE30" s="64">
        <f t="shared" si="28"/>
        <v>0.02928201</v>
      </c>
      <c r="AF30" s="64">
        <f t="shared" si="29"/>
        <v>1.677735589</v>
      </c>
      <c r="AG30" s="126">
        <f t="shared" si="30"/>
        <v>0.2431659996</v>
      </c>
      <c r="AH30" s="64"/>
      <c r="AI30" s="64"/>
      <c r="AJ30" s="64"/>
      <c r="AK30" s="64"/>
      <c r="AL30" s="64"/>
      <c r="AM30" s="64"/>
      <c r="AN30" s="132">
        <v>1.6777328918781615</v>
      </c>
      <c r="AO30" s="129">
        <f>PROP_InOut!$F$8*'PROP_Table (2)'!I30*'PROP_Table (2)'!E30</f>
        <v>168279.2488</v>
      </c>
      <c r="AP30" s="120">
        <f t="shared" ref="AP30:AQ30" si="51">Y30</f>
        <v>0.6485</v>
      </c>
      <c r="AQ30" s="120">
        <f t="shared" si="51"/>
        <v>0.01482</v>
      </c>
      <c r="AR30" s="102">
        <f>0.5*PROP_InOut!$J$8*I30^2*E30*AP30*(C30-C29)</f>
        <v>0.5920994579</v>
      </c>
      <c r="AS30" s="102">
        <f>0.5*PROP_InOut!$J$8*I30^2*E30*AQ30*(C30-C29)</f>
        <v>0.01353109324</v>
      </c>
      <c r="AT30" s="120">
        <f t="shared" si="7"/>
        <v>0.5762656164</v>
      </c>
      <c r="AU30" s="120">
        <f t="shared" si="8"/>
        <v>0.03316423751</v>
      </c>
      <c r="AV30" s="130">
        <f t="shared" si="9"/>
        <v>13.89180332</v>
      </c>
      <c r="AW30" s="117">
        <f>PROP_InOut!$G$4/2*((PROP_InOut!$E$8-'PROP_Table (2)'!C30)/('PROP_Table (2)'!C30*SIN('PROP_Table (2)'!K30)))</f>
        <v>1.586752098</v>
      </c>
      <c r="AX30" s="117">
        <f t="shared" si="10"/>
        <v>0.868828426</v>
      </c>
      <c r="AY30" s="117">
        <f>PROP_InOut!$G$4/2*((C30-PROP_InOut!$J$12/2)/(C30*SIN('PROP_Table (2)'!K30)))</f>
        <v>3.939709642</v>
      </c>
      <c r="AZ30" s="117">
        <f t="shared" si="11"/>
        <v>0.9876145052</v>
      </c>
      <c r="BA30" s="117">
        <f t="shared" si="12"/>
        <v>0.858067556</v>
      </c>
      <c r="BB30" s="103">
        <f>0.5*PROP_InOut!$J$8*T30^2*E30*AP30*(C30-C29)</f>
        <v>0.6007599886</v>
      </c>
      <c r="BC30" s="103">
        <f>0.5*PROP_InOut!$J$8*T30^2*E30*AQ30*(C30-C29)</f>
        <v>0.01372901007</v>
      </c>
      <c r="BD30" s="117">
        <f t="shared" si="13"/>
        <v>0.494474829</v>
      </c>
      <c r="BE30" s="117">
        <f t="shared" si="14"/>
        <v>0.02845715623</v>
      </c>
      <c r="BF30" s="117">
        <f t="shared" si="32"/>
        <v>11.92010573</v>
      </c>
      <c r="BG30" s="97"/>
      <c r="BH30" s="97"/>
      <c r="BI30" s="97"/>
      <c r="BJ30" s="97"/>
    </row>
    <row r="31" ht="15.75" customHeight="1">
      <c r="B31" s="78">
        <v>28.0</v>
      </c>
      <c r="C31" s="116">
        <v>0.20175727999999998</v>
      </c>
      <c r="D31" s="117">
        <f>C31/PROP_InOut!$E$8</f>
        <v>0.7564952381</v>
      </c>
      <c r="E31" s="117">
        <v>0.028232099999999996</v>
      </c>
      <c r="F31" s="118">
        <f>E31*PROP_InOut!$G$8</f>
        <v>0.0001770329121</v>
      </c>
      <c r="G31" s="119">
        <f>PROP_InOut!$C$4</f>
        <v>19.55</v>
      </c>
      <c r="H31" s="120">
        <f>PROP_InOut!$C$8*'PROP_Table (2)'!C31</f>
        <v>84.51189182</v>
      </c>
      <c r="I31" s="121">
        <f t="shared" si="1"/>
        <v>86.7436589</v>
      </c>
      <c r="J31" s="122">
        <f>I31/PROP_InOut!$D$14</f>
        <v>0.2515293109</v>
      </c>
      <c r="K31" s="120">
        <f t="shared" si="2"/>
        <v>0.2273296716</v>
      </c>
      <c r="L31" s="121">
        <f t="shared" si="3"/>
        <v>13.02503074</v>
      </c>
      <c r="M31" s="97">
        <f t="shared" si="18"/>
        <v>0.02770150017</v>
      </c>
      <c r="N31" s="97">
        <f t="shared" si="19"/>
        <v>1.587179046</v>
      </c>
      <c r="O31" s="120">
        <f t="shared" si="4"/>
        <v>0.2548145801</v>
      </c>
      <c r="P31" s="116">
        <v>14.5998</v>
      </c>
      <c r="Q31" s="120">
        <f t="shared" si="5"/>
        <v>-0.0002165915949</v>
      </c>
      <c r="R31" s="122">
        <f t="shared" si="6"/>
        <v>-0.01240978426</v>
      </c>
      <c r="S31" s="123">
        <f t="shared" si="20"/>
        <v>2.420184561</v>
      </c>
      <c r="T31" s="123">
        <f t="shared" si="21"/>
        <v>87.31967374</v>
      </c>
      <c r="U31" s="64">
        <f>U30+(U32-U30)*((C31-C30)/(C32-C30))</f>
        <v>2.415098746</v>
      </c>
      <c r="V31" s="64">
        <f>V30+(V32-V30)*((C31-C30)/(C32-C30))</f>
        <v>1.587179046</v>
      </c>
      <c r="W31" s="106">
        <f t="shared" si="22"/>
        <v>-0.01240978426</v>
      </c>
      <c r="X31" s="64">
        <f t="shared" si="23"/>
        <v>87.31967374</v>
      </c>
      <c r="Y31" s="102">
        <f>Y30+(Y32-Y30)*((C31-C30)/(C32-C30))</f>
        <v>0.65101</v>
      </c>
      <c r="Z31" s="64">
        <f>Z30+(Z32-Z30)*((C31-C30)/(C32-C30))</f>
        <v>0.01521</v>
      </c>
      <c r="AA31" s="64">
        <f t="shared" si="24"/>
        <v>-0.5041838697</v>
      </c>
      <c r="AB31" s="64">
        <f t="shared" si="25"/>
        <v>99.13531539</v>
      </c>
      <c r="AC31" s="64">
        <f t="shared" si="26"/>
        <v>2.420184561</v>
      </c>
      <c r="AD31" s="125">
        <f t="shared" si="27"/>
        <v>0.005085814956</v>
      </c>
      <c r="AE31" s="64">
        <f t="shared" si="28"/>
        <v>0.02770927806</v>
      </c>
      <c r="AF31" s="64">
        <f t="shared" si="29"/>
        <v>1.587624686</v>
      </c>
      <c r="AG31" s="126">
        <f t="shared" si="30"/>
        <v>0.2515293109</v>
      </c>
      <c r="AH31" s="64"/>
      <c r="AI31" s="64"/>
      <c r="AJ31" s="64"/>
      <c r="AK31" s="64"/>
      <c r="AL31" s="64"/>
      <c r="AM31" s="64"/>
      <c r="AN31" s="132"/>
      <c r="AO31" s="129">
        <f>PROP_InOut!$F$8*'PROP_Table (2)'!I31*'PROP_Table (2)'!E31</f>
        <v>163657.0911</v>
      </c>
      <c r="AP31" s="120">
        <f t="shared" ref="AP31:AQ31" si="52">Y31</f>
        <v>0.65101</v>
      </c>
      <c r="AQ31" s="120">
        <f t="shared" si="52"/>
        <v>0.01521</v>
      </c>
      <c r="AR31" s="102">
        <f>0.5*PROP_InOut!$J$8*I31^2*E31*AP31*(C31-C30)</f>
        <v>0.5977319133</v>
      </c>
      <c r="AS31" s="102">
        <f>0.5*PROP_InOut!$J$8*I31^2*E31*AQ31*(C31-C30)</f>
        <v>0.01396522696</v>
      </c>
      <c r="AT31" s="120">
        <f t="shared" si="7"/>
        <v>0.5825356323</v>
      </c>
      <c r="AU31" s="120">
        <f t="shared" si="8"/>
        <v>0.03359179343</v>
      </c>
      <c r="AV31" s="130">
        <f t="shared" si="9"/>
        <v>14.07089753</v>
      </c>
      <c r="AW31" s="117">
        <f>PROP_InOut!$G$4/2*((PROP_InOut!$E$8-'PROP_Table (2)'!C31)/('PROP_Table (2)'!C31*SIN('PROP_Table (2)'!K31)))</f>
        <v>1.428210545</v>
      </c>
      <c r="AX31" s="117">
        <f t="shared" si="10"/>
        <v>0.8458772202</v>
      </c>
      <c r="AY31" s="117">
        <f>PROP_InOut!$G$4/2*((C31-PROP_InOut!$J$12/2)/(C31*SIN('PROP_Table (2)'!K31)))</f>
        <v>4.087895185</v>
      </c>
      <c r="AZ31" s="117">
        <f t="shared" si="11"/>
        <v>0.9893205184</v>
      </c>
      <c r="BA31" s="117">
        <f t="shared" si="12"/>
        <v>0.83684369</v>
      </c>
      <c r="BB31" s="103">
        <f>0.5*PROP_InOut!$J$8*T31^2*E31*AP31*(C31-C30)</f>
        <v>0.6056966594</v>
      </c>
      <c r="BC31" s="103">
        <f>0.5*PROP_InOut!$J$8*T31^2*E31*AQ31*(C31-C30)</f>
        <v>0.01415131287</v>
      </c>
      <c r="BD31" s="117">
        <f t="shared" si="13"/>
        <v>0.4874912681</v>
      </c>
      <c r="BE31" s="117">
        <f t="shared" si="14"/>
        <v>0.02811108037</v>
      </c>
      <c r="BF31" s="117">
        <f t="shared" si="32"/>
        <v>11.77514181</v>
      </c>
      <c r="BG31" s="97"/>
      <c r="BH31" s="97"/>
      <c r="BI31" s="97"/>
      <c r="BJ31" s="97"/>
    </row>
    <row r="32" ht="15.75" customHeight="1">
      <c r="B32" s="78">
        <v>29.0</v>
      </c>
      <c r="C32" s="116">
        <v>0.20883118</v>
      </c>
      <c r="D32" s="117">
        <f>C32/PROP_InOut!$E$8</f>
        <v>0.7830190476</v>
      </c>
      <c r="E32" s="117">
        <v>0.026431239999999998</v>
      </c>
      <c r="F32" s="118">
        <f>E32*PROP_InOut!$G$8</f>
        <v>0.0001657403943</v>
      </c>
      <c r="G32" s="119">
        <f>PROP_InOut!$C$4</f>
        <v>19.55</v>
      </c>
      <c r="H32" s="120">
        <f>PROP_InOut!$C$8*'PROP_Table (2)'!C32</f>
        <v>87.47500012</v>
      </c>
      <c r="I32" s="121">
        <f t="shared" si="1"/>
        <v>89.63301929</v>
      </c>
      <c r="J32" s="122">
        <f>I32/PROP_InOut!$D$14</f>
        <v>0.2599075467</v>
      </c>
      <c r="K32" s="120">
        <f t="shared" si="2"/>
        <v>0.2198790494</v>
      </c>
      <c r="L32" s="121">
        <f t="shared" si="3"/>
        <v>12.59814153</v>
      </c>
      <c r="M32" s="97">
        <f t="shared" si="18"/>
        <v>0.02612103741</v>
      </c>
      <c r="N32" s="97">
        <f t="shared" si="19"/>
        <v>1.4966252</v>
      </c>
      <c r="O32" s="120">
        <f t="shared" si="4"/>
        <v>0.2465347382</v>
      </c>
      <c r="P32" s="116">
        <v>14.1254</v>
      </c>
      <c r="Q32" s="120">
        <f t="shared" si="5"/>
        <v>0.000534651401</v>
      </c>
      <c r="R32" s="122">
        <f t="shared" si="6"/>
        <v>0.03063326879</v>
      </c>
      <c r="S32" s="123">
        <f t="shared" si="20"/>
        <v>2.356023774</v>
      </c>
      <c r="T32" s="123">
        <f t="shared" si="21"/>
        <v>90.17621374</v>
      </c>
      <c r="U32" s="64">
        <v>2.356023766388256</v>
      </c>
      <c r="V32" s="64">
        <v>1.4966251999089788</v>
      </c>
      <c r="W32" s="106">
        <f t="shared" si="22"/>
        <v>0.03063326879</v>
      </c>
      <c r="X32" s="64">
        <f t="shared" si="23"/>
        <v>90.17621374</v>
      </c>
      <c r="Y32" s="124">
        <v>0.65352</v>
      </c>
      <c r="Z32" s="123">
        <v>0.0156</v>
      </c>
      <c r="AA32" s="64">
        <f t="shared" si="24"/>
        <v>-0.0000008236809208</v>
      </c>
      <c r="AB32" s="64">
        <f t="shared" si="25"/>
        <v>109.398325</v>
      </c>
      <c r="AC32" s="64">
        <f t="shared" si="26"/>
        <v>2.356023774</v>
      </c>
      <c r="AD32" s="125">
        <f t="shared" si="27"/>
        <v>0.000000007529191492</v>
      </c>
      <c r="AE32" s="64">
        <f t="shared" si="28"/>
        <v>0.02612094488</v>
      </c>
      <c r="AF32" s="64">
        <f t="shared" si="29"/>
        <v>1.496619898</v>
      </c>
      <c r="AG32" s="126">
        <f t="shared" si="30"/>
        <v>0.2599075467</v>
      </c>
      <c r="AH32" s="64"/>
      <c r="AI32" s="64"/>
      <c r="AJ32" s="64"/>
      <c r="AK32" s="64"/>
      <c r="AL32" s="64"/>
      <c r="AM32" s="64"/>
      <c r="AN32" s="132">
        <v>1.4966251999089788</v>
      </c>
      <c r="AO32" s="129">
        <f>PROP_InOut!$F$8*'PROP_Table (2)'!I32*'PROP_Table (2)'!E32</f>
        <v>158321.3451</v>
      </c>
      <c r="AP32" s="120">
        <f t="shared" ref="AP32:AQ32" si="53">Y32</f>
        <v>0.65352</v>
      </c>
      <c r="AQ32" s="120">
        <f t="shared" si="53"/>
        <v>0.0156</v>
      </c>
      <c r="AR32" s="102">
        <f>0.5*PROP_InOut!$J$8*I32^2*E32*AP32*(C32-C31)</f>
        <v>0.5998084771</v>
      </c>
      <c r="AS32" s="102">
        <f>0.5*PROP_InOut!$J$8*I32^2*E32*AQ32*(C32-C31)</f>
        <v>0.0143178667</v>
      </c>
      <c r="AT32" s="120">
        <f t="shared" si="7"/>
        <v>0.5852940558</v>
      </c>
      <c r="AU32" s="120">
        <f t="shared" si="8"/>
        <v>0.03380990126</v>
      </c>
      <c r="AV32" s="130">
        <f t="shared" si="9"/>
        <v>14.16225832</v>
      </c>
      <c r="AW32" s="117">
        <f>PROP_InOut!$G$4/2*((PROP_InOut!$E$8-'PROP_Table (2)'!C32)/('PROP_Table (2)'!C32*SIN('PROP_Table (2)'!K32)))</f>
        <v>1.270487945</v>
      </c>
      <c r="AX32" s="117">
        <f t="shared" si="10"/>
        <v>0.8188703727</v>
      </c>
      <c r="AY32" s="117">
        <f>PROP_InOut!$G$4/2*((C32-PROP_InOut!$J$12/2)/(C32*SIN('PROP_Table (2)'!K32)))</f>
        <v>4.236279581</v>
      </c>
      <c r="AZ32" s="117">
        <f t="shared" si="11"/>
        <v>0.9907933334</v>
      </c>
      <c r="BA32" s="117">
        <f t="shared" si="12"/>
        <v>0.8113313062</v>
      </c>
      <c r="BB32" s="103">
        <f>0.5*PROP_InOut!$J$8*T32^2*E32*AP32*(C32-C31)</f>
        <v>0.6071004301</v>
      </c>
      <c r="BC32" s="103">
        <f>0.5*PROP_InOut!$J$8*T32^2*E32*AQ32*(C32-C31)</f>
        <v>0.01449193094</v>
      </c>
      <c r="BD32" s="117">
        <f t="shared" si="13"/>
        <v>0.4748673907</v>
      </c>
      <c r="BE32" s="117">
        <f t="shared" si="14"/>
        <v>0.02743103135</v>
      </c>
      <c r="BF32" s="117">
        <f t="shared" si="32"/>
        <v>11.49028354</v>
      </c>
      <c r="BG32" s="97"/>
      <c r="BH32" s="97"/>
      <c r="BI32" s="97"/>
      <c r="BJ32" s="97"/>
    </row>
    <row r="33" ht="15.75" customHeight="1">
      <c r="B33" s="78">
        <v>30.0</v>
      </c>
      <c r="C33" s="116">
        <v>0.21590507999999997</v>
      </c>
      <c r="D33" s="117">
        <f>C33/PROP_InOut!$E$8</f>
        <v>0.8095428571</v>
      </c>
      <c r="E33" s="117">
        <v>0.024643079999999998</v>
      </c>
      <c r="F33" s="118">
        <f>E33*PROP_InOut!$G$8</f>
        <v>0.0001545275135</v>
      </c>
      <c r="G33" s="119">
        <f>PROP_InOut!$C$4</f>
        <v>19.55</v>
      </c>
      <c r="H33" s="120">
        <f>PROP_InOut!$C$8*'PROP_Table (2)'!C33</f>
        <v>90.43810843</v>
      </c>
      <c r="I33" s="121">
        <f t="shared" si="1"/>
        <v>92.52704446</v>
      </c>
      <c r="J33" s="122">
        <f>I33/PROP_InOut!$D$14</f>
        <v>0.2682993088</v>
      </c>
      <c r="K33" s="120">
        <f t="shared" si="2"/>
        <v>0.2128941347</v>
      </c>
      <c r="L33" s="121">
        <f t="shared" si="3"/>
        <v>12.1979354</v>
      </c>
      <c r="M33" s="97">
        <f t="shared" si="18"/>
        <v>0.02444984475</v>
      </c>
      <c r="N33" s="97">
        <f t="shared" si="19"/>
        <v>1.400872914</v>
      </c>
      <c r="O33" s="120">
        <f t="shared" si="4"/>
        <v>0.2387662777</v>
      </c>
      <c r="P33" s="116">
        <v>13.6803</v>
      </c>
      <c r="Q33" s="120">
        <f t="shared" si="5"/>
        <v>0.001422298194</v>
      </c>
      <c r="R33" s="122">
        <f t="shared" si="6"/>
        <v>0.08149168372</v>
      </c>
      <c r="S33" s="123">
        <f t="shared" si="20"/>
        <v>2.273897845</v>
      </c>
      <c r="T33" s="123">
        <f t="shared" si="21"/>
        <v>93.03322737</v>
      </c>
      <c r="U33" s="64">
        <f>U32+(U34-U32)*((C33-C32)/(C34-C32))</f>
        <v>2.270401919</v>
      </c>
      <c r="V33" s="64">
        <f>V32+(V34-V32)*((C33-C32)/(C34-C32))</f>
        <v>1.400872914</v>
      </c>
      <c r="W33" s="106">
        <f t="shared" si="22"/>
        <v>0.08149168372</v>
      </c>
      <c r="X33" s="64">
        <f t="shared" si="23"/>
        <v>93.03322737</v>
      </c>
      <c r="Y33" s="102">
        <f>Y32+(Y34-Y32)*((C33-C32)/(C34-C32))</f>
        <v>0.65327</v>
      </c>
      <c r="Z33" s="64">
        <f>Z32+(Z34-Z32)*((C33-C32)/(C34-C32))</f>
        <v>0.01619</v>
      </c>
      <c r="AA33" s="64">
        <f t="shared" si="24"/>
        <v>-0.423043274</v>
      </c>
      <c r="AB33" s="64">
        <f t="shared" si="25"/>
        <v>121.0103333</v>
      </c>
      <c r="AC33" s="64">
        <f t="shared" si="26"/>
        <v>2.273897845</v>
      </c>
      <c r="AD33" s="125">
        <f t="shared" si="27"/>
        <v>0.003495926855</v>
      </c>
      <c r="AE33" s="64">
        <f t="shared" si="28"/>
        <v>0.02443691638</v>
      </c>
      <c r="AF33" s="64">
        <f t="shared" si="29"/>
        <v>1.400132173</v>
      </c>
      <c r="AG33" s="126">
        <f t="shared" si="30"/>
        <v>0.2682993088</v>
      </c>
      <c r="AH33" s="64"/>
      <c r="AI33" s="64"/>
      <c r="AJ33" s="64"/>
      <c r="AK33" s="64"/>
      <c r="AL33" s="64"/>
      <c r="AM33" s="64"/>
      <c r="AN33" s="132"/>
      <c r="AO33" s="129">
        <f>PROP_InOut!$F$8*'PROP_Table (2)'!I33*'PROP_Table (2)'!E33</f>
        <v>152376.3561</v>
      </c>
      <c r="AP33" s="120">
        <f t="shared" ref="AP33:AQ33" si="54">Y33</f>
        <v>0.65327</v>
      </c>
      <c r="AQ33" s="120">
        <f t="shared" si="54"/>
        <v>0.01619</v>
      </c>
      <c r="AR33" s="102">
        <f>0.5*PROP_InOut!$J$8*I33^2*E33*AP33*(C33-C32)</f>
        <v>0.5956967186</v>
      </c>
      <c r="AS33" s="102">
        <f>0.5*PROP_InOut!$J$8*I33^2*E33*AQ33*(C33-C32)</f>
        <v>0.01476316052</v>
      </c>
      <c r="AT33" s="120">
        <f t="shared" si="7"/>
        <v>0.5818399718</v>
      </c>
      <c r="AU33" s="120">
        <f t="shared" si="8"/>
        <v>0.03370379881</v>
      </c>
      <c r="AV33" s="130">
        <f t="shared" si="9"/>
        <v>14.11781423</v>
      </c>
      <c r="AW33" s="117">
        <f>PROP_InOut!$G$4/2*((PROP_InOut!$E$8-'PROP_Table (2)'!C33)/('PROP_Table (2)'!C33*SIN('PROP_Table (2)'!K33)))</f>
        <v>1.113472122</v>
      </c>
      <c r="AX33" s="117">
        <f t="shared" si="10"/>
        <v>0.7869699739</v>
      </c>
      <c r="AY33" s="117">
        <f>PROP_InOut!$G$4/2*((C33-PROP_InOut!$J$12/2)/(C33*SIN('PROP_Table (2)'!K33)))</f>
        <v>4.384846311</v>
      </c>
      <c r="AZ33" s="117">
        <f t="shared" si="11"/>
        <v>0.992064454</v>
      </c>
      <c r="BA33" s="117">
        <f t="shared" si="12"/>
        <v>0.7807249375</v>
      </c>
      <c r="BB33" s="103">
        <f>0.5*PROP_InOut!$J$8*T33^2*E33*AP33*(C33-C32)</f>
        <v>0.6022322411</v>
      </c>
      <c r="BC33" s="103">
        <f>0.5*PROP_InOut!$J$8*T33^2*E33*AQ33*(C33-C32)</f>
        <v>0.01492513047</v>
      </c>
      <c r="BD33" s="117">
        <f t="shared" si="13"/>
        <v>0.4542569756</v>
      </c>
      <c r="BE33" s="117">
        <f t="shared" si="14"/>
        <v>0.02631339622</v>
      </c>
      <c r="BF33" s="117">
        <f t="shared" si="32"/>
        <v>11.02212963</v>
      </c>
      <c r="BG33" s="97"/>
      <c r="BH33" s="97"/>
      <c r="BI33" s="97"/>
      <c r="BJ33" s="97"/>
    </row>
    <row r="34" ht="15.75" customHeight="1">
      <c r="B34" s="78">
        <v>31.0</v>
      </c>
      <c r="C34" s="116">
        <v>0.22297898</v>
      </c>
      <c r="D34" s="117">
        <f>C34/PROP_InOut!$E$8</f>
        <v>0.8360666667</v>
      </c>
      <c r="E34" s="117">
        <v>0.0228854</v>
      </c>
      <c r="F34" s="118">
        <f>E34*PROP_InOut!$G$8</f>
        <v>0.0001435057614</v>
      </c>
      <c r="G34" s="119">
        <f>PROP_InOut!$C$4</f>
        <v>19.55</v>
      </c>
      <c r="H34" s="120">
        <f>PROP_InOut!$C$8*'PROP_Table (2)'!C34</f>
        <v>93.40121673</v>
      </c>
      <c r="I34" s="121">
        <f t="shared" si="1"/>
        <v>95.42530999</v>
      </c>
      <c r="J34" s="122">
        <f>I34/PROP_InOut!$D$14</f>
        <v>0.2767033667</v>
      </c>
      <c r="K34" s="120">
        <f t="shared" si="2"/>
        <v>0.2063332088</v>
      </c>
      <c r="L34" s="121">
        <f t="shared" si="3"/>
        <v>11.82202204</v>
      </c>
      <c r="M34" s="97">
        <f t="shared" si="18"/>
        <v>0.02277865209</v>
      </c>
      <c r="N34" s="97">
        <f t="shared" si="19"/>
        <v>1.305120628</v>
      </c>
      <c r="O34" s="120">
        <f t="shared" si="4"/>
        <v>0.2314620747</v>
      </c>
      <c r="P34" s="116">
        <v>13.2618</v>
      </c>
      <c r="Q34" s="120">
        <f t="shared" si="5"/>
        <v>0.002350213844</v>
      </c>
      <c r="R34" s="122">
        <f t="shared" si="6"/>
        <v>0.1346573342</v>
      </c>
      <c r="S34" s="123">
        <f t="shared" si="20"/>
        <v>2.184780072</v>
      </c>
      <c r="T34" s="123">
        <f t="shared" si="21"/>
        <v>95.89675673</v>
      </c>
      <c r="U34" s="64">
        <v>2.184780070719234</v>
      </c>
      <c r="V34" s="64">
        <v>1.3051206277143457</v>
      </c>
      <c r="W34" s="106">
        <f t="shared" si="22"/>
        <v>0.1346573342</v>
      </c>
      <c r="X34" s="64">
        <f t="shared" si="23"/>
        <v>95.89675673</v>
      </c>
      <c r="Y34" s="124">
        <v>0.65302</v>
      </c>
      <c r="Z34" s="123">
        <v>0.01678</v>
      </c>
      <c r="AA34" s="64">
        <f t="shared" si="24"/>
        <v>-0.0000002304776103</v>
      </c>
      <c r="AB34" s="64">
        <f t="shared" si="25"/>
        <v>134.1869866</v>
      </c>
      <c r="AC34" s="64">
        <f t="shared" si="26"/>
        <v>2.184780072</v>
      </c>
      <c r="AD34" s="125">
        <f t="shared" si="27"/>
        <v>0.000000001717585629</v>
      </c>
      <c r="AE34" s="64">
        <f t="shared" si="28"/>
        <v>0.02277868682</v>
      </c>
      <c r="AF34" s="64">
        <f t="shared" si="29"/>
        <v>1.305122617</v>
      </c>
      <c r="AG34" s="126">
        <f t="shared" si="30"/>
        <v>0.2767033667</v>
      </c>
      <c r="AH34" s="64"/>
      <c r="AI34" s="64"/>
      <c r="AJ34" s="64"/>
      <c r="AK34" s="64"/>
      <c r="AL34" s="64"/>
      <c r="AM34" s="64"/>
      <c r="AN34" s="132">
        <v>1.3051206277143457</v>
      </c>
      <c r="AO34" s="129">
        <f>PROP_InOut!$F$8*'PROP_Table (2)'!I34*'PROP_Table (2)'!E34</f>
        <v>145940.5551</v>
      </c>
      <c r="AP34" s="120">
        <f t="shared" ref="AP34:AQ34" si="55">Y34</f>
        <v>0.65302</v>
      </c>
      <c r="AQ34" s="120">
        <f t="shared" si="55"/>
        <v>0.01678</v>
      </c>
      <c r="AR34" s="102">
        <f>0.5*PROP_InOut!$J$8*I34^2*E34*AP34*(C34-C33)</f>
        <v>0.588182739</v>
      </c>
      <c r="AS34" s="102">
        <f>0.5*PROP_InOut!$J$8*I34^2*E34*AQ34*(C34-C33)</f>
        <v>0.01511394193</v>
      </c>
      <c r="AT34" s="120">
        <f t="shared" si="7"/>
        <v>0.5750199842</v>
      </c>
      <c r="AU34" s="120">
        <f t="shared" si="8"/>
        <v>0.03339595083</v>
      </c>
      <c r="AV34" s="130">
        <f t="shared" si="9"/>
        <v>13.98886317</v>
      </c>
      <c r="AW34" s="117">
        <f>PROP_InOut!$G$4/2*((PROP_InOut!$E$8-'PROP_Table (2)'!C34)/('PROP_Table (2)'!C34*SIN('PROP_Table (2)'!K34)))</f>
        <v>0.9570688439</v>
      </c>
      <c r="AX34" s="117">
        <f t="shared" si="10"/>
        <v>0.7490809029</v>
      </c>
      <c r="AY34" s="117">
        <f>PROP_InOut!$G$4/2*((C34-PROP_InOut!$J$12/2)/(C34*SIN('PROP_Table (2)'!K34)))</f>
        <v>4.533580569</v>
      </c>
      <c r="AZ34" s="117">
        <f t="shared" si="11"/>
        <v>0.9931612071</v>
      </c>
      <c r="BA34" s="117">
        <f t="shared" si="12"/>
        <v>0.7439580937</v>
      </c>
      <c r="BB34" s="103">
        <f>0.5*PROP_InOut!$J$8*T34^2*E34*AP34*(C34-C33)</f>
        <v>0.5940089045</v>
      </c>
      <c r="BC34" s="103">
        <f>0.5*PROP_InOut!$J$8*T34^2*E34*AQ34*(C34-C33)</f>
        <v>0.01526365106</v>
      </c>
      <c r="BD34" s="117">
        <f t="shared" si="13"/>
        <v>0.4277907713</v>
      </c>
      <c r="BE34" s="117">
        <f t="shared" si="14"/>
        <v>0.02484518791</v>
      </c>
      <c r="BF34" s="117">
        <f t="shared" si="32"/>
        <v>10.40712798</v>
      </c>
      <c r="BG34" s="97"/>
      <c r="BH34" s="97"/>
      <c r="BI34" s="97"/>
      <c r="BJ34" s="97"/>
    </row>
    <row r="35" ht="15.75" customHeight="1">
      <c r="B35" s="78">
        <v>32.0</v>
      </c>
      <c r="C35" s="116">
        <v>0.23005288</v>
      </c>
      <c r="D35" s="117">
        <f>C35/PROP_InOut!$E$8</f>
        <v>0.8625904762</v>
      </c>
      <c r="E35" s="117">
        <v>0.02117598</v>
      </c>
      <c r="F35" s="118">
        <f>E35*PROP_InOut!$G$8</f>
        <v>0.0001327866296</v>
      </c>
      <c r="G35" s="119">
        <f>PROP_InOut!$C$4</f>
        <v>19.55</v>
      </c>
      <c r="H35" s="120">
        <f>PROP_InOut!$C$8*'PROP_Table (2)'!C35</f>
        <v>96.36432503</v>
      </c>
      <c r="I35" s="121">
        <f t="shared" si="1"/>
        <v>98.32744093</v>
      </c>
      <c r="J35" s="122">
        <f>I35/PROP_InOut!$D$14</f>
        <v>0.2851186331</v>
      </c>
      <c r="K35" s="120">
        <f t="shared" si="2"/>
        <v>0.200159321</v>
      </c>
      <c r="L35" s="121">
        <f t="shared" si="3"/>
        <v>11.46828433</v>
      </c>
      <c r="M35" s="97">
        <f t="shared" si="18"/>
        <v>0.02118399804</v>
      </c>
      <c r="N35" s="97">
        <f t="shared" si="19"/>
        <v>1.213753681</v>
      </c>
      <c r="O35" s="120">
        <f t="shared" si="4"/>
        <v>0.2245854775</v>
      </c>
      <c r="P35" s="116">
        <v>12.8678</v>
      </c>
      <c r="Q35" s="120">
        <f t="shared" si="5"/>
        <v>0.003242158407</v>
      </c>
      <c r="R35" s="122">
        <f t="shared" si="6"/>
        <v>0.1857619933</v>
      </c>
      <c r="S35" s="123">
        <f t="shared" si="20"/>
        <v>2.089576994</v>
      </c>
      <c r="T35" s="123">
        <f t="shared" si="21"/>
        <v>98.76379294</v>
      </c>
      <c r="U35" s="64">
        <f>U34+(U36-U34)*((C35-C34)/(C36-C34))</f>
        <v>2.088014154</v>
      </c>
      <c r="V35" s="64">
        <f>V34+(V36-V34)*((C35-C34)/(C36-C34))</f>
        <v>1.213753681</v>
      </c>
      <c r="W35" s="106">
        <f t="shared" si="22"/>
        <v>0.1857619933</v>
      </c>
      <c r="X35" s="64">
        <f t="shared" si="23"/>
        <v>98.76379294</v>
      </c>
      <c r="Y35" s="102">
        <f>Y34+(Y36-Y34)*((C35-C34)/(C36-C34))</f>
        <v>0.652545</v>
      </c>
      <c r="Z35" s="64">
        <f>Z34+(Z36-Z34)*((C35-C34)/(C36-C34))</f>
        <v>0.01751</v>
      </c>
      <c r="AA35" s="64">
        <f t="shared" si="24"/>
        <v>-0.2330989377</v>
      </c>
      <c r="AB35" s="64">
        <f t="shared" si="25"/>
        <v>149.1508988</v>
      </c>
      <c r="AC35" s="64">
        <f t="shared" si="26"/>
        <v>2.089576994</v>
      </c>
      <c r="AD35" s="125">
        <f t="shared" si="27"/>
        <v>0.001562839645</v>
      </c>
      <c r="AE35" s="64">
        <f t="shared" si="28"/>
        <v>0.02115416215</v>
      </c>
      <c r="AF35" s="64">
        <f t="shared" si="29"/>
        <v>1.21204421</v>
      </c>
      <c r="AG35" s="126">
        <f t="shared" si="30"/>
        <v>0.2851186331</v>
      </c>
      <c r="AH35" s="64"/>
      <c r="AI35" s="64"/>
      <c r="AJ35" s="64"/>
      <c r="AK35" s="64"/>
      <c r="AL35" s="64"/>
      <c r="AM35" s="64"/>
      <c r="AN35" s="132"/>
      <c r="AO35" s="129">
        <f>PROP_InOut!$F$8*'PROP_Table (2)'!I35*'PROP_Table (2)'!E35</f>
        <v>139146.4598</v>
      </c>
      <c r="AP35" s="120">
        <f t="shared" ref="AP35:AQ35" si="56">Y35</f>
        <v>0.652545</v>
      </c>
      <c r="AQ35" s="120">
        <f t="shared" si="56"/>
        <v>0.01751</v>
      </c>
      <c r="AR35" s="102">
        <f>0.5*PROP_InOut!$J$8*I35^2*E35*AP35*(C35-C34)</f>
        <v>0.5774356373</v>
      </c>
      <c r="AS35" s="102">
        <f>0.5*PROP_InOut!$J$8*I35^2*E35*AQ35*(C35-C34)</f>
        <v>0.01549456054</v>
      </c>
      <c r="AT35" s="120">
        <f t="shared" si="7"/>
        <v>0.5649273251</v>
      </c>
      <c r="AU35" s="120">
        <f t="shared" si="8"/>
        <v>0.03293186011</v>
      </c>
      <c r="AV35" s="130">
        <f t="shared" si="9"/>
        <v>13.79446531</v>
      </c>
      <c r="AW35" s="117">
        <f>PROP_InOut!$G$4/2*((PROP_InOut!$E$8-'PROP_Table (2)'!C35)/('PROP_Table (2)'!C35*SIN('PROP_Table (2)'!K35)))</f>
        <v>0.8011985421</v>
      </c>
      <c r="AX35" s="117">
        <f t="shared" si="10"/>
        <v>0.7037097114</v>
      </c>
      <c r="AY35" s="117">
        <f>PROP_InOut!$G$4/2*((C35-PROP_InOut!$J$12/2)/(C35*SIN('PROP_Table (2)'!K35)))</f>
        <v>4.682469051</v>
      </c>
      <c r="AZ35" s="117">
        <f t="shared" si="11"/>
        <v>0.9941072793</v>
      </c>
      <c r="BA35" s="117">
        <f t="shared" si="12"/>
        <v>0.6995629467</v>
      </c>
      <c r="BB35" s="103">
        <f>0.5*PROP_InOut!$J$8*T35^2*E35*AP35*(C35-C34)</f>
        <v>0.5825720321</v>
      </c>
      <c r="BC35" s="103">
        <f>0.5*PROP_InOut!$J$8*T35^2*E35*AQ35*(C35-C34)</f>
        <v>0.01563238747</v>
      </c>
      <c r="BD35" s="117">
        <f t="shared" si="13"/>
        <v>0.3952022242</v>
      </c>
      <c r="BE35" s="117">
        <f t="shared" si="14"/>
        <v>0.0230379091</v>
      </c>
      <c r="BF35" s="117">
        <f t="shared" si="32"/>
        <v>9.650096797</v>
      </c>
      <c r="BG35" s="97"/>
      <c r="BH35" s="97"/>
      <c r="BI35" s="97"/>
      <c r="BJ35" s="97"/>
    </row>
    <row r="36" ht="15.75" customHeight="1">
      <c r="B36" s="78">
        <v>33.0</v>
      </c>
      <c r="C36" s="116">
        <v>0.23712677999999998</v>
      </c>
      <c r="D36" s="117">
        <f>C36/PROP_InOut!$E$8</f>
        <v>0.8891142857</v>
      </c>
      <c r="E36" s="117">
        <v>0.01953514</v>
      </c>
      <c r="F36" s="118">
        <f>E36*PROP_InOut!$G$8</f>
        <v>0.0001224975373</v>
      </c>
      <c r="G36" s="119">
        <f>PROP_InOut!$C$4</f>
        <v>19.55</v>
      </c>
      <c r="H36" s="120">
        <f>PROP_InOut!$C$8*'PROP_Table (2)'!C36</f>
        <v>99.32743334</v>
      </c>
      <c r="I36" s="121">
        <f t="shared" si="1"/>
        <v>101.2331048</v>
      </c>
      <c r="J36" s="122">
        <f>I36/PROP_InOut!$D$14</f>
        <v>0.293544144</v>
      </c>
      <c r="K36" s="120">
        <f t="shared" si="2"/>
        <v>0.1943396365</v>
      </c>
      <c r="L36" s="121">
        <f t="shared" si="3"/>
        <v>11.13484096</v>
      </c>
      <c r="M36" s="97">
        <f t="shared" si="18"/>
        <v>0.01958934399</v>
      </c>
      <c r="N36" s="97">
        <f t="shared" si="19"/>
        <v>1.122386734</v>
      </c>
      <c r="O36" s="120">
        <f t="shared" si="4"/>
        <v>0.218099834</v>
      </c>
      <c r="P36" s="116">
        <v>12.4962</v>
      </c>
      <c r="Q36" s="120">
        <f t="shared" si="5"/>
        <v>0.004170853514</v>
      </c>
      <c r="R36" s="122">
        <f t="shared" si="6"/>
        <v>0.2389723033</v>
      </c>
      <c r="S36" s="123">
        <f t="shared" si="20"/>
        <v>1.991248238</v>
      </c>
      <c r="T36" s="123">
        <f t="shared" si="21"/>
        <v>101.6364324</v>
      </c>
      <c r="U36" s="64">
        <v>1.9912482370098665</v>
      </c>
      <c r="V36" s="64">
        <v>1.1223867342264606</v>
      </c>
      <c r="W36" s="106">
        <f t="shared" si="22"/>
        <v>0.2389723033</v>
      </c>
      <c r="X36" s="64">
        <f t="shared" si="23"/>
        <v>101.6364324</v>
      </c>
      <c r="Y36" s="124">
        <v>0.65207</v>
      </c>
      <c r="Z36" s="123">
        <v>0.01824</v>
      </c>
      <c r="AA36" s="64">
        <f t="shared" si="24"/>
        <v>-0.0000002304157078</v>
      </c>
      <c r="AB36" s="64">
        <f t="shared" si="25"/>
        <v>166.0895314</v>
      </c>
      <c r="AC36" s="64">
        <f t="shared" si="26"/>
        <v>1.991248238</v>
      </c>
      <c r="AD36" s="125">
        <f t="shared" si="27"/>
        <v>0.000000001387298276</v>
      </c>
      <c r="AE36" s="64">
        <f t="shared" si="28"/>
        <v>0.01958936845</v>
      </c>
      <c r="AF36" s="64">
        <f t="shared" si="29"/>
        <v>1.122388136</v>
      </c>
      <c r="AG36" s="126">
        <f t="shared" si="30"/>
        <v>0.293544144</v>
      </c>
      <c r="AH36" s="64"/>
      <c r="AI36" s="64"/>
      <c r="AJ36" s="64"/>
      <c r="AK36" s="64"/>
      <c r="AL36" s="64"/>
      <c r="AM36" s="64"/>
      <c r="AN36" s="132">
        <v>1.1223867342264606</v>
      </c>
      <c r="AO36" s="129">
        <f>PROP_InOut!$F$8*'PROP_Table (2)'!I36*'PROP_Table (2)'!E36</f>
        <v>132157.8582</v>
      </c>
      <c r="AP36" s="120">
        <f t="shared" ref="AP36:AQ36" si="57">Y36</f>
        <v>0.65207</v>
      </c>
      <c r="AQ36" s="120">
        <f t="shared" si="57"/>
        <v>0.01824</v>
      </c>
      <c r="AR36" s="102">
        <f>0.5*PROP_InOut!$J$8*I36^2*E36*AP36*(C36-C35)</f>
        <v>0.5642297587</v>
      </c>
      <c r="AS36" s="102">
        <f>0.5*PROP_InOut!$J$8*I36^2*E36*AQ36*(C36-C35)</f>
        <v>0.01578289263</v>
      </c>
      <c r="AT36" s="120">
        <f t="shared" si="7"/>
        <v>0.5523925018</v>
      </c>
      <c r="AU36" s="120">
        <f t="shared" si="8"/>
        <v>0.0323178093</v>
      </c>
      <c r="AV36" s="130">
        <f t="shared" si="9"/>
        <v>13.5372523</v>
      </c>
      <c r="AW36" s="117">
        <f>PROP_InOut!$G$4/2*((PROP_InOut!$E$8-'PROP_Table (2)'!C36)/('PROP_Table (2)'!C36*SIN('PROP_Table (2)'!K36)))</f>
        <v>0.645793702</v>
      </c>
      <c r="AX36" s="117">
        <f t="shared" si="10"/>
        <v>0.6486942539</v>
      </c>
      <c r="AY36" s="117">
        <f>PROP_InOut!$G$4/2*((C36-PROP_InOut!$J$12/2)/(C36*SIN('PROP_Table (2)'!K36)))</f>
        <v>4.831499785</v>
      </c>
      <c r="AZ36" s="117">
        <f t="shared" si="11"/>
        <v>0.9949231886</v>
      </c>
      <c r="BA36" s="117">
        <f t="shared" si="12"/>
        <v>0.6454009555</v>
      </c>
      <c r="BB36" s="103">
        <f>0.5*PROP_InOut!$J$8*T36^2*E36*AP36*(C36-C35)</f>
        <v>0.5687346635</v>
      </c>
      <c r="BC36" s="103">
        <f>0.5*PROP_InOut!$J$8*T36^2*E36*AQ36*(C36-C35)</f>
        <v>0.01590890589</v>
      </c>
      <c r="BD36" s="117">
        <f t="shared" si="13"/>
        <v>0.3565146485</v>
      </c>
      <c r="BE36" s="117">
        <f t="shared" si="14"/>
        <v>0.020857945</v>
      </c>
      <c r="BF36" s="117">
        <f t="shared" si="32"/>
        <v>8.736955571</v>
      </c>
      <c r="BG36" s="97"/>
      <c r="BH36" s="97"/>
      <c r="BI36" s="97"/>
      <c r="BJ36" s="97"/>
    </row>
    <row r="37" ht="15.75" customHeight="1">
      <c r="B37" s="78">
        <v>34.0</v>
      </c>
      <c r="C37" s="116">
        <v>0.24420068</v>
      </c>
      <c r="D37" s="117">
        <f>C37/PROP_InOut!$E$8</f>
        <v>0.9156380952</v>
      </c>
      <c r="E37" s="117">
        <v>0.01798066</v>
      </c>
      <c r="F37" s="118">
        <f>E37*PROP_InOut!$G$8</f>
        <v>0.0001127499761</v>
      </c>
      <c r="G37" s="119">
        <f>PROP_InOut!$C$4</f>
        <v>19.55</v>
      </c>
      <c r="H37" s="120">
        <f>PROP_InOut!$C$8*'PROP_Table (2)'!C37</f>
        <v>102.2905416</v>
      </c>
      <c r="I37" s="121">
        <f t="shared" si="1"/>
        <v>104.142006</v>
      </c>
      <c r="J37" s="122">
        <f>I37/PROP_InOut!$D$14</f>
        <v>0.3019790418</v>
      </c>
      <c r="K37" s="120">
        <f t="shared" si="2"/>
        <v>0.188844886</v>
      </c>
      <c r="L37" s="121">
        <f t="shared" si="3"/>
        <v>10.82001495</v>
      </c>
      <c r="M37" s="97">
        <f t="shared" si="18"/>
        <v>0.01803386128</v>
      </c>
      <c r="N37" s="97">
        <f t="shared" si="19"/>
        <v>1.03326414</v>
      </c>
      <c r="O37" s="120">
        <f t="shared" si="4"/>
        <v>0.211971983</v>
      </c>
      <c r="P37" s="116">
        <v>12.1451</v>
      </c>
      <c r="Q37" s="120">
        <f t="shared" si="5"/>
        <v>0.005093235721</v>
      </c>
      <c r="R37" s="122">
        <f t="shared" si="6"/>
        <v>0.2918209109</v>
      </c>
      <c r="S37" s="123">
        <f t="shared" si="20"/>
        <v>1.879043466</v>
      </c>
      <c r="T37" s="123">
        <f t="shared" si="21"/>
        <v>104.5113488</v>
      </c>
      <c r="U37" s="64">
        <f>U36+(U38-U36)*((C37-C36)/(C38-C36))</f>
        <v>1.880518474</v>
      </c>
      <c r="V37" s="64">
        <f>V36+(V38-V36)*((C37-C36)/(C38-C36))</f>
        <v>1.03326414</v>
      </c>
      <c r="W37" s="106">
        <f t="shared" si="22"/>
        <v>0.2918209109</v>
      </c>
      <c r="X37" s="64">
        <f t="shared" si="23"/>
        <v>104.5113488</v>
      </c>
      <c r="Y37" s="102">
        <f>Y36+(Y38-Y36)*((C37-C36)/(C38-C36))</f>
        <v>0.646855</v>
      </c>
      <c r="Z37" s="64">
        <f>Z36+(Z38-Z36)*((C37-C36)/(C38-C36))</f>
        <v>0.019235</v>
      </c>
      <c r="AA37" s="64">
        <f t="shared" si="24"/>
        <v>0.2730173683</v>
      </c>
      <c r="AB37" s="64">
        <f t="shared" si="25"/>
        <v>185.095515</v>
      </c>
      <c r="AC37" s="64">
        <f t="shared" si="26"/>
        <v>1.879043466</v>
      </c>
      <c r="AD37" s="125">
        <f t="shared" si="27"/>
        <v>-0.001475008016</v>
      </c>
      <c r="AE37" s="64">
        <f t="shared" si="28"/>
        <v>0.01797738768</v>
      </c>
      <c r="AF37" s="64">
        <f t="shared" si="29"/>
        <v>1.030028441</v>
      </c>
      <c r="AG37" s="126">
        <f t="shared" si="30"/>
        <v>0.3019790418</v>
      </c>
      <c r="AH37" s="64"/>
      <c r="AI37" s="64"/>
      <c r="AJ37" s="64"/>
      <c r="AK37" s="64"/>
      <c r="AL37" s="64"/>
      <c r="AM37" s="64"/>
      <c r="AN37" s="132"/>
      <c r="AO37" s="129">
        <f>PROP_InOut!$F$8*'PROP_Table (2)'!I37*'PROP_Table (2)'!E37</f>
        <v>125136.9238</v>
      </c>
      <c r="AP37" s="120">
        <f t="shared" ref="AP37:AQ37" si="58">Y37</f>
        <v>0.646855</v>
      </c>
      <c r="AQ37" s="120">
        <f t="shared" si="58"/>
        <v>0.019235</v>
      </c>
      <c r="AR37" s="102">
        <f>0.5*PROP_InOut!$J$8*I37^2*E37*AP37*(C37-C36)</f>
        <v>0.5452109534</v>
      </c>
      <c r="AS37" s="102">
        <f>0.5*PROP_InOut!$J$8*I37^2*E37*AQ37*(C37-C36)</f>
        <v>0.01621249382</v>
      </c>
      <c r="AT37" s="120">
        <f t="shared" si="7"/>
        <v>0.5340229695</v>
      </c>
      <c r="AU37" s="120">
        <f t="shared" si="8"/>
        <v>0.03144450258</v>
      </c>
      <c r="AV37" s="130">
        <f t="shared" si="9"/>
        <v>13.17144244</v>
      </c>
      <c r="AW37" s="117">
        <f>PROP_InOut!$G$4/2*((PROP_InOut!$E$8-'PROP_Table (2)'!C37)/('PROP_Table (2)'!C37*SIN('PROP_Table (2)'!K37)))</f>
        <v>0.4907967754</v>
      </c>
      <c r="AX37" s="117">
        <f t="shared" si="10"/>
        <v>0.5806190123</v>
      </c>
      <c r="AY37" s="117">
        <f>PROP_InOut!$G$4/2*((C37-PROP_InOut!$J$12/2)/(C37*SIN('PROP_Table (2)'!K37)))</f>
        <v>4.98066197</v>
      </c>
      <c r="AZ37" s="117">
        <f t="shared" si="11"/>
        <v>0.9956266974</v>
      </c>
      <c r="BA37" s="117">
        <f t="shared" si="12"/>
        <v>0.5780797896</v>
      </c>
      <c r="BB37" s="103">
        <f>0.5*PROP_InOut!$J$8*T37^2*E37*AP37*(C37-C36)</f>
        <v>0.549085026</v>
      </c>
      <c r="BC37" s="103">
        <f>0.5*PROP_InOut!$J$8*T37^2*E37*AQ37*(C37-C36)</f>
        <v>0.01632769396</v>
      </c>
      <c r="BD37" s="117">
        <f t="shared" si="13"/>
        <v>0.3087078859</v>
      </c>
      <c r="BE37" s="117">
        <f t="shared" si="14"/>
        <v>0.01817743143</v>
      </c>
      <c r="BF37" s="117">
        <f t="shared" si="32"/>
        <v>7.614144674</v>
      </c>
      <c r="BG37" s="97"/>
      <c r="BH37" s="97"/>
      <c r="BI37" s="97"/>
      <c r="BJ37" s="97"/>
    </row>
    <row r="38" ht="15.75" customHeight="1">
      <c r="B38" s="78">
        <v>35.0</v>
      </c>
      <c r="C38" s="116">
        <v>0.25127457999999997</v>
      </c>
      <c r="D38" s="117">
        <f>C38/PROP_InOut!$E$8</f>
        <v>0.9421619048</v>
      </c>
      <c r="E38" s="117">
        <v>0.01653286</v>
      </c>
      <c r="F38" s="118">
        <f>E38*PROP_InOut!$G$8</f>
        <v>0.0001036713652</v>
      </c>
      <c r="G38" s="119">
        <f>PROP_InOut!$C$4</f>
        <v>19.55</v>
      </c>
      <c r="H38" s="120">
        <f>PROP_InOut!$C$8*'PROP_Table (2)'!C38</f>
        <v>105.2536499</v>
      </c>
      <c r="I38" s="121">
        <f t="shared" si="1"/>
        <v>107.0538805</v>
      </c>
      <c r="J38" s="122">
        <f>I38/PROP_InOut!$D$14</f>
        <v>0.3104225614</v>
      </c>
      <c r="K38" s="120">
        <f t="shared" si="2"/>
        <v>0.183648901</v>
      </c>
      <c r="L38" s="121">
        <f t="shared" si="3"/>
        <v>10.52230694</v>
      </c>
      <c r="M38" s="97">
        <f t="shared" si="18"/>
        <v>0.01647837856</v>
      </c>
      <c r="N38" s="148">
        <f t="shared" si="19"/>
        <v>0.9441415448</v>
      </c>
      <c r="O38" s="120">
        <f t="shared" si="4"/>
        <v>0.2061739992</v>
      </c>
      <c r="P38" s="116">
        <v>11.8129</v>
      </c>
      <c r="Q38" s="120">
        <f t="shared" si="5"/>
        <v>0.006046719658</v>
      </c>
      <c r="R38" s="122">
        <f t="shared" si="6"/>
        <v>0.3464515163</v>
      </c>
      <c r="S38" s="123">
        <f t="shared" si="20"/>
        <v>1.769788717</v>
      </c>
      <c r="T38" s="123">
        <f t="shared" si="21"/>
        <v>107.3911738</v>
      </c>
      <c r="U38" s="64">
        <v>1.769788711775446</v>
      </c>
      <c r="V38" s="149">
        <v>0.9441415448389466</v>
      </c>
      <c r="W38" s="106">
        <f t="shared" si="22"/>
        <v>0.3464515163</v>
      </c>
      <c r="X38" s="64">
        <f t="shared" si="23"/>
        <v>107.3911738</v>
      </c>
      <c r="Y38" s="124">
        <v>0.64164</v>
      </c>
      <c r="Z38" s="123">
        <v>0.02023</v>
      </c>
      <c r="AA38" s="64">
        <f t="shared" si="24"/>
        <v>-0.000001039523397</v>
      </c>
      <c r="AB38" s="64">
        <f t="shared" si="25"/>
        <v>206.3213313</v>
      </c>
      <c r="AC38" s="64">
        <f t="shared" si="26"/>
        <v>1.769788717</v>
      </c>
      <c r="AD38" s="125">
        <f t="shared" si="27"/>
        <v>0.000000005038370832</v>
      </c>
      <c r="AE38" s="64">
        <f t="shared" si="28"/>
        <v>0.01647834234</v>
      </c>
      <c r="AF38" s="64">
        <f t="shared" si="29"/>
        <v>0.9441394696</v>
      </c>
      <c r="AG38" s="126">
        <f t="shared" si="30"/>
        <v>0.3104225614</v>
      </c>
      <c r="AH38" s="64"/>
      <c r="AI38" s="64"/>
      <c r="AJ38" s="64"/>
      <c r="AK38" s="64"/>
      <c r="AL38" s="64"/>
      <c r="AM38" s="64"/>
      <c r="AN38" s="132">
        <v>0.9441415448389466</v>
      </c>
      <c r="AO38" s="129">
        <f>PROP_InOut!$F$8*'PROP_Table (2)'!I38*'PROP_Table (2)'!E38</f>
        <v>118278.0918</v>
      </c>
      <c r="AP38" s="120">
        <f t="shared" ref="AP38:AQ38" si="59">Y38</f>
        <v>0.64164</v>
      </c>
      <c r="AQ38" s="120">
        <f t="shared" si="59"/>
        <v>0.02023</v>
      </c>
      <c r="AR38" s="102">
        <f>0.5*PROP_InOut!$J$8*I38^2*E38*AP38*(C38-C37)</f>
        <v>0.5254657006</v>
      </c>
      <c r="AS38" s="102">
        <f>0.5*PROP_InOut!$J$8*I38^2*E38*AQ38*(C38-C37)</f>
        <v>0.01656718896</v>
      </c>
      <c r="AT38" s="120">
        <f t="shared" si="7"/>
        <v>0.514914017</v>
      </c>
      <c r="AU38" s="120">
        <f t="shared" si="8"/>
        <v>0.03051924365</v>
      </c>
      <c r="AV38" s="130">
        <f t="shared" si="9"/>
        <v>12.78387089</v>
      </c>
      <c r="AW38" s="117">
        <f>PROP_InOut!$G$4/2*((PROP_InOut!$E$8-'PROP_Table (2)'!C38)/('PROP_Table (2)'!C38*SIN('PROP_Table (2)'!K38)))</f>
        <v>0.3361584979</v>
      </c>
      <c r="AX38" s="117">
        <f t="shared" si="10"/>
        <v>0.4932995126</v>
      </c>
      <c r="AY38" s="117">
        <f>PROP_InOut!$G$4/2*((C38-PROP_InOut!$J$12/2)/(C38*SIN('PROP_Table (2)'!K38)))</f>
        <v>5.129945844</v>
      </c>
      <c r="AZ38" s="117">
        <f t="shared" si="11"/>
        <v>0.9962331746</v>
      </c>
      <c r="BA38" s="117">
        <f t="shared" si="12"/>
        <v>0.4914413395</v>
      </c>
      <c r="BB38" s="103">
        <f>0.5*PROP_InOut!$J$8*T38^2*E38*AP38*(C38-C37)</f>
        <v>0.5287820735</v>
      </c>
      <c r="BC38" s="103">
        <f>0.5*PROP_InOut!$J$8*T38^2*E38*AQ38*(C38-C37)</f>
        <v>0.0166717495</v>
      </c>
      <c r="BD38" s="117">
        <f t="shared" si="13"/>
        <v>0.2530500343</v>
      </c>
      <c r="BE38" s="117">
        <f t="shared" si="14"/>
        <v>0.01499841798</v>
      </c>
      <c r="BF38" s="117">
        <f t="shared" si="32"/>
        <v>6.282522634</v>
      </c>
      <c r="BG38" s="97"/>
      <c r="BH38" s="97"/>
      <c r="BI38" s="97"/>
      <c r="BJ38" s="97"/>
    </row>
    <row r="39" ht="15.75" customHeight="1">
      <c r="B39" s="78">
        <v>36.0</v>
      </c>
      <c r="C39" s="116">
        <v>0.2583434</v>
      </c>
      <c r="D39" s="117">
        <f>C39/PROP_InOut!$E$8</f>
        <v>0.9686666667</v>
      </c>
      <c r="E39" s="117">
        <v>0.0148971</v>
      </c>
      <c r="F39" s="118">
        <f>E39*PROP_InOut!$G$8</f>
        <v>0.00009341412769</v>
      </c>
      <c r="G39" s="119">
        <f>PROP_InOut!$C$4</f>
        <v>19.55</v>
      </c>
      <c r="H39" s="120">
        <f>PROP_InOut!$C$8*'PROP_Table (2)'!C39</f>
        <v>108.2146303</v>
      </c>
      <c r="I39" s="121">
        <f t="shared" si="1"/>
        <v>109.9663981</v>
      </c>
      <c r="J39" s="122">
        <f>I39/PROP_InOut!$D$14</f>
        <v>0.318867946</v>
      </c>
      <c r="K39" s="120">
        <f t="shared" si="2"/>
        <v>0.1787316585</v>
      </c>
      <c r="L39" s="121">
        <f t="shared" si="3"/>
        <v>10.24056969</v>
      </c>
      <c r="M39" s="97">
        <f t="shared" si="18"/>
        <v>0.01477318061</v>
      </c>
      <c r="N39" s="97">
        <f t="shared" si="19"/>
        <v>0.8464408991</v>
      </c>
      <c r="O39" s="120">
        <f t="shared" si="4"/>
        <v>0.2006849387</v>
      </c>
      <c r="P39" s="116">
        <v>11.4984</v>
      </c>
      <c r="Q39" s="120">
        <f t="shared" si="5"/>
        <v>0.007180099644</v>
      </c>
      <c r="R39" s="122">
        <f t="shared" si="6"/>
        <v>0.4113894061</v>
      </c>
      <c r="S39" s="123">
        <f t="shared" si="20"/>
        <v>1.62912405</v>
      </c>
      <c r="T39" s="123">
        <f t="shared" si="21"/>
        <v>110.2676812</v>
      </c>
      <c r="U39" s="64">
        <v>1.6291240493443409</v>
      </c>
      <c r="V39" s="64">
        <v>0.8464408991403063</v>
      </c>
      <c r="W39" s="106">
        <f t="shared" si="22"/>
        <v>0.4113894061</v>
      </c>
      <c r="X39" s="64">
        <f t="shared" si="23"/>
        <v>110.2676812</v>
      </c>
      <c r="Y39" s="124">
        <v>0.63437</v>
      </c>
      <c r="Z39" s="123">
        <v>0.02164</v>
      </c>
      <c r="AA39" s="64">
        <f t="shared" si="24"/>
        <v>-0.0000001307101911</v>
      </c>
      <c r="AB39" s="64">
        <f t="shared" si="25"/>
        <v>234.1814825</v>
      </c>
      <c r="AC39" s="64">
        <f t="shared" si="26"/>
        <v>1.62912405</v>
      </c>
      <c r="AD39" s="125">
        <f t="shared" si="27"/>
        <v>0.0000000005581577422</v>
      </c>
      <c r="AE39" s="64">
        <f t="shared" si="28"/>
        <v>0.01477319114</v>
      </c>
      <c r="AF39" s="64">
        <f t="shared" si="29"/>
        <v>0.8464415023</v>
      </c>
      <c r="AG39" s="126">
        <f t="shared" si="30"/>
        <v>0.318867946</v>
      </c>
      <c r="AH39" s="64"/>
      <c r="AI39" s="64"/>
      <c r="AJ39" s="64"/>
      <c r="AK39" s="64"/>
      <c r="AL39" s="64"/>
      <c r="AM39" s="64"/>
      <c r="AN39" s="132">
        <v>0.8464408991403063</v>
      </c>
      <c r="AO39" s="129">
        <f>PROP_InOut!$F$8*'PROP_Table (2)'!I39*'PROP_Table (2)'!E39</f>
        <v>109475.173</v>
      </c>
      <c r="AP39" s="120">
        <f t="shared" ref="AP39:AQ39" si="60">Y39</f>
        <v>0.63437</v>
      </c>
      <c r="AQ39" s="120">
        <f t="shared" si="60"/>
        <v>0.02164</v>
      </c>
      <c r="AR39" s="102">
        <f>0.5*PROP_InOut!$J$8*I39^2*E39*AP39*(C39-C38)</f>
        <v>0.4935742605</v>
      </c>
      <c r="AS39" s="102">
        <f>0.5*PROP_InOut!$J$8*I39^2*E39*AQ39*(C39-C38)</f>
        <v>0.01683709349</v>
      </c>
      <c r="AT39" s="120">
        <f t="shared" si="7"/>
        <v>0.483764523</v>
      </c>
      <c r="AU39" s="120">
        <f t="shared" si="8"/>
        <v>0.02894696259</v>
      </c>
      <c r="AV39" s="130">
        <f t="shared" si="9"/>
        <v>12.12527534</v>
      </c>
      <c r="AW39" s="117">
        <f>PROP_InOut!$G$4/2*((PROP_InOut!$E$8-'PROP_Table (2)'!C39)/('PROP_Table (2)'!C39*SIN('PROP_Table (2)'!K39)))</f>
        <v>0.1819472443</v>
      </c>
      <c r="AX39" s="117">
        <f t="shared" si="10"/>
        <v>0.3724995342</v>
      </c>
      <c r="AY39" s="117">
        <f>PROP_InOut!$G$4/2*((C39-PROP_InOut!$J$12/2)/(C39*SIN('PROP_Table (2)'!K39)))</f>
        <v>5.279235239</v>
      </c>
      <c r="AZ39" s="117">
        <f t="shared" si="11"/>
        <v>0.9967555636</v>
      </c>
      <c r="BA39" s="117">
        <f t="shared" si="12"/>
        <v>0.3712909832</v>
      </c>
      <c r="BB39" s="103">
        <f>0.5*PROP_InOut!$J$8*T39^2*E39*AP39*(C39-C38)</f>
        <v>0.496282529</v>
      </c>
      <c r="BC39" s="103">
        <f>0.5*PROP_InOut!$J$8*T39^2*E39*AQ39*(C39-C38)</f>
        <v>0.01692947953</v>
      </c>
      <c r="BD39" s="117">
        <f t="shared" si="13"/>
        <v>0.1796174054</v>
      </c>
      <c r="BE39" s="117">
        <f t="shared" si="14"/>
        <v>0.0107477462</v>
      </c>
      <c r="BF39" s="117">
        <f t="shared" si="32"/>
        <v>4.502005401</v>
      </c>
      <c r="BG39" s="97"/>
      <c r="BH39" s="97"/>
      <c r="BI39" s="97"/>
      <c r="BJ39" s="97"/>
    </row>
    <row r="40" ht="15.75" customHeight="1">
      <c r="B40" s="78">
        <v>37.0</v>
      </c>
      <c r="C40" s="116">
        <v>0.26524458</v>
      </c>
      <c r="D40" s="117">
        <f>C40/PROP_InOut!$E$8</f>
        <v>0.9945428571</v>
      </c>
      <c r="E40" s="117">
        <v>0.00627126</v>
      </c>
      <c r="F40" s="118">
        <f>E40*PROP_InOut!$G$8</f>
        <v>0.00003932471974</v>
      </c>
      <c r="G40" s="119">
        <f>PROP_InOut!$C$4</f>
        <v>19.55</v>
      </c>
      <c r="H40" s="120">
        <f>PROP_InOut!$C$8*'PROP_Table (2)'!C40</f>
        <v>111.1053899</v>
      </c>
      <c r="I40" s="121">
        <f t="shared" si="1"/>
        <v>112.8122784</v>
      </c>
      <c r="J40" s="122">
        <f>I40/PROP_InOut!$D$14</f>
        <v>0.3271201031</v>
      </c>
      <c r="K40" s="120">
        <f t="shared" si="2"/>
        <v>0.1741760766</v>
      </c>
      <c r="L40" s="121">
        <f t="shared" si="3"/>
        <v>9.979554079</v>
      </c>
      <c r="M40" s="97">
        <f t="shared" si="18"/>
        <v>0.004259324216</v>
      </c>
      <c r="N40" s="97">
        <f t="shared" si="19"/>
        <v>0.2440413012</v>
      </c>
      <c r="O40" s="120">
        <f t="shared" si="4"/>
        <v>0.1955973039</v>
      </c>
      <c r="P40" s="116">
        <v>11.2069</v>
      </c>
      <c r="Q40" s="120">
        <f t="shared" si="5"/>
        <v>0.01716190316</v>
      </c>
      <c r="R40" s="122">
        <f t="shared" si="6"/>
        <v>0.9833046194</v>
      </c>
      <c r="S40" s="123">
        <f t="shared" si="20"/>
        <v>0.4808660092</v>
      </c>
      <c r="T40" s="123">
        <f t="shared" si="21"/>
        <v>112.8966042</v>
      </c>
      <c r="U40" s="64">
        <v>0.48086600911859334</v>
      </c>
      <c r="V40" s="64">
        <v>0.2440413011655622</v>
      </c>
      <c r="W40" s="106">
        <f t="shared" si="22"/>
        <v>0.9833046194</v>
      </c>
      <c r="X40" s="64">
        <f t="shared" si="23"/>
        <v>112.8966042</v>
      </c>
      <c r="Y40" s="124">
        <v>0.41555</v>
      </c>
      <c r="Z40" s="123">
        <v>0.0411</v>
      </c>
      <c r="AA40" s="64">
        <f t="shared" si="24"/>
        <v>-0.00000002163312729</v>
      </c>
      <c r="AB40" s="64">
        <f t="shared" si="25"/>
        <v>544.0871813</v>
      </c>
      <c r="AC40" s="64">
        <f t="shared" si="26"/>
        <v>0.4808660092</v>
      </c>
      <c r="AD40" s="125">
        <f t="shared" si="27"/>
        <v>0</v>
      </c>
      <c r="AE40" s="64">
        <f t="shared" si="28"/>
        <v>0.004259322984</v>
      </c>
      <c r="AF40" s="64">
        <f t="shared" si="29"/>
        <v>0.2440412306</v>
      </c>
      <c r="AG40" s="126">
        <f t="shared" si="30"/>
        <v>0.3271201031</v>
      </c>
      <c r="AH40" s="97"/>
      <c r="AI40" s="97"/>
      <c r="AJ40" s="97"/>
      <c r="AK40" s="97"/>
      <c r="AL40" s="64"/>
      <c r="AM40" s="64"/>
      <c r="AN40" s="97">
        <v>0.2440413011655622</v>
      </c>
      <c r="AO40" s="129">
        <f>PROP_InOut!$F$8*'PROP_Table (2)'!I40*'PROP_Table (2)'!E40</f>
        <v>47278.65182</v>
      </c>
      <c r="AP40" s="120">
        <f t="shared" ref="AP40:AQ40" si="61">Y40</f>
        <v>0.41555</v>
      </c>
      <c r="AQ40" s="120">
        <f t="shared" si="61"/>
        <v>0.0411</v>
      </c>
      <c r="AR40" s="102">
        <f>0.5*PROP_InOut!$J$8*I40^2*E40*AP40*(C40-C39)</f>
        <v>0.1398477229</v>
      </c>
      <c r="AS40" s="102">
        <f>0.5*PROP_InOut!$J$8*I40^2*E40*AQ40*(C40-C39)</f>
        <v>0.01383164821</v>
      </c>
      <c r="AT40" s="120">
        <f t="shared" si="7"/>
        <v>0.1353744797</v>
      </c>
      <c r="AU40" s="120">
        <f t="shared" si="8"/>
        <v>0.01020955392</v>
      </c>
      <c r="AV40" s="130">
        <f t="shared" si="9"/>
        <v>4.276567946</v>
      </c>
      <c r="AW40" s="117">
        <f>PROP_InOut!$G$4/2*((PROP_InOut!$E$8-'PROP_Table (2)'!C40)/('PROP_Table (2)'!C40*SIN('PROP_Table (2)'!K40)))</f>
        <v>0.03166295393</v>
      </c>
      <c r="AX40" s="117">
        <f t="shared" si="10"/>
        <v>0.1593590068</v>
      </c>
      <c r="AY40" s="117">
        <f>PROP_InOut!$G$4/2*((C40-PROP_InOut!$J$12/2)/(C40*SIN('PROP_Table (2)'!K40)))</f>
        <v>5.425085214</v>
      </c>
      <c r="AZ40" s="117">
        <f t="shared" si="11"/>
        <v>0.9971958777</v>
      </c>
      <c r="BA40" s="117">
        <f t="shared" si="12"/>
        <v>0.1589121447</v>
      </c>
      <c r="BB40" s="103">
        <f>0.5*PROP_InOut!$J$8*T40^2*E40*AP40*(C40-C39)</f>
        <v>0.1400568701</v>
      </c>
      <c r="BC40" s="103">
        <f>0.5*PROP_InOut!$J$8*T40^2*E40*AQ40*(C40-C39)</f>
        <v>0.01385233392</v>
      </c>
      <c r="BD40" s="117">
        <f t="shared" si="13"/>
        <v>0.0215126489</v>
      </c>
      <c r="BE40" s="117">
        <f t="shared" si="14"/>
        <v>0.00162242211</v>
      </c>
      <c r="BF40" s="117">
        <f t="shared" si="32"/>
        <v>0.6795985841</v>
      </c>
      <c r="BG40" s="97"/>
      <c r="BH40" s="97"/>
      <c r="BI40" s="97"/>
      <c r="BJ40" s="97"/>
    </row>
    <row r="41" ht="15.75" customHeight="1">
      <c r="B41" s="78">
        <v>38.0</v>
      </c>
      <c r="C41" s="116">
        <v>0.2667</v>
      </c>
      <c r="D41" s="117">
        <f>C41/PROP_InOut!$E$8</f>
        <v>1</v>
      </c>
      <c r="E41" s="117">
        <v>0.005</v>
      </c>
      <c r="F41" s="118">
        <f>E41*PROP_InOut!$G$8</f>
        <v>0.000031353125</v>
      </c>
      <c r="G41" s="119">
        <f>PROP_InOut!$C$4</f>
        <v>19.55</v>
      </c>
      <c r="H41" s="120">
        <f>PROP_InOut!$C$8*'PROP_Table (2)'!C41</f>
        <v>111.7150348</v>
      </c>
      <c r="I41" s="121">
        <f t="shared" si="1"/>
        <v>113.4127484</v>
      </c>
      <c r="J41" s="122">
        <f>I41/PROP_InOut!$D$14</f>
        <v>0.328861277</v>
      </c>
      <c r="K41" s="120">
        <f t="shared" si="2"/>
        <v>0.1732445279</v>
      </c>
      <c r="L41" s="121">
        <f t="shared" si="3"/>
        <v>9.926180275</v>
      </c>
      <c r="M41" s="97">
        <f t="shared" si="18"/>
        <v>0</v>
      </c>
      <c r="N41" s="97" t="str">
        <f t="shared" si="19"/>
        <v/>
      </c>
      <c r="O41" s="120">
        <f t="shared" si="4"/>
        <v>0.1919862177</v>
      </c>
      <c r="P41" s="116">
        <v>11.0</v>
      </c>
      <c r="Q41" s="120">
        <f t="shared" si="5"/>
        <v>0.01874168977</v>
      </c>
      <c r="R41" s="122">
        <f t="shared" si="6"/>
        <v>1.073819725</v>
      </c>
      <c r="S41" s="123">
        <f t="shared" si="20"/>
        <v>0</v>
      </c>
      <c r="T41" s="123" t="str">
        <f t="shared" si="21"/>
        <v/>
      </c>
      <c r="U41" s="64"/>
      <c r="V41" s="64"/>
      <c r="W41" s="106">
        <f t="shared" si="22"/>
        <v>1.073819725</v>
      </c>
      <c r="X41" s="64"/>
      <c r="Y41" s="124"/>
      <c r="Z41" s="123"/>
      <c r="AA41" s="64">
        <f t="shared" si="24"/>
        <v>0</v>
      </c>
      <c r="AB41" s="64"/>
      <c r="AC41" s="64"/>
      <c r="AD41" s="125"/>
      <c r="AE41" s="64"/>
      <c r="AF41" s="64"/>
      <c r="AG41" s="126"/>
      <c r="AH41" s="64"/>
      <c r="AI41" s="64"/>
      <c r="AJ41" s="64"/>
      <c r="AK41" s="64"/>
      <c r="AL41" s="64"/>
      <c r="AM41" s="64"/>
      <c r="AN41" s="132"/>
      <c r="AO41" s="129">
        <f>PROP_InOut!$F$8*'PROP_Table (2)'!I41*'PROP_Table (2)'!E41</f>
        <v>37895.3381</v>
      </c>
      <c r="AP41" s="120" t="str">
        <f t="shared" ref="AP41:AQ41" si="62">Y41</f>
        <v/>
      </c>
      <c r="AQ41" s="120" t="str">
        <f t="shared" si="62"/>
        <v/>
      </c>
      <c r="AR41" s="102">
        <f>0.5*PROP_InOut!$J$8*I41^2*E41*AP41*(C41-C40)</f>
        <v>0</v>
      </c>
      <c r="AS41" s="102">
        <f>0.5*PROP_InOut!$J$8*I41^2*E41*AQ41*(C41-C40)</f>
        <v>0</v>
      </c>
      <c r="AT41" s="120">
        <f t="shared" si="7"/>
        <v>0</v>
      </c>
      <c r="AU41" s="120">
        <f t="shared" si="8"/>
        <v>0</v>
      </c>
      <c r="AV41" s="130">
        <f t="shared" si="9"/>
        <v>0</v>
      </c>
      <c r="AW41" s="117">
        <f>PROP_InOut!$G$4/2*((PROP_InOut!$E$8-'PROP_Table (2)'!C41)/('PROP_Table (2)'!C41*SIN('PROP_Table (2)'!K41)))</f>
        <v>0</v>
      </c>
      <c r="AX41" s="117">
        <f t="shared" si="10"/>
        <v>0</v>
      </c>
      <c r="AY41" s="117">
        <f>PROP_InOut!$G$4/2*((C41-PROP_InOut!$J$12/2)/(C41*SIN('PROP_Table (2)'!K41)))</f>
        <v>5.455856242</v>
      </c>
      <c r="AZ41" s="117">
        <f t="shared" si="11"/>
        <v>0.9972808499</v>
      </c>
      <c r="BA41" s="117">
        <f t="shared" si="12"/>
        <v>0</v>
      </c>
      <c r="BB41" s="103">
        <f>0.5*PROP_InOut!$J$8*T41^2*E41*AP41*(C41-C40)</f>
        <v>0</v>
      </c>
      <c r="BC41" s="103">
        <f>0.5*PROP_InOut!$J$8*T41^2*E41*AQ41*(C41-C40)</f>
        <v>0</v>
      </c>
      <c r="BD41" s="117">
        <f t="shared" si="13"/>
        <v>0</v>
      </c>
      <c r="BE41" s="117">
        <f t="shared" si="14"/>
        <v>0</v>
      </c>
      <c r="BF41" s="117">
        <f t="shared" si="32"/>
        <v>0</v>
      </c>
      <c r="BG41" s="97"/>
      <c r="BH41" s="97"/>
      <c r="BI41" s="97"/>
      <c r="BJ41" s="97"/>
    </row>
    <row r="42" ht="15.75" customHeight="1">
      <c r="B42" s="101">
        <v>39.0</v>
      </c>
      <c r="C42" s="150"/>
      <c r="D42" s="103"/>
      <c r="E42" s="103"/>
      <c r="F42" s="104"/>
      <c r="G42" s="64"/>
      <c r="H42" s="102"/>
      <c r="I42" s="106"/>
      <c r="J42" s="107"/>
      <c r="K42" s="102"/>
      <c r="L42" s="106"/>
      <c r="M42" s="97"/>
      <c r="N42" s="97"/>
      <c r="O42" s="102"/>
      <c r="P42" s="106"/>
      <c r="Q42" s="102"/>
      <c r="R42" s="107"/>
      <c r="S42" s="123"/>
      <c r="T42" s="123"/>
      <c r="U42" s="64"/>
      <c r="V42" s="64"/>
      <c r="W42" s="106"/>
      <c r="X42" s="64"/>
      <c r="Y42" s="124"/>
      <c r="Z42" s="123"/>
      <c r="AA42" s="64"/>
      <c r="AB42" s="64"/>
      <c r="AC42" s="64"/>
      <c r="AD42" s="125"/>
      <c r="AE42" s="64"/>
      <c r="AF42" s="64"/>
      <c r="AG42" s="151"/>
      <c r="AH42" s="142"/>
      <c r="AI42" s="142"/>
      <c r="AJ42" s="142"/>
      <c r="AK42" s="142"/>
      <c r="AL42" s="142"/>
      <c r="AM42" s="142"/>
      <c r="AN42" s="145"/>
      <c r="AO42" s="108"/>
      <c r="AP42" s="120"/>
      <c r="AQ42" s="120"/>
      <c r="AR42" s="102"/>
      <c r="AS42" s="102"/>
      <c r="AT42" s="102"/>
      <c r="AU42" s="102"/>
      <c r="AV42" s="109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64"/>
      <c r="BH42" s="64"/>
      <c r="BI42" s="64"/>
      <c r="BJ42" s="64"/>
    </row>
    <row r="43" ht="15.75" customHeight="1">
      <c r="A43" s="64"/>
      <c r="B43" s="64"/>
      <c r="C43" s="102"/>
      <c r="D43" s="103"/>
      <c r="E43" s="103"/>
      <c r="F43" s="104"/>
      <c r="G43" s="64"/>
      <c r="H43" s="102"/>
      <c r="I43" s="106"/>
      <c r="J43" s="107"/>
      <c r="K43" s="102"/>
      <c r="L43" s="106"/>
      <c r="M43" s="64"/>
      <c r="N43" s="64"/>
      <c r="O43" s="102"/>
      <c r="P43" s="106"/>
      <c r="Q43" s="102"/>
      <c r="R43" s="107"/>
      <c r="S43" s="70"/>
      <c r="T43" s="70"/>
      <c r="V43" s="152"/>
      <c r="Y43" s="70"/>
      <c r="Z43" s="70"/>
      <c r="AD43" s="71"/>
      <c r="AO43" s="108"/>
      <c r="AP43" s="102"/>
      <c r="AQ43" s="102"/>
      <c r="AR43" s="102"/>
      <c r="AS43" s="102"/>
      <c r="AT43" s="102"/>
      <c r="AU43" s="102"/>
      <c r="AV43" s="109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101"/>
      <c r="K44" s="64"/>
      <c r="L44" s="64"/>
      <c r="M44" s="64"/>
      <c r="N44" s="64"/>
      <c r="O44" s="64"/>
      <c r="P44" s="64"/>
      <c r="Q44" s="64"/>
      <c r="R44" s="101"/>
      <c r="S44" s="70"/>
      <c r="T44" s="70"/>
      <c r="W44" s="113">
        <f>W24</f>
        <v>-0.211066312</v>
      </c>
      <c r="Y44" s="70"/>
      <c r="Z44" s="70"/>
      <c r="AD44" s="71"/>
      <c r="AO44" s="10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101"/>
      <c r="K45" s="64"/>
      <c r="L45" s="64"/>
      <c r="M45" s="64"/>
      <c r="N45" s="64"/>
      <c r="O45" s="64"/>
      <c r="P45" s="64"/>
      <c r="Q45" s="64"/>
      <c r="R45" s="101"/>
      <c r="S45" s="70"/>
      <c r="T45" s="70"/>
      <c r="Y45" s="70"/>
      <c r="Z45" s="70"/>
      <c r="AD45" s="71"/>
      <c r="AO45" s="10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101"/>
      <c r="K46" s="64"/>
      <c r="L46" s="64"/>
      <c r="M46" s="64"/>
      <c r="N46" s="64"/>
      <c r="O46" s="64"/>
      <c r="P46" s="64"/>
      <c r="Q46" s="64"/>
      <c r="R46" s="101"/>
      <c r="S46" s="70"/>
      <c r="T46" s="70"/>
      <c r="Y46" s="70"/>
      <c r="Z46" s="70"/>
      <c r="AD46" s="71"/>
      <c r="AO46" s="10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101"/>
      <c r="K47" s="64"/>
      <c r="L47" s="64"/>
      <c r="M47" s="64"/>
      <c r="N47" s="64"/>
      <c r="O47" s="64"/>
      <c r="P47" s="64"/>
      <c r="Q47" s="64"/>
      <c r="R47" s="101"/>
      <c r="S47" s="70"/>
      <c r="T47" s="70"/>
      <c r="Y47" s="70"/>
      <c r="Z47" s="70"/>
      <c r="AD47" s="71"/>
      <c r="AO47" s="10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101"/>
      <c r="K48" s="64"/>
      <c r="L48" s="64"/>
      <c r="M48" s="64"/>
      <c r="N48" s="64"/>
      <c r="O48" s="64"/>
      <c r="P48" s="64"/>
      <c r="Q48" s="64"/>
      <c r="R48" s="101"/>
      <c r="S48" s="70"/>
      <c r="T48" s="70"/>
      <c r="Y48" s="70"/>
      <c r="Z48" s="70"/>
      <c r="AD48" s="71"/>
      <c r="AO48" s="10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101"/>
      <c r="K49" s="64"/>
      <c r="L49" s="64"/>
      <c r="M49" s="64"/>
      <c r="N49" s="64"/>
      <c r="O49" s="64"/>
      <c r="P49" s="64"/>
      <c r="Q49" s="64"/>
      <c r="R49" s="101"/>
      <c r="S49" s="70"/>
      <c r="T49" s="70"/>
      <c r="Y49" s="70"/>
      <c r="Z49" s="70"/>
      <c r="AD49" s="71"/>
      <c r="AO49" s="10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101"/>
      <c r="K50" s="64"/>
      <c r="L50" s="64"/>
      <c r="M50" s="64"/>
      <c r="N50" s="64"/>
      <c r="O50" s="64"/>
      <c r="P50" s="64"/>
      <c r="Q50" s="64"/>
      <c r="R50" s="101"/>
      <c r="S50" s="70"/>
      <c r="T50" s="70"/>
      <c r="Y50" s="70"/>
      <c r="Z50" s="70"/>
      <c r="AD50" s="71"/>
      <c r="AO50" s="10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101"/>
      <c r="K51" s="64"/>
      <c r="L51" s="64"/>
      <c r="M51" s="64"/>
      <c r="N51" s="64"/>
      <c r="O51" s="64"/>
      <c r="P51" s="64"/>
      <c r="Q51" s="64"/>
      <c r="R51" s="101"/>
      <c r="S51" s="70"/>
      <c r="T51" s="70"/>
      <c r="Y51" s="70"/>
      <c r="Z51" s="70"/>
      <c r="AD51" s="71"/>
      <c r="AO51" s="10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101"/>
      <c r="K52" s="64"/>
      <c r="L52" s="64"/>
      <c r="M52" s="64"/>
      <c r="N52" s="64"/>
      <c r="O52" s="64"/>
      <c r="P52" s="64"/>
      <c r="Q52" s="64"/>
      <c r="R52" s="101"/>
      <c r="S52" s="70"/>
      <c r="T52" s="70"/>
      <c r="Y52" s="70"/>
      <c r="Z52" s="70"/>
      <c r="AD52" s="71"/>
      <c r="AO52" s="10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101"/>
      <c r="K53" s="64"/>
      <c r="L53" s="64"/>
      <c r="M53" s="64"/>
      <c r="N53" s="64"/>
      <c r="O53" s="64"/>
      <c r="P53" s="64"/>
      <c r="Q53" s="64"/>
      <c r="R53" s="101"/>
      <c r="S53" s="70"/>
      <c r="T53" s="70"/>
      <c r="Y53" s="70"/>
      <c r="Z53" s="70"/>
      <c r="AD53" s="71"/>
      <c r="AO53" s="10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101"/>
      <c r="K54" s="64"/>
      <c r="L54" s="64"/>
      <c r="M54" s="64"/>
      <c r="N54" s="64"/>
      <c r="O54" s="64"/>
      <c r="P54" s="64"/>
      <c r="Q54" s="64"/>
      <c r="R54" s="101"/>
      <c r="S54" s="70"/>
      <c r="T54" s="70"/>
      <c r="Y54" s="70"/>
      <c r="Z54" s="70"/>
      <c r="AD54" s="71"/>
      <c r="AO54" s="10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101"/>
      <c r="K55" s="64"/>
      <c r="L55" s="64"/>
      <c r="M55" s="64"/>
      <c r="N55" s="64"/>
      <c r="O55" s="64"/>
      <c r="P55" s="64"/>
      <c r="Q55" s="64"/>
      <c r="R55" s="101"/>
      <c r="S55" s="70"/>
      <c r="T55" s="70"/>
      <c r="Y55" s="70"/>
      <c r="Z55" s="70"/>
      <c r="AD55" s="71"/>
      <c r="AO55" s="10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101"/>
      <c r="K56" s="64"/>
      <c r="L56" s="64"/>
      <c r="M56" s="64"/>
      <c r="N56" s="64"/>
      <c r="O56" s="64"/>
      <c r="P56" s="64"/>
      <c r="Q56" s="64"/>
      <c r="R56" s="101"/>
      <c r="S56" s="70"/>
      <c r="T56" s="70"/>
      <c r="Y56" s="70"/>
      <c r="Z56" s="70"/>
      <c r="AD56" s="71"/>
      <c r="AO56" s="10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101"/>
      <c r="K57" s="64"/>
      <c r="L57" s="64"/>
      <c r="M57" s="64"/>
      <c r="N57" s="64"/>
      <c r="O57" s="64"/>
      <c r="P57" s="64"/>
      <c r="Q57" s="64"/>
      <c r="R57" s="101"/>
      <c r="S57" s="70"/>
      <c r="T57" s="70"/>
      <c r="Y57" s="70"/>
      <c r="Z57" s="70"/>
      <c r="AD57" s="71"/>
      <c r="AO57" s="10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101"/>
      <c r="K58" s="64"/>
      <c r="L58" s="64"/>
      <c r="M58" s="64"/>
      <c r="N58" s="64"/>
      <c r="O58" s="64"/>
      <c r="P58" s="64"/>
      <c r="Q58" s="64"/>
      <c r="R58" s="101"/>
      <c r="S58" s="70"/>
      <c r="T58" s="70"/>
      <c r="Y58" s="70"/>
      <c r="Z58" s="70"/>
      <c r="AD58" s="71"/>
      <c r="AO58" s="10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101"/>
      <c r="K59" s="64"/>
      <c r="L59" s="64"/>
      <c r="M59" s="64"/>
      <c r="N59" s="64"/>
      <c r="O59" s="64"/>
      <c r="P59" s="64"/>
      <c r="Q59" s="64"/>
      <c r="R59" s="101"/>
      <c r="S59" s="70"/>
      <c r="T59" s="70"/>
      <c r="Y59" s="70"/>
      <c r="Z59" s="70"/>
      <c r="AD59" s="71"/>
      <c r="AO59" s="10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101"/>
      <c r="K60" s="64"/>
      <c r="L60" s="64"/>
      <c r="M60" s="64"/>
      <c r="N60" s="64"/>
      <c r="O60" s="64"/>
      <c r="P60" s="64"/>
      <c r="Q60" s="64"/>
      <c r="R60" s="101"/>
      <c r="S60" s="70"/>
      <c r="T60" s="70"/>
      <c r="Y60" s="70"/>
      <c r="Z60" s="70"/>
      <c r="AD60" s="71"/>
      <c r="AO60" s="101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101"/>
      <c r="K61" s="64"/>
      <c r="L61" s="64"/>
      <c r="M61" s="64"/>
      <c r="N61" s="64"/>
      <c r="O61" s="64"/>
      <c r="P61" s="64"/>
      <c r="Q61" s="64"/>
      <c r="R61" s="101"/>
      <c r="S61" s="70"/>
      <c r="T61" s="70"/>
      <c r="Y61" s="70"/>
      <c r="Z61" s="70"/>
      <c r="AD61" s="71"/>
      <c r="AO61" s="101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101"/>
      <c r="K62" s="64"/>
      <c r="L62" s="64"/>
      <c r="M62" s="64"/>
      <c r="N62" s="64"/>
      <c r="O62" s="64"/>
      <c r="P62" s="64"/>
      <c r="Q62" s="64"/>
      <c r="R62" s="101"/>
      <c r="S62" s="70"/>
      <c r="T62" s="70"/>
      <c r="Y62" s="70"/>
      <c r="Z62" s="70"/>
      <c r="AD62" s="71"/>
      <c r="AO62" s="101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101"/>
      <c r="K63" s="64"/>
      <c r="L63" s="64"/>
      <c r="M63" s="64"/>
      <c r="N63" s="64"/>
      <c r="O63" s="64"/>
      <c r="P63" s="64"/>
      <c r="Q63" s="64"/>
      <c r="R63" s="101"/>
      <c r="S63" s="70"/>
      <c r="T63" s="70"/>
      <c r="Y63" s="70"/>
      <c r="Z63" s="70"/>
      <c r="AD63" s="71"/>
      <c r="AO63" s="101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101"/>
      <c r="K64" s="64"/>
      <c r="L64" s="64"/>
      <c r="M64" s="64"/>
      <c r="N64" s="64"/>
      <c r="O64" s="64"/>
      <c r="P64" s="64"/>
      <c r="Q64" s="64"/>
      <c r="R64" s="101"/>
      <c r="S64" s="70"/>
      <c r="T64" s="70"/>
      <c r="Y64" s="70"/>
      <c r="Z64" s="70"/>
      <c r="AD64" s="71"/>
      <c r="AO64" s="101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101"/>
      <c r="K65" s="64"/>
      <c r="L65" s="64"/>
      <c r="M65" s="64"/>
      <c r="N65" s="64"/>
      <c r="O65" s="64"/>
      <c r="P65" s="64"/>
      <c r="Q65" s="64"/>
      <c r="R65" s="101"/>
      <c r="S65" s="70"/>
      <c r="T65" s="70"/>
      <c r="Y65" s="70"/>
      <c r="Z65" s="70"/>
      <c r="AD65" s="71"/>
      <c r="AO65" s="101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101"/>
      <c r="K66" s="64"/>
      <c r="L66" s="64"/>
      <c r="M66" s="64"/>
      <c r="N66" s="64"/>
      <c r="O66" s="64"/>
      <c r="P66" s="64"/>
      <c r="Q66" s="64"/>
      <c r="R66" s="101"/>
      <c r="S66" s="70"/>
      <c r="T66" s="70"/>
      <c r="Y66" s="70"/>
      <c r="Z66" s="70"/>
      <c r="AD66" s="71"/>
      <c r="AO66" s="101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101"/>
      <c r="K67" s="64"/>
      <c r="L67" s="64"/>
      <c r="M67" s="64"/>
      <c r="N67" s="64"/>
      <c r="O67" s="64"/>
      <c r="P67" s="64"/>
      <c r="Q67" s="64"/>
      <c r="R67" s="101"/>
      <c r="S67" s="70"/>
      <c r="T67" s="70"/>
      <c r="Y67" s="70"/>
      <c r="Z67" s="70"/>
      <c r="AD67" s="71"/>
      <c r="AO67" s="101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101"/>
      <c r="K68" s="64"/>
      <c r="L68" s="64"/>
      <c r="M68" s="64"/>
      <c r="N68" s="64"/>
      <c r="O68" s="64"/>
      <c r="P68" s="64"/>
      <c r="Q68" s="64"/>
      <c r="R68" s="101"/>
      <c r="S68" s="70"/>
      <c r="T68" s="70"/>
      <c r="Y68" s="70"/>
      <c r="Z68" s="70"/>
      <c r="AD68" s="71"/>
      <c r="AO68" s="101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101"/>
      <c r="K69" s="64"/>
      <c r="L69" s="64"/>
      <c r="M69" s="64"/>
      <c r="N69" s="64"/>
      <c r="O69" s="64"/>
      <c r="P69" s="64"/>
      <c r="Q69" s="64"/>
      <c r="R69" s="101"/>
      <c r="S69" s="70"/>
      <c r="T69" s="70"/>
      <c r="Y69" s="70"/>
      <c r="Z69" s="70"/>
      <c r="AD69" s="71"/>
      <c r="AO69" s="101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101"/>
      <c r="K70" s="64"/>
      <c r="L70" s="64"/>
      <c r="M70" s="64"/>
      <c r="N70" s="64"/>
      <c r="O70" s="64"/>
      <c r="P70" s="64"/>
      <c r="Q70" s="64"/>
      <c r="R70" s="101"/>
      <c r="S70" s="70"/>
      <c r="T70" s="70"/>
      <c r="Y70" s="70"/>
      <c r="Z70" s="70"/>
      <c r="AD70" s="71"/>
      <c r="AO70" s="101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101"/>
      <c r="K71" s="64"/>
      <c r="L71" s="64"/>
      <c r="M71" s="64"/>
      <c r="N71" s="64"/>
      <c r="O71" s="64"/>
      <c r="P71" s="64"/>
      <c r="Q71" s="64"/>
      <c r="R71" s="101"/>
      <c r="S71" s="70"/>
      <c r="T71" s="70"/>
      <c r="Y71" s="70"/>
      <c r="Z71" s="70"/>
      <c r="AD71" s="71"/>
      <c r="AO71" s="101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101"/>
      <c r="K72" s="64"/>
      <c r="L72" s="64"/>
      <c r="M72" s="64"/>
      <c r="N72" s="64"/>
      <c r="O72" s="64"/>
      <c r="P72" s="64"/>
      <c r="Q72" s="64"/>
      <c r="R72" s="101"/>
      <c r="S72" s="70"/>
      <c r="T72" s="70"/>
      <c r="Y72" s="70"/>
      <c r="Z72" s="70"/>
      <c r="AD72" s="71"/>
      <c r="AO72" s="101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101"/>
      <c r="K73" s="64"/>
      <c r="L73" s="64"/>
      <c r="M73" s="64"/>
      <c r="N73" s="64"/>
      <c r="O73" s="64"/>
      <c r="P73" s="64"/>
      <c r="Q73" s="64"/>
      <c r="R73" s="101"/>
      <c r="S73" s="70"/>
      <c r="T73" s="70"/>
      <c r="Y73" s="70"/>
      <c r="Z73" s="70"/>
      <c r="AD73" s="71"/>
      <c r="AO73" s="101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101"/>
      <c r="K74" s="64"/>
      <c r="L74" s="64"/>
      <c r="M74" s="64"/>
      <c r="N74" s="64"/>
      <c r="O74" s="64"/>
      <c r="P74" s="64"/>
      <c r="Q74" s="64"/>
      <c r="R74" s="101"/>
      <c r="S74" s="70"/>
      <c r="T74" s="70"/>
      <c r="Y74" s="70"/>
      <c r="Z74" s="70"/>
      <c r="AD74" s="71"/>
      <c r="AO74" s="101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101"/>
      <c r="K75" s="64"/>
      <c r="L75" s="64"/>
      <c r="M75" s="64"/>
      <c r="N75" s="64"/>
      <c r="O75" s="64"/>
      <c r="P75" s="64"/>
      <c r="Q75" s="64"/>
      <c r="R75" s="101"/>
      <c r="S75" s="70"/>
      <c r="T75" s="70"/>
      <c r="Y75" s="70"/>
      <c r="Z75" s="70"/>
      <c r="AD75" s="71"/>
      <c r="AO75" s="101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101"/>
      <c r="K76" s="64"/>
      <c r="L76" s="64"/>
      <c r="M76" s="64"/>
      <c r="N76" s="64"/>
      <c r="O76" s="64"/>
      <c r="P76" s="64"/>
      <c r="Q76" s="64"/>
      <c r="R76" s="101"/>
      <c r="S76" s="70"/>
      <c r="T76" s="70"/>
      <c r="Y76" s="70"/>
      <c r="Z76" s="70"/>
      <c r="AD76" s="71"/>
      <c r="AO76" s="101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101"/>
      <c r="K77" s="64"/>
      <c r="L77" s="64"/>
      <c r="M77" s="64"/>
      <c r="N77" s="64"/>
      <c r="O77" s="64"/>
      <c r="P77" s="64"/>
      <c r="Q77" s="64"/>
      <c r="R77" s="101"/>
      <c r="S77" s="70"/>
      <c r="T77" s="70"/>
      <c r="Y77" s="70"/>
      <c r="Z77" s="70"/>
      <c r="AD77" s="71"/>
      <c r="AO77" s="101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101"/>
      <c r="K78" s="64"/>
      <c r="L78" s="64"/>
      <c r="M78" s="64"/>
      <c r="N78" s="64"/>
      <c r="O78" s="64"/>
      <c r="P78" s="64"/>
      <c r="Q78" s="64"/>
      <c r="R78" s="101"/>
      <c r="S78" s="70"/>
      <c r="T78" s="70"/>
      <c r="Y78" s="70"/>
      <c r="Z78" s="70"/>
      <c r="AD78" s="71"/>
      <c r="AO78" s="101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101"/>
      <c r="K79" s="64"/>
      <c r="L79" s="64"/>
      <c r="M79" s="64"/>
      <c r="N79" s="64"/>
      <c r="O79" s="64"/>
      <c r="P79" s="64"/>
      <c r="Q79" s="64"/>
      <c r="R79" s="101"/>
      <c r="S79" s="70"/>
      <c r="T79" s="70"/>
      <c r="Y79" s="70"/>
      <c r="Z79" s="70"/>
      <c r="AD79" s="71"/>
      <c r="AO79" s="101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101"/>
      <c r="K80" s="64"/>
      <c r="L80" s="64"/>
      <c r="M80" s="64"/>
      <c r="N80" s="64"/>
      <c r="O80" s="64"/>
      <c r="P80" s="64"/>
      <c r="Q80" s="64"/>
      <c r="R80" s="101"/>
      <c r="S80" s="70"/>
      <c r="T80" s="70"/>
      <c r="Y80" s="70"/>
      <c r="Z80" s="70"/>
      <c r="AD80" s="71"/>
      <c r="AO80" s="101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101"/>
      <c r="K81" s="64"/>
      <c r="L81" s="64"/>
      <c r="M81" s="64"/>
      <c r="N81" s="64"/>
      <c r="O81" s="64"/>
      <c r="P81" s="64"/>
      <c r="Q81" s="64"/>
      <c r="R81" s="101"/>
      <c r="S81" s="70"/>
      <c r="T81" s="70"/>
      <c r="Y81" s="70"/>
      <c r="Z81" s="70"/>
      <c r="AD81" s="71"/>
      <c r="AO81" s="101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101"/>
      <c r="K82" s="64"/>
      <c r="L82" s="64"/>
      <c r="M82" s="64"/>
      <c r="N82" s="64"/>
      <c r="O82" s="64"/>
      <c r="P82" s="64"/>
      <c r="Q82" s="64"/>
      <c r="R82" s="101"/>
      <c r="S82" s="70"/>
      <c r="T82" s="70"/>
      <c r="Y82" s="70"/>
      <c r="Z82" s="70"/>
      <c r="AD82" s="71"/>
      <c r="AO82" s="101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101"/>
      <c r="K83" s="64"/>
      <c r="L83" s="64"/>
      <c r="M83" s="64"/>
      <c r="N83" s="64"/>
      <c r="O83" s="64"/>
      <c r="P83" s="64"/>
      <c r="Q83" s="64"/>
      <c r="R83" s="101"/>
      <c r="S83" s="70"/>
      <c r="T83" s="70"/>
      <c r="Y83" s="70"/>
      <c r="Z83" s="70"/>
      <c r="AD83" s="71"/>
      <c r="AO83" s="101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101"/>
      <c r="K84" s="64"/>
      <c r="L84" s="64"/>
      <c r="M84" s="64"/>
      <c r="N84" s="64"/>
      <c r="O84" s="64"/>
      <c r="P84" s="64"/>
      <c r="Q84" s="64"/>
      <c r="R84" s="101"/>
      <c r="S84" s="70"/>
      <c r="T84" s="70"/>
      <c r="Y84" s="70"/>
      <c r="Z84" s="70"/>
      <c r="AD84" s="71"/>
      <c r="AO84" s="101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101"/>
      <c r="K85" s="64"/>
      <c r="L85" s="64"/>
      <c r="M85" s="64"/>
      <c r="N85" s="64"/>
      <c r="O85" s="64"/>
      <c r="P85" s="64"/>
      <c r="Q85" s="64"/>
      <c r="R85" s="101"/>
      <c r="S85" s="70"/>
      <c r="T85" s="70"/>
      <c r="Y85" s="70"/>
      <c r="Z85" s="70"/>
      <c r="AD85" s="71"/>
      <c r="AO85" s="101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101"/>
      <c r="K86" s="64"/>
      <c r="L86" s="64"/>
      <c r="M86" s="64"/>
      <c r="N86" s="64"/>
      <c r="O86" s="64"/>
      <c r="P86" s="64"/>
      <c r="Q86" s="64"/>
      <c r="R86" s="101"/>
      <c r="S86" s="70"/>
      <c r="T86" s="70"/>
      <c r="Y86" s="70"/>
      <c r="Z86" s="70"/>
      <c r="AD86" s="71"/>
      <c r="AO86" s="101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101"/>
      <c r="K87" s="64"/>
      <c r="L87" s="64"/>
      <c r="M87" s="64"/>
      <c r="N87" s="64"/>
      <c r="O87" s="64"/>
      <c r="P87" s="64"/>
      <c r="Q87" s="64"/>
      <c r="R87" s="101"/>
      <c r="S87" s="70"/>
      <c r="T87" s="70"/>
      <c r="Y87" s="70"/>
      <c r="Z87" s="70"/>
      <c r="AD87" s="71"/>
      <c r="AO87" s="101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101"/>
      <c r="K88" s="64"/>
      <c r="L88" s="64"/>
      <c r="M88" s="64"/>
      <c r="N88" s="64"/>
      <c r="O88" s="64"/>
      <c r="P88" s="64"/>
      <c r="Q88" s="64"/>
      <c r="R88" s="101"/>
      <c r="S88" s="70"/>
      <c r="T88" s="70"/>
      <c r="Y88" s="70"/>
      <c r="Z88" s="70"/>
      <c r="AD88" s="71"/>
      <c r="AO88" s="101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101"/>
      <c r="K89" s="64"/>
      <c r="L89" s="64"/>
      <c r="M89" s="64"/>
      <c r="N89" s="64"/>
      <c r="O89" s="64"/>
      <c r="P89" s="64"/>
      <c r="Q89" s="64"/>
      <c r="R89" s="101"/>
      <c r="S89" s="70"/>
      <c r="T89" s="70"/>
      <c r="Y89" s="70"/>
      <c r="Z89" s="70"/>
      <c r="AD89" s="71"/>
      <c r="AO89" s="101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101"/>
      <c r="K90" s="64"/>
      <c r="L90" s="64"/>
      <c r="M90" s="64"/>
      <c r="N90" s="64"/>
      <c r="O90" s="64"/>
      <c r="P90" s="64"/>
      <c r="Q90" s="64"/>
      <c r="R90" s="101"/>
      <c r="S90" s="70"/>
      <c r="T90" s="70"/>
      <c r="Y90" s="70"/>
      <c r="Z90" s="70"/>
      <c r="AD90" s="71"/>
      <c r="AO90" s="101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101"/>
      <c r="K91" s="64"/>
      <c r="L91" s="64"/>
      <c r="M91" s="64"/>
      <c r="N91" s="64"/>
      <c r="O91" s="64"/>
      <c r="P91" s="64"/>
      <c r="Q91" s="64"/>
      <c r="R91" s="101"/>
      <c r="S91" s="70"/>
      <c r="T91" s="70"/>
      <c r="Y91" s="70"/>
      <c r="Z91" s="70"/>
      <c r="AD91" s="71"/>
      <c r="AO91" s="101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101"/>
      <c r="K92" s="64"/>
      <c r="L92" s="64"/>
      <c r="M92" s="64"/>
      <c r="N92" s="64"/>
      <c r="O92" s="64"/>
      <c r="P92" s="64"/>
      <c r="Q92" s="64"/>
      <c r="R92" s="101"/>
      <c r="S92" s="70"/>
      <c r="T92" s="70"/>
      <c r="Y92" s="70"/>
      <c r="Z92" s="70"/>
      <c r="AD92" s="71"/>
      <c r="AO92" s="101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101"/>
      <c r="K93" s="64"/>
      <c r="L93" s="64"/>
      <c r="M93" s="64"/>
      <c r="N93" s="64"/>
      <c r="O93" s="64"/>
      <c r="P93" s="64"/>
      <c r="Q93" s="64"/>
      <c r="R93" s="101"/>
      <c r="S93" s="70"/>
      <c r="T93" s="70"/>
      <c r="Y93" s="70"/>
      <c r="Z93" s="70"/>
      <c r="AD93" s="71"/>
      <c r="AO93" s="101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101"/>
      <c r="K94" s="64"/>
      <c r="L94" s="64"/>
      <c r="M94" s="64"/>
      <c r="N94" s="64"/>
      <c r="O94" s="64"/>
      <c r="P94" s="64"/>
      <c r="Q94" s="64"/>
      <c r="R94" s="101"/>
      <c r="S94" s="70"/>
      <c r="T94" s="70"/>
      <c r="Y94" s="70"/>
      <c r="Z94" s="70"/>
      <c r="AD94" s="71"/>
      <c r="AO94" s="101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101"/>
      <c r="K95" s="64"/>
      <c r="L95" s="64"/>
      <c r="M95" s="64"/>
      <c r="N95" s="64"/>
      <c r="O95" s="64"/>
      <c r="P95" s="64"/>
      <c r="Q95" s="64"/>
      <c r="R95" s="101"/>
      <c r="S95" s="70"/>
      <c r="T95" s="70"/>
      <c r="Y95" s="70"/>
      <c r="Z95" s="70"/>
      <c r="AD95" s="71"/>
      <c r="AO95" s="101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101"/>
      <c r="K96" s="64"/>
      <c r="L96" s="64"/>
      <c r="M96" s="64"/>
      <c r="N96" s="64"/>
      <c r="O96" s="64"/>
      <c r="P96" s="64"/>
      <c r="Q96" s="64"/>
      <c r="R96" s="101"/>
      <c r="S96" s="70"/>
      <c r="T96" s="70"/>
      <c r="Y96" s="70"/>
      <c r="Z96" s="70"/>
      <c r="AD96" s="71"/>
      <c r="AO96" s="101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101"/>
      <c r="K97" s="64"/>
      <c r="L97" s="64"/>
      <c r="M97" s="64"/>
      <c r="N97" s="64"/>
      <c r="O97" s="64"/>
      <c r="P97" s="64"/>
      <c r="Q97" s="64"/>
      <c r="R97" s="101"/>
      <c r="S97" s="70"/>
      <c r="T97" s="70"/>
      <c r="Y97" s="70"/>
      <c r="Z97" s="70"/>
      <c r="AD97" s="71"/>
      <c r="AO97" s="101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101"/>
      <c r="K98" s="64"/>
      <c r="L98" s="64"/>
      <c r="M98" s="64"/>
      <c r="N98" s="64"/>
      <c r="O98" s="64"/>
      <c r="P98" s="64"/>
      <c r="Q98" s="64"/>
      <c r="R98" s="101"/>
      <c r="S98" s="70"/>
      <c r="T98" s="70"/>
      <c r="Y98" s="70"/>
      <c r="Z98" s="70"/>
      <c r="AD98" s="71"/>
      <c r="AO98" s="101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101"/>
      <c r="K99" s="64"/>
      <c r="L99" s="64"/>
      <c r="M99" s="64"/>
      <c r="N99" s="64"/>
      <c r="O99" s="64"/>
      <c r="P99" s="64"/>
      <c r="Q99" s="64"/>
      <c r="R99" s="101"/>
      <c r="S99" s="70"/>
      <c r="T99" s="70"/>
      <c r="Y99" s="70"/>
      <c r="Z99" s="70"/>
      <c r="AD99" s="71"/>
      <c r="AO99" s="101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101"/>
      <c r="K100" s="64"/>
      <c r="L100" s="64"/>
      <c r="M100" s="64"/>
      <c r="N100" s="64"/>
      <c r="O100" s="64"/>
      <c r="P100" s="64"/>
      <c r="Q100" s="64"/>
      <c r="R100" s="101"/>
      <c r="S100" s="70"/>
      <c r="T100" s="70"/>
      <c r="Y100" s="70"/>
      <c r="Z100" s="70"/>
      <c r="AD100" s="71"/>
      <c r="AO100" s="101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101"/>
      <c r="K101" s="64"/>
      <c r="L101" s="64"/>
      <c r="M101" s="64"/>
      <c r="N101" s="64"/>
      <c r="O101" s="64"/>
      <c r="P101" s="64"/>
      <c r="Q101" s="64"/>
      <c r="R101" s="101"/>
      <c r="S101" s="70"/>
      <c r="T101" s="70"/>
      <c r="Y101" s="70"/>
      <c r="Z101" s="70"/>
      <c r="AD101" s="71"/>
      <c r="AO101" s="101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101"/>
      <c r="K102" s="64"/>
      <c r="L102" s="64"/>
      <c r="M102" s="64"/>
      <c r="N102" s="64"/>
      <c r="O102" s="64"/>
      <c r="P102" s="64"/>
      <c r="Q102" s="64"/>
      <c r="R102" s="101"/>
      <c r="S102" s="70"/>
      <c r="T102" s="70"/>
      <c r="Y102" s="70"/>
      <c r="Z102" s="70"/>
      <c r="AD102" s="71"/>
      <c r="AO102" s="101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101"/>
      <c r="K103" s="64"/>
      <c r="L103" s="64"/>
      <c r="M103" s="64"/>
      <c r="N103" s="64"/>
      <c r="O103" s="64"/>
      <c r="P103" s="64"/>
      <c r="Q103" s="64"/>
      <c r="R103" s="101"/>
      <c r="S103" s="70"/>
      <c r="T103" s="70"/>
      <c r="Y103" s="70"/>
      <c r="Z103" s="70"/>
      <c r="AD103" s="71"/>
      <c r="AO103" s="101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101"/>
      <c r="K104" s="64"/>
      <c r="L104" s="64"/>
      <c r="M104" s="64"/>
      <c r="N104" s="64"/>
      <c r="O104" s="64"/>
      <c r="P104" s="64"/>
      <c r="Q104" s="64"/>
      <c r="R104" s="101"/>
      <c r="S104" s="70"/>
      <c r="T104" s="70"/>
      <c r="Y104" s="70"/>
      <c r="Z104" s="70"/>
      <c r="AD104" s="71"/>
      <c r="AO104" s="101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101"/>
      <c r="K105" s="64"/>
      <c r="L105" s="64"/>
      <c r="M105" s="64"/>
      <c r="N105" s="64"/>
      <c r="O105" s="64"/>
      <c r="P105" s="64"/>
      <c r="Q105" s="64"/>
      <c r="R105" s="101"/>
      <c r="S105" s="70"/>
      <c r="T105" s="70"/>
      <c r="Y105" s="70"/>
      <c r="Z105" s="70"/>
      <c r="AD105" s="71"/>
      <c r="AO105" s="101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101"/>
      <c r="K106" s="64"/>
      <c r="L106" s="64"/>
      <c r="M106" s="64"/>
      <c r="N106" s="64"/>
      <c r="O106" s="64"/>
      <c r="P106" s="64"/>
      <c r="Q106" s="64"/>
      <c r="R106" s="101"/>
      <c r="S106" s="70"/>
      <c r="T106" s="70"/>
      <c r="Y106" s="70"/>
      <c r="Z106" s="70"/>
      <c r="AD106" s="71"/>
      <c r="AO106" s="101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101"/>
      <c r="K107" s="64"/>
      <c r="L107" s="64"/>
      <c r="M107" s="64"/>
      <c r="N107" s="64"/>
      <c r="O107" s="64"/>
      <c r="P107" s="64"/>
      <c r="Q107" s="64"/>
      <c r="R107" s="101"/>
      <c r="S107" s="70"/>
      <c r="T107" s="70"/>
      <c r="Y107" s="70"/>
      <c r="Z107" s="70"/>
      <c r="AD107" s="71"/>
      <c r="AO107" s="101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101"/>
      <c r="K108" s="64"/>
      <c r="L108" s="64"/>
      <c r="M108" s="64"/>
      <c r="N108" s="64"/>
      <c r="O108" s="64"/>
      <c r="P108" s="64"/>
      <c r="Q108" s="64"/>
      <c r="R108" s="101"/>
      <c r="S108" s="70"/>
      <c r="T108" s="70"/>
      <c r="Y108" s="70"/>
      <c r="Z108" s="70"/>
      <c r="AD108" s="71"/>
      <c r="AO108" s="101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101"/>
      <c r="K109" s="64"/>
      <c r="L109" s="64"/>
      <c r="M109" s="64"/>
      <c r="N109" s="64"/>
      <c r="O109" s="64"/>
      <c r="P109" s="64"/>
      <c r="Q109" s="64"/>
      <c r="R109" s="101"/>
      <c r="S109" s="70"/>
      <c r="T109" s="70"/>
      <c r="Y109" s="70"/>
      <c r="Z109" s="70"/>
      <c r="AD109" s="71"/>
      <c r="AO109" s="101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101"/>
      <c r="K110" s="64"/>
      <c r="L110" s="64"/>
      <c r="M110" s="64"/>
      <c r="N110" s="64"/>
      <c r="O110" s="64"/>
      <c r="P110" s="64"/>
      <c r="Q110" s="64"/>
      <c r="R110" s="101"/>
      <c r="S110" s="70"/>
      <c r="T110" s="70"/>
      <c r="Y110" s="70"/>
      <c r="Z110" s="70"/>
      <c r="AD110" s="71"/>
      <c r="AO110" s="101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101"/>
      <c r="K111" s="64"/>
      <c r="L111" s="64"/>
      <c r="M111" s="64"/>
      <c r="N111" s="64"/>
      <c r="O111" s="64"/>
      <c r="P111" s="64"/>
      <c r="Q111" s="64"/>
      <c r="R111" s="101"/>
      <c r="S111" s="70"/>
      <c r="T111" s="70"/>
      <c r="Y111" s="70"/>
      <c r="Z111" s="70"/>
      <c r="AD111" s="71"/>
      <c r="AO111" s="101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101"/>
      <c r="K112" s="64"/>
      <c r="L112" s="64"/>
      <c r="M112" s="64"/>
      <c r="N112" s="64"/>
      <c r="O112" s="64"/>
      <c r="P112" s="64"/>
      <c r="Q112" s="64"/>
      <c r="R112" s="101"/>
      <c r="S112" s="70"/>
      <c r="T112" s="70"/>
      <c r="Y112" s="70"/>
      <c r="Z112" s="70"/>
      <c r="AD112" s="71"/>
      <c r="AO112" s="101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101"/>
      <c r="K113" s="64"/>
      <c r="L113" s="64"/>
      <c r="M113" s="64"/>
      <c r="N113" s="64"/>
      <c r="O113" s="64"/>
      <c r="P113" s="64"/>
      <c r="Q113" s="64"/>
      <c r="R113" s="101"/>
      <c r="S113" s="70"/>
      <c r="T113" s="70"/>
      <c r="Y113" s="70"/>
      <c r="Z113" s="70"/>
      <c r="AD113" s="71"/>
      <c r="AO113" s="101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101"/>
      <c r="K114" s="64"/>
      <c r="L114" s="64"/>
      <c r="M114" s="64"/>
      <c r="N114" s="64"/>
      <c r="O114" s="64"/>
      <c r="P114" s="64"/>
      <c r="Q114" s="64"/>
      <c r="R114" s="101"/>
      <c r="S114" s="70"/>
      <c r="T114" s="70"/>
      <c r="Y114" s="70"/>
      <c r="Z114" s="70"/>
      <c r="AD114" s="71"/>
      <c r="AO114" s="101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101"/>
      <c r="K115" s="64"/>
      <c r="L115" s="64"/>
      <c r="M115" s="64"/>
      <c r="N115" s="64"/>
      <c r="O115" s="64"/>
      <c r="P115" s="64"/>
      <c r="Q115" s="64"/>
      <c r="R115" s="101"/>
      <c r="S115" s="70"/>
      <c r="T115" s="70"/>
      <c r="Y115" s="70"/>
      <c r="Z115" s="70"/>
      <c r="AD115" s="71"/>
      <c r="AO115" s="101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101"/>
      <c r="K116" s="64"/>
      <c r="L116" s="64"/>
      <c r="M116" s="64"/>
      <c r="N116" s="64"/>
      <c r="O116" s="64"/>
      <c r="P116" s="64"/>
      <c r="Q116" s="64"/>
      <c r="R116" s="101"/>
      <c r="S116" s="70"/>
      <c r="T116" s="70"/>
      <c r="Y116" s="70"/>
      <c r="Z116" s="70"/>
      <c r="AD116" s="71"/>
      <c r="AO116" s="101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101"/>
      <c r="K117" s="64"/>
      <c r="L117" s="64"/>
      <c r="M117" s="64"/>
      <c r="N117" s="64"/>
      <c r="O117" s="64"/>
      <c r="P117" s="64"/>
      <c r="Q117" s="64"/>
      <c r="R117" s="101"/>
      <c r="S117" s="70"/>
      <c r="T117" s="70"/>
      <c r="Y117" s="70"/>
      <c r="Z117" s="70"/>
      <c r="AD117" s="71"/>
      <c r="AO117" s="101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101"/>
      <c r="K118" s="64"/>
      <c r="L118" s="64"/>
      <c r="M118" s="64"/>
      <c r="N118" s="64"/>
      <c r="O118" s="64"/>
      <c r="P118" s="64"/>
      <c r="Q118" s="64"/>
      <c r="R118" s="101"/>
      <c r="S118" s="70"/>
      <c r="T118" s="70"/>
      <c r="Y118" s="70"/>
      <c r="Z118" s="70"/>
      <c r="AD118" s="71"/>
      <c r="AO118" s="101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101"/>
      <c r="K119" s="64"/>
      <c r="L119" s="64"/>
      <c r="M119" s="64"/>
      <c r="N119" s="64"/>
      <c r="O119" s="64"/>
      <c r="P119" s="64"/>
      <c r="Q119" s="64"/>
      <c r="R119" s="101"/>
      <c r="S119" s="70"/>
      <c r="T119" s="70"/>
      <c r="Y119" s="70"/>
      <c r="Z119" s="70"/>
      <c r="AD119" s="71"/>
      <c r="AO119" s="101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101"/>
      <c r="K120" s="64"/>
      <c r="L120" s="64"/>
      <c r="M120" s="64"/>
      <c r="N120" s="64"/>
      <c r="O120" s="64"/>
      <c r="P120" s="64"/>
      <c r="Q120" s="64"/>
      <c r="R120" s="101"/>
      <c r="S120" s="70"/>
      <c r="T120" s="70"/>
      <c r="Y120" s="70"/>
      <c r="Z120" s="70"/>
      <c r="AD120" s="71"/>
      <c r="AO120" s="101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101"/>
      <c r="K121" s="64"/>
      <c r="L121" s="64"/>
      <c r="M121" s="64"/>
      <c r="N121" s="64"/>
      <c r="O121" s="64"/>
      <c r="P121" s="64"/>
      <c r="Q121" s="64"/>
      <c r="R121" s="101"/>
      <c r="S121" s="70"/>
      <c r="T121" s="70"/>
      <c r="Y121" s="70"/>
      <c r="Z121" s="70"/>
      <c r="AD121" s="71"/>
      <c r="AO121" s="101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101"/>
      <c r="K122" s="64"/>
      <c r="L122" s="64"/>
      <c r="M122" s="64"/>
      <c r="N122" s="64"/>
      <c r="O122" s="64"/>
      <c r="P122" s="64"/>
      <c r="Q122" s="64"/>
      <c r="R122" s="101"/>
      <c r="S122" s="70"/>
      <c r="T122" s="70"/>
      <c r="Y122" s="70"/>
      <c r="Z122" s="70"/>
      <c r="AD122" s="71"/>
      <c r="AO122" s="101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101"/>
      <c r="K123" s="64"/>
      <c r="L123" s="64"/>
      <c r="M123" s="64"/>
      <c r="N123" s="64"/>
      <c r="O123" s="64"/>
      <c r="P123" s="64"/>
      <c r="Q123" s="64"/>
      <c r="R123" s="101"/>
      <c r="S123" s="70"/>
      <c r="T123" s="70"/>
      <c r="Y123" s="70"/>
      <c r="Z123" s="70"/>
      <c r="AD123" s="71"/>
      <c r="AO123" s="101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101"/>
      <c r="K124" s="64"/>
      <c r="L124" s="64"/>
      <c r="M124" s="64"/>
      <c r="N124" s="64"/>
      <c r="O124" s="64"/>
      <c r="P124" s="64"/>
      <c r="Q124" s="64"/>
      <c r="R124" s="101"/>
      <c r="S124" s="70"/>
      <c r="T124" s="70"/>
      <c r="Y124" s="70"/>
      <c r="Z124" s="70"/>
      <c r="AD124" s="71"/>
      <c r="AO124" s="101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101"/>
      <c r="K125" s="64"/>
      <c r="L125" s="64"/>
      <c r="M125" s="64"/>
      <c r="N125" s="64"/>
      <c r="O125" s="64"/>
      <c r="P125" s="64"/>
      <c r="Q125" s="64"/>
      <c r="R125" s="101"/>
      <c r="S125" s="70"/>
      <c r="T125" s="70"/>
      <c r="Y125" s="70"/>
      <c r="Z125" s="70"/>
      <c r="AD125" s="71"/>
      <c r="AO125" s="101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101"/>
      <c r="K126" s="64"/>
      <c r="L126" s="64"/>
      <c r="M126" s="64"/>
      <c r="N126" s="64"/>
      <c r="O126" s="64"/>
      <c r="P126" s="64"/>
      <c r="Q126" s="64"/>
      <c r="R126" s="101"/>
      <c r="S126" s="70"/>
      <c r="T126" s="70"/>
      <c r="Y126" s="70"/>
      <c r="Z126" s="70"/>
      <c r="AD126" s="71"/>
      <c r="AO126" s="101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101"/>
      <c r="K127" s="64"/>
      <c r="L127" s="64"/>
      <c r="M127" s="64"/>
      <c r="N127" s="64"/>
      <c r="O127" s="64"/>
      <c r="P127" s="64"/>
      <c r="Q127" s="64"/>
      <c r="R127" s="101"/>
      <c r="S127" s="70"/>
      <c r="T127" s="70"/>
      <c r="Y127" s="70"/>
      <c r="Z127" s="70"/>
      <c r="AD127" s="71"/>
      <c r="AO127" s="101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101"/>
      <c r="K128" s="64"/>
      <c r="L128" s="64"/>
      <c r="M128" s="64"/>
      <c r="N128" s="64"/>
      <c r="O128" s="64"/>
      <c r="P128" s="64"/>
      <c r="Q128" s="64"/>
      <c r="R128" s="101"/>
      <c r="S128" s="70"/>
      <c r="T128" s="70"/>
      <c r="Y128" s="70"/>
      <c r="Z128" s="70"/>
      <c r="AD128" s="71"/>
      <c r="AO128" s="101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101"/>
      <c r="K129" s="64"/>
      <c r="L129" s="64"/>
      <c r="M129" s="64"/>
      <c r="N129" s="64"/>
      <c r="O129" s="64"/>
      <c r="P129" s="64"/>
      <c r="Q129" s="64"/>
      <c r="R129" s="101"/>
      <c r="S129" s="70"/>
      <c r="T129" s="70"/>
      <c r="Y129" s="70"/>
      <c r="Z129" s="70"/>
      <c r="AD129" s="71"/>
      <c r="AO129" s="101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101"/>
      <c r="K130" s="64"/>
      <c r="L130" s="64"/>
      <c r="M130" s="64"/>
      <c r="N130" s="64"/>
      <c r="O130" s="64"/>
      <c r="P130" s="64"/>
      <c r="Q130" s="64"/>
      <c r="R130" s="101"/>
      <c r="S130" s="70"/>
      <c r="T130" s="70"/>
      <c r="Y130" s="70"/>
      <c r="Z130" s="70"/>
      <c r="AD130" s="71"/>
      <c r="AO130" s="101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101"/>
      <c r="K131" s="64"/>
      <c r="L131" s="64"/>
      <c r="M131" s="64"/>
      <c r="N131" s="64"/>
      <c r="O131" s="64"/>
      <c r="P131" s="64"/>
      <c r="Q131" s="64"/>
      <c r="R131" s="101"/>
      <c r="S131" s="70"/>
      <c r="T131" s="70"/>
      <c r="Y131" s="70"/>
      <c r="Z131" s="70"/>
      <c r="AD131" s="71"/>
      <c r="AO131" s="101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101"/>
      <c r="K132" s="64"/>
      <c r="L132" s="64"/>
      <c r="M132" s="64"/>
      <c r="N132" s="64"/>
      <c r="O132" s="64"/>
      <c r="P132" s="64"/>
      <c r="Q132" s="64"/>
      <c r="R132" s="101"/>
      <c r="S132" s="70"/>
      <c r="T132" s="70"/>
      <c r="Y132" s="70"/>
      <c r="Z132" s="70"/>
      <c r="AD132" s="71"/>
      <c r="AO132" s="101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101"/>
      <c r="K133" s="64"/>
      <c r="L133" s="64"/>
      <c r="M133" s="64"/>
      <c r="N133" s="64"/>
      <c r="O133" s="64"/>
      <c r="P133" s="64"/>
      <c r="Q133" s="64"/>
      <c r="R133" s="101"/>
      <c r="S133" s="70"/>
      <c r="T133" s="70"/>
      <c r="Y133" s="70"/>
      <c r="Z133" s="70"/>
      <c r="AD133" s="71"/>
      <c r="AO133" s="101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101"/>
      <c r="K134" s="64"/>
      <c r="L134" s="64"/>
      <c r="M134" s="64"/>
      <c r="N134" s="64"/>
      <c r="O134" s="64"/>
      <c r="P134" s="64"/>
      <c r="Q134" s="64"/>
      <c r="R134" s="101"/>
      <c r="S134" s="70"/>
      <c r="T134" s="70"/>
      <c r="Y134" s="70"/>
      <c r="Z134" s="70"/>
      <c r="AD134" s="71"/>
      <c r="AO134" s="101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101"/>
      <c r="K135" s="64"/>
      <c r="L135" s="64"/>
      <c r="M135" s="64"/>
      <c r="N135" s="64"/>
      <c r="O135" s="64"/>
      <c r="P135" s="64"/>
      <c r="Q135" s="64"/>
      <c r="R135" s="101"/>
      <c r="S135" s="70"/>
      <c r="T135" s="70"/>
      <c r="Y135" s="70"/>
      <c r="Z135" s="70"/>
      <c r="AD135" s="71"/>
      <c r="AO135" s="101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101"/>
      <c r="K136" s="64"/>
      <c r="L136" s="64"/>
      <c r="M136" s="64"/>
      <c r="N136" s="64"/>
      <c r="O136" s="64"/>
      <c r="P136" s="64"/>
      <c r="Q136" s="64"/>
      <c r="R136" s="101"/>
      <c r="S136" s="70"/>
      <c r="T136" s="70"/>
      <c r="Y136" s="70"/>
      <c r="Z136" s="70"/>
      <c r="AD136" s="71"/>
      <c r="AO136" s="101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101"/>
      <c r="K137" s="64"/>
      <c r="L137" s="64"/>
      <c r="M137" s="64"/>
      <c r="N137" s="64"/>
      <c r="O137" s="64"/>
      <c r="P137" s="64"/>
      <c r="Q137" s="64"/>
      <c r="R137" s="101"/>
      <c r="S137" s="70"/>
      <c r="T137" s="70"/>
      <c r="Y137" s="70"/>
      <c r="Z137" s="70"/>
      <c r="AD137" s="71"/>
      <c r="AO137" s="101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101"/>
      <c r="K138" s="64"/>
      <c r="L138" s="64"/>
      <c r="M138" s="64"/>
      <c r="N138" s="64"/>
      <c r="O138" s="64"/>
      <c r="P138" s="64"/>
      <c r="Q138" s="64"/>
      <c r="R138" s="101"/>
      <c r="S138" s="70"/>
      <c r="T138" s="70"/>
      <c r="Y138" s="70"/>
      <c r="Z138" s="70"/>
      <c r="AD138" s="71"/>
      <c r="AO138" s="101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101"/>
      <c r="K139" s="64"/>
      <c r="L139" s="64"/>
      <c r="M139" s="64"/>
      <c r="N139" s="64"/>
      <c r="O139" s="64"/>
      <c r="P139" s="64"/>
      <c r="Q139" s="64"/>
      <c r="R139" s="101"/>
      <c r="S139" s="70"/>
      <c r="T139" s="70"/>
      <c r="Y139" s="70"/>
      <c r="Z139" s="70"/>
      <c r="AD139" s="71"/>
      <c r="AO139" s="101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101"/>
      <c r="K140" s="64"/>
      <c r="L140" s="64"/>
      <c r="M140" s="64"/>
      <c r="N140" s="64"/>
      <c r="O140" s="64"/>
      <c r="P140" s="64"/>
      <c r="Q140" s="64"/>
      <c r="R140" s="101"/>
      <c r="S140" s="70"/>
      <c r="T140" s="70"/>
      <c r="Y140" s="70"/>
      <c r="Z140" s="70"/>
      <c r="AD140" s="71"/>
      <c r="AO140" s="101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101"/>
      <c r="K141" s="64"/>
      <c r="L141" s="64"/>
      <c r="M141" s="64"/>
      <c r="N141" s="64"/>
      <c r="O141" s="64"/>
      <c r="P141" s="64"/>
      <c r="Q141" s="64"/>
      <c r="R141" s="101"/>
      <c r="S141" s="70"/>
      <c r="T141" s="70"/>
      <c r="Y141" s="70"/>
      <c r="Z141" s="70"/>
      <c r="AD141" s="71"/>
      <c r="AO141" s="101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101"/>
      <c r="K142" s="64"/>
      <c r="L142" s="64"/>
      <c r="M142" s="64"/>
      <c r="N142" s="64"/>
      <c r="O142" s="64"/>
      <c r="P142" s="64"/>
      <c r="Q142" s="64"/>
      <c r="R142" s="101"/>
      <c r="S142" s="70"/>
      <c r="T142" s="70"/>
      <c r="Y142" s="70"/>
      <c r="Z142" s="70"/>
      <c r="AD142" s="71"/>
      <c r="AO142" s="101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101"/>
      <c r="K143" s="64"/>
      <c r="L143" s="64"/>
      <c r="M143" s="64"/>
      <c r="N143" s="64"/>
      <c r="O143" s="64"/>
      <c r="P143" s="64"/>
      <c r="Q143" s="64"/>
      <c r="R143" s="101"/>
      <c r="S143" s="70"/>
      <c r="T143" s="70"/>
      <c r="Y143" s="70"/>
      <c r="Z143" s="70"/>
      <c r="AD143" s="71"/>
      <c r="AO143" s="101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101"/>
      <c r="K144" s="64"/>
      <c r="L144" s="64"/>
      <c r="M144" s="64"/>
      <c r="N144" s="64"/>
      <c r="O144" s="64"/>
      <c r="P144" s="64"/>
      <c r="Q144" s="64"/>
      <c r="R144" s="101"/>
      <c r="S144" s="70"/>
      <c r="T144" s="70"/>
      <c r="Y144" s="70"/>
      <c r="Z144" s="70"/>
      <c r="AD144" s="71"/>
      <c r="AO144" s="101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101"/>
      <c r="K145" s="64"/>
      <c r="L145" s="64"/>
      <c r="M145" s="64"/>
      <c r="N145" s="64"/>
      <c r="O145" s="64"/>
      <c r="P145" s="64"/>
      <c r="Q145" s="64"/>
      <c r="R145" s="101"/>
      <c r="S145" s="70"/>
      <c r="T145" s="70"/>
      <c r="Y145" s="70"/>
      <c r="Z145" s="70"/>
      <c r="AD145" s="71"/>
      <c r="AO145" s="101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101"/>
      <c r="K146" s="64"/>
      <c r="L146" s="64"/>
      <c r="M146" s="64"/>
      <c r="N146" s="64"/>
      <c r="O146" s="64"/>
      <c r="P146" s="64"/>
      <c r="Q146" s="64"/>
      <c r="R146" s="101"/>
      <c r="S146" s="70"/>
      <c r="T146" s="70"/>
      <c r="Y146" s="70"/>
      <c r="Z146" s="70"/>
      <c r="AD146" s="71"/>
      <c r="AO146" s="101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101"/>
      <c r="K147" s="64"/>
      <c r="L147" s="64"/>
      <c r="M147" s="64"/>
      <c r="N147" s="64"/>
      <c r="O147" s="64"/>
      <c r="P147" s="64"/>
      <c r="Q147" s="64"/>
      <c r="R147" s="101"/>
      <c r="S147" s="70"/>
      <c r="T147" s="70"/>
      <c r="Y147" s="70"/>
      <c r="Z147" s="70"/>
      <c r="AD147" s="71"/>
      <c r="AO147" s="101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101"/>
      <c r="K148" s="64"/>
      <c r="L148" s="64"/>
      <c r="M148" s="64"/>
      <c r="N148" s="64"/>
      <c r="O148" s="64"/>
      <c r="P148" s="64"/>
      <c r="Q148" s="64"/>
      <c r="R148" s="101"/>
      <c r="S148" s="70"/>
      <c r="T148" s="70"/>
      <c r="Y148" s="70"/>
      <c r="Z148" s="70"/>
      <c r="AD148" s="71"/>
      <c r="AO148" s="101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101"/>
      <c r="K149" s="64"/>
      <c r="L149" s="64"/>
      <c r="M149" s="64"/>
      <c r="N149" s="64"/>
      <c r="O149" s="64"/>
      <c r="P149" s="64"/>
      <c r="Q149" s="64"/>
      <c r="R149" s="101"/>
      <c r="S149" s="70"/>
      <c r="T149" s="70"/>
      <c r="Y149" s="70"/>
      <c r="Z149" s="70"/>
      <c r="AD149" s="71"/>
      <c r="AO149" s="101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101"/>
      <c r="K150" s="64"/>
      <c r="L150" s="64"/>
      <c r="M150" s="64"/>
      <c r="N150" s="64"/>
      <c r="O150" s="64"/>
      <c r="P150" s="64"/>
      <c r="Q150" s="64"/>
      <c r="R150" s="101"/>
      <c r="S150" s="70"/>
      <c r="T150" s="70"/>
      <c r="Y150" s="70"/>
      <c r="Z150" s="70"/>
      <c r="AD150" s="71"/>
      <c r="AO150" s="101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101"/>
      <c r="K151" s="64"/>
      <c r="L151" s="64"/>
      <c r="M151" s="64"/>
      <c r="N151" s="64"/>
      <c r="O151" s="64"/>
      <c r="P151" s="64"/>
      <c r="Q151" s="64"/>
      <c r="R151" s="101"/>
      <c r="S151" s="70"/>
      <c r="T151" s="70"/>
      <c r="Y151" s="70"/>
      <c r="Z151" s="70"/>
      <c r="AD151" s="71"/>
      <c r="AO151" s="101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101"/>
      <c r="K152" s="64"/>
      <c r="L152" s="64"/>
      <c r="M152" s="64"/>
      <c r="N152" s="64"/>
      <c r="O152" s="64"/>
      <c r="P152" s="64"/>
      <c r="Q152" s="64"/>
      <c r="R152" s="101"/>
      <c r="S152" s="70"/>
      <c r="T152" s="70"/>
      <c r="Y152" s="70"/>
      <c r="Z152" s="70"/>
      <c r="AD152" s="71"/>
      <c r="AO152" s="101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101"/>
      <c r="K153" s="64"/>
      <c r="L153" s="64"/>
      <c r="M153" s="64"/>
      <c r="N153" s="64"/>
      <c r="O153" s="64"/>
      <c r="P153" s="64"/>
      <c r="Q153" s="64"/>
      <c r="R153" s="101"/>
      <c r="S153" s="70"/>
      <c r="T153" s="70"/>
      <c r="Y153" s="70"/>
      <c r="Z153" s="70"/>
      <c r="AD153" s="71"/>
      <c r="AO153" s="101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101"/>
      <c r="K154" s="64"/>
      <c r="L154" s="64"/>
      <c r="M154" s="64"/>
      <c r="N154" s="64"/>
      <c r="O154" s="64"/>
      <c r="P154" s="64"/>
      <c r="Q154" s="64"/>
      <c r="R154" s="101"/>
      <c r="S154" s="70"/>
      <c r="T154" s="70"/>
      <c r="Y154" s="70"/>
      <c r="Z154" s="70"/>
      <c r="AD154" s="71"/>
      <c r="AO154" s="101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101"/>
      <c r="K155" s="64"/>
      <c r="L155" s="64"/>
      <c r="M155" s="64"/>
      <c r="N155" s="64"/>
      <c r="O155" s="64"/>
      <c r="P155" s="64"/>
      <c r="Q155" s="64"/>
      <c r="R155" s="101"/>
      <c r="S155" s="70"/>
      <c r="T155" s="70"/>
      <c r="Y155" s="70"/>
      <c r="Z155" s="70"/>
      <c r="AD155" s="71"/>
      <c r="AO155" s="101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101"/>
      <c r="K156" s="64"/>
      <c r="L156" s="64"/>
      <c r="M156" s="64"/>
      <c r="N156" s="64"/>
      <c r="O156" s="64"/>
      <c r="P156" s="64"/>
      <c r="Q156" s="64"/>
      <c r="R156" s="101"/>
      <c r="S156" s="70"/>
      <c r="T156" s="70"/>
      <c r="Y156" s="70"/>
      <c r="Z156" s="70"/>
      <c r="AD156" s="71"/>
      <c r="AO156" s="101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101"/>
      <c r="K157" s="64"/>
      <c r="L157" s="64"/>
      <c r="M157" s="64"/>
      <c r="N157" s="64"/>
      <c r="O157" s="64"/>
      <c r="P157" s="64"/>
      <c r="Q157" s="64"/>
      <c r="R157" s="101"/>
      <c r="S157" s="70"/>
      <c r="T157" s="70"/>
      <c r="Y157" s="70"/>
      <c r="Z157" s="70"/>
      <c r="AD157" s="71"/>
      <c r="AO157" s="101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101"/>
      <c r="K158" s="64"/>
      <c r="L158" s="64"/>
      <c r="M158" s="64"/>
      <c r="N158" s="64"/>
      <c r="O158" s="64"/>
      <c r="P158" s="64"/>
      <c r="Q158" s="64"/>
      <c r="R158" s="101"/>
      <c r="S158" s="70"/>
      <c r="T158" s="70"/>
      <c r="Y158" s="70"/>
      <c r="Z158" s="70"/>
      <c r="AD158" s="71"/>
      <c r="AO158" s="101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101"/>
      <c r="K159" s="64"/>
      <c r="L159" s="64"/>
      <c r="M159" s="64"/>
      <c r="N159" s="64"/>
      <c r="O159" s="64"/>
      <c r="P159" s="64"/>
      <c r="Q159" s="64"/>
      <c r="R159" s="101"/>
      <c r="S159" s="70"/>
      <c r="T159" s="70"/>
      <c r="Y159" s="70"/>
      <c r="Z159" s="70"/>
      <c r="AD159" s="71"/>
      <c r="AO159" s="101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101"/>
      <c r="K160" s="64"/>
      <c r="L160" s="64"/>
      <c r="M160" s="64"/>
      <c r="N160" s="64"/>
      <c r="O160" s="64"/>
      <c r="P160" s="64"/>
      <c r="Q160" s="64"/>
      <c r="R160" s="101"/>
      <c r="S160" s="70"/>
      <c r="T160" s="70"/>
      <c r="Y160" s="70"/>
      <c r="Z160" s="70"/>
      <c r="AD160" s="71"/>
      <c r="AO160" s="101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101"/>
      <c r="K161" s="64"/>
      <c r="L161" s="64"/>
      <c r="M161" s="64"/>
      <c r="N161" s="64"/>
      <c r="O161" s="64"/>
      <c r="P161" s="64"/>
      <c r="Q161" s="64"/>
      <c r="R161" s="101"/>
      <c r="S161" s="70"/>
      <c r="T161" s="70"/>
      <c r="Y161" s="70"/>
      <c r="Z161" s="70"/>
      <c r="AD161" s="71"/>
      <c r="AO161" s="101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101"/>
      <c r="K162" s="64"/>
      <c r="L162" s="64"/>
      <c r="M162" s="64"/>
      <c r="N162" s="64"/>
      <c r="O162" s="64"/>
      <c r="P162" s="64"/>
      <c r="Q162" s="64"/>
      <c r="R162" s="101"/>
      <c r="S162" s="70"/>
      <c r="T162" s="70"/>
      <c r="Y162" s="70"/>
      <c r="Z162" s="70"/>
      <c r="AD162" s="71"/>
      <c r="AO162" s="101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101"/>
      <c r="K163" s="64"/>
      <c r="L163" s="64"/>
      <c r="M163" s="64"/>
      <c r="N163" s="64"/>
      <c r="O163" s="64"/>
      <c r="P163" s="64"/>
      <c r="Q163" s="64"/>
      <c r="R163" s="101"/>
      <c r="S163" s="70"/>
      <c r="T163" s="70"/>
      <c r="Y163" s="70"/>
      <c r="Z163" s="70"/>
      <c r="AD163" s="71"/>
      <c r="AO163" s="101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101"/>
      <c r="K164" s="64"/>
      <c r="L164" s="64"/>
      <c r="M164" s="64"/>
      <c r="N164" s="64"/>
      <c r="O164" s="64"/>
      <c r="P164" s="64"/>
      <c r="Q164" s="64"/>
      <c r="R164" s="101"/>
      <c r="S164" s="70"/>
      <c r="T164" s="70"/>
      <c r="Y164" s="70"/>
      <c r="Z164" s="70"/>
      <c r="AD164" s="71"/>
      <c r="AO164" s="101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101"/>
      <c r="K165" s="64"/>
      <c r="L165" s="64"/>
      <c r="M165" s="64"/>
      <c r="N165" s="64"/>
      <c r="O165" s="64"/>
      <c r="P165" s="64"/>
      <c r="Q165" s="64"/>
      <c r="R165" s="101"/>
      <c r="S165" s="70"/>
      <c r="T165" s="70"/>
      <c r="Y165" s="70"/>
      <c r="Z165" s="70"/>
      <c r="AD165" s="71"/>
      <c r="AO165" s="101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101"/>
      <c r="K166" s="64"/>
      <c r="L166" s="64"/>
      <c r="M166" s="64"/>
      <c r="N166" s="64"/>
      <c r="O166" s="64"/>
      <c r="P166" s="64"/>
      <c r="Q166" s="64"/>
      <c r="R166" s="101"/>
      <c r="S166" s="70"/>
      <c r="T166" s="70"/>
      <c r="Y166" s="70"/>
      <c r="Z166" s="70"/>
      <c r="AD166" s="71"/>
      <c r="AO166" s="101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101"/>
      <c r="K167" s="64"/>
      <c r="L167" s="64"/>
      <c r="M167" s="64"/>
      <c r="N167" s="64"/>
      <c r="O167" s="64"/>
      <c r="P167" s="64"/>
      <c r="Q167" s="64"/>
      <c r="R167" s="101"/>
      <c r="S167" s="70"/>
      <c r="T167" s="70"/>
      <c r="Y167" s="70"/>
      <c r="Z167" s="70"/>
      <c r="AD167" s="71"/>
      <c r="AO167" s="101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101"/>
      <c r="K168" s="64"/>
      <c r="L168" s="64"/>
      <c r="M168" s="64"/>
      <c r="N168" s="64"/>
      <c r="O168" s="64"/>
      <c r="P168" s="64"/>
      <c r="Q168" s="64"/>
      <c r="R168" s="101"/>
      <c r="S168" s="70"/>
      <c r="T168" s="70"/>
      <c r="Y168" s="70"/>
      <c r="Z168" s="70"/>
      <c r="AD168" s="71"/>
      <c r="AO168" s="101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101"/>
      <c r="K169" s="64"/>
      <c r="L169" s="64"/>
      <c r="M169" s="64"/>
      <c r="N169" s="64"/>
      <c r="O169" s="64"/>
      <c r="P169" s="64"/>
      <c r="Q169" s="64"/>
      <c r="R169" s="101"/>
      <c r="S169" s="70"/>
      <c r="T169" s="70"/>
      <c r="Y169" s="70"/>
      <c r="Z169" s="70"/>
      <c r="AD169" s="71"/>
      <c r="AO169" s="101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101"/>
      <c r="K170" s="64"/>
      <c r="L170" s="64"/>
      <c r="M170" s="64"/>
      <c r="N170" s="64"/>
      <c r="O170" s="64"/>
      <c r="P170" s="64"/>
      <c r="Q170" s="64"/>
      <c r="R170" s="101"/>
      <c r="S170" s="70"/>
      <c r="T170" s="70"/>
      <c r="Y170" s="70"/>
      <c r="Z170" s="70"/>
      <c r="AD170" s="71"/>
      <c r="AO170" s="101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101"/>
      <c r="K171" s="64"/>
      <c r="L171" s="64"/>
      <c r="M171" s="64"/>
      <c r="N171" s="64"/>
      <c r="O171" s="64"/>
      <c r="P171" s="64"/>
      <c r="Q171" s="64"/>
      <c r="R171" s="101"/>
      <c r="S171" s="70"/>
      <c r="T171" s="70"/>
      <c r="Y171" s="70"/>
      <c r="Z171" s="70"/>
      <c r="AD171" s="71"/>
      <c r="AO171" s="101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101"/>
      <c r="K172" s="64"/>
      <c r="L172" s="64"/>
      <c r="M172" s="64"/>
      <c r="N172" s="64"/>
      <c r="O172" s="64"/>
      <c r="P172" s="64"/>
      <c r="Q172" s="64"/>
      <c r="R172" s="101"/>
      <c r="S172" s="70"/>
      <c r="T172" s="70"/>
      <c r="Y172" s="70"/>
      <c r="Z172" s="70"/>
      <c r="AD172" s="71"/>
      <c r="AO172" s="101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101"/>
      <c r="K173" s="64"/>
      <c r="L173" s="64"/>
      <c r="M173" s="64"/>
      <c r="N173" s="64"/>
      <c r="O173" s="64"/>
      <c r="P173" s="64"/>
      <c r="Q173" s="64"/>
      <c r="R173" s="101"/>
      <c r="S173" s="70"/>
      <c r="T173" s="70"/>
      <c r="Y173" s="70"/>
      <c r="Z173" s="70"/>
      <c r="AD173" s="71"/>
      <c r="AO173" s="101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101"/>
      <c r="K174" s="64"/>
      <c r="L174" s="64"/>
      <c r="M174" s="64"/>
      <c r="N174" s="64"/>
      <c r="O174" s="64"/>
      <c r="P174" s="64"/>
      <c r="Q174" s="64"/>
      <c r="R174" s="101"/>
      <c r="S174" s="70"/>
      <c r="T174" s="70"/>
      <c r="Y174" s="70"/>
      <c r="Z174" s="70"/>
      <c r="AD174" s="71"/>
      <c r="AO174" s="101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101"/>
      <c r="K175" s="64"/>
      <c r="L175" s="64"/>
      <c r="M175" s="64"/>
      <c r="N175" s="64"/>
      <c r="O175" s="64"/>
      <c r="P175" s="64"/>
      <c r="Q175" s="64"/>
      <c r="R175" s="101"/>
      <c r="S175" s="70"/>
      <c r="T175" s="70"/>
      <c r="Y175" s="70"/>
      <c r="Z175" s="70"/>
      <c r="AD175" s="71"/>
      <c r="AO175" s="101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101"/>
      <c r="K176" s="64"/>
      <c r="L176" s="64"/>
      <c r="M176" s="64"/>
      <c r="N176" s="64"/>
      <c r="O176" s="64"/>
      <c r="P176" s="64"/>
      <c r="Q176" s="64"/>
      <c r="R176" s="101"/>
      <c r="S176" s="70"/>
      <c r="T176" s="70"/>
      <c r="Y176" s="70"/>
      <c r="Z176" s="70"/>
      <c r="AD176" s="71"/>
      <c r="AO176" s="101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101"/>
      <c r="K177" s="64"/>
      <c r="L177" s="64"/>
      <c r="M177" s="64"/>
      <c r="N177" s="64"/>
      <c r="O177" s="64"/>
      <c r="P177" s="64"/>
      <c r="Q177" s="64"/>
      <c r="R177" s="101"/>
      <c r="S177" s="70"/>
      <c r="T177" s="70"/>
      <c r="Y177" s="70"/>
      <c r="Z177" s="70"/>
      <c r="AD177" s="71"/>
      <c r="AO177" s="101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101"/>
      <c r="K178" s="64"/>
      <c r="L178" s="64"/>
      <c r="M178" s="64"/>
      <c r="N178" s="64"/>
      <c r="O178" s="64"/>
      <c r="P178" s="64"/>
      <c r="Q178" s="64"/>
      <c r="R178" s="101"/>
      <c r="S178" s="70"/>
      <c r="T178" s="70"/>
      <c r="Y178" s="70"/>
      <c r="Z178" s="70"/>
      <c r="AD178" s="71"/>
      <c r="AO178" s="101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101"/>
      <c r="K179" s="64"/>
      <c r="L179" s="64"/>
      <c r="M179" s="64"/>
      <c r="N179" s="64"/>
      <c r="O179" s="64"/>
      <c r="P179" s="64"/>
      <c r="Q179" s="64"/>
      <c r="R179" s="101"/>
      <c r="S179" s="70"/>
      <c r="T179" s="70"/>
      <c r="Y179" s="70"/>
      <c r="Z179" s="70"/>
      <c r="AD179" s="71"/>
      <c r="AO179" s="101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101"/>
      <c r="K180" s="64"/>
      <c r="L180" s="64"/>
      <c r="M180" s="64"/>
      <c r="N180" s="64"/>
      <c r="O180" s="64"/>
      <c r="P180" s="64"/>
      <c r="Q180" s="64"/>
      <c r="R180" s="101"/>
      <c r="S180" s="70"/>
      <c r="T180" s="70"/>
      <c r="Y180" s="70"/>
      <c r="Z180" s="70"/>
      <c r="AD180" s="71"/>
      <c r="AO180" s="101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101"/>
      <c r="K181" s="64"/>
      <c r="L181" s="64"/>
      <c r="M181" s="64"/>
      <c r="N181" s="64"/>
      <c r="O181" s="64"/>
      <c r="P181" s="64"/>
      <c r="Q181" s="64"/>
      <c r="R181" s="101"/>
      <c r="S181" s="70"/>
      <c r="T181" s="70"/>
      <c r="Y181" s="70"/>
      <c r="Z181" s="70"/>
      <c r="AD181" s="71"/>
      <c r="AO181" s="101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101"/>
      <c r="K182" s="64"/>
      <c r="L182" s="64"/>
      <c r="M182" s="64"/>
      <c r="N182" s="64"/>
      <c r="O182" s="64"/>
      <c r="P182" s="64"/>
      <c r="Q182" s="64"/>
      <c r="R182" s="101"/>
      <c r="S182" s="70"/>
      <c r="T182" s="70"/>
      <c r="Y182" s="70"/>
      <c r="Z182" s="70"/>
      <c r="AD182" s="71"/>
      <c r="AO182" s="101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101"/>
      <c r="K183" s="64"/>
      <c r="L183" s="64"/>
      <c r="M183" s="64"/>
      <c r="N183" s="64"/>
      <c r="O183" s="64"/>
      <c r="P183" s="64"/>
      <c r="Q183" s="64"/>
      <c r="R183" s="101"/>
      <c r="S183" s="70"/>
      <c r="T183" s="70"/>
      <c r="Y183" s="70"/>
      <c r="Z183" s="70"/>
      <c r="AD183" s="71"/>
      <c r="AO183" s="101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101"/>
      <c r="K184" s="64"/>
      <c r="L184" s="64"/>
      <c r="M184" s="64"/>
      <c r="N184" s="64"/>
      <c r="O184" s="64"/>
      <c r="P184" s="64"/>
      <c r="Q184" s="64"/>
      <c r="R184" s="101"/>
      <c r="S184" s="70"/>
      <c r="T184" s="70"/>
      <c r="Y184" s="70"/>
      <c r="Z184" s="70"/>
      <c r="AD184" s="71"/>
      <c r="AO184" s="101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101"/>
      <c r="K185" s="64"/>
      <c r="L185" s="64"/>
      <c r="M185" s="64"/>
      <c r="N185" s="64"/>
      <c r="O185" s="64"/>
      <c r="P185" s="64"/>
      <c r="Q185" s="64"/>
      <c r="R185" s="101"/>
      <c r="S185" s="70"/>
      <c r="T185" s="70"/>
      <c r="Y185" s="70"/>
      <c r="Z185" s="70"/>
      <c r="AD185" s="71"/>
      <c r="AO185" s="101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101"/>
      <c r="K186" s="64"/>
      <c r="L186" s="64"/>
      <c r="M186" s="64"/>
      <c r="N186" s="64"/>
      <c r="O186" s="64"/>
      <c r="P186" s="64"/>
      <c r="Q186" s="64"/>
      <c r="R186" s="101"/>
      <c r="S186" s="70"/>
      <c r="T186" s="70"/>
      <c r="Y186" s="70"/>
      <c r="Z186" s="70"/>
      <c r="AD186" s="71"/>
      <c r="AO186" s="101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101"/>
      <c r="K187" s="64"/>
      <c r="L187" s="64"/>
      <c r="M187" s="64"/>
      <c r="N187" s="64"/>
      <c r="O187" s="64"/>
      <c r="P187" s="64"/>
      <c r="Q187" s="64"/>
      <c r="R187" s="101"/>
      <c r="S187" s="70"/>
      <c r="T187" s="70"/>
      <c r="Y187" s="70"/>
      <c r="Z187" s="70"/>
      <c r="AD187" s="71"/>
      <c r="AO187" s="101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101"/>
      <c r="K188" s="64"/>
      <c r="L188" s="64"/>
      <c r="M188" s="64"/>
      <c r="N188" s="64"/>
      <c r="O188" s="64"/>
      <c r="P188" s="64"/>
      <c r="Q188" s="64"/>
      <c r="R188" s="101"/>
      <c r="S188" s="70"/>
      <c r="T188" s="70"/>
      <c r="Y188" s="70"/>
      <c r="Z188" s="70"/>
      <c r="AD188" s="71"/>
      <c r="AO188" s="101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101"/>
      <c r="K189" s="64"/>
      <c r="L189" s="64"/>
      <c r="M189" s="64"/>
      <c r="N189" s="64"/>
      <c r="O189" s="64"/>
      <c r="P189" s="64"/>
      <c r="Q189" s="64"/>
      <c r="R189" s="101"/>
      <c r="S189" s="70"/>
      <c r="T189" s="70"/>
      <c r="Y189" s="70"/>
      <c r="Z189" s="70"/>
      <c r="AD189" s="71"/>
      <c r="AO189" s="101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101"/>
      <c r="K190" s="64"/>
      <c r="L190" s="64"/>
      <c r="M190" s="64"/>
      <c r="N190" s="64"/>
      <c r="O190" s="64"/>
      <c r="P190" s="64"/>
      <c r="Q190" s="64"/>
      <c r="R190" s="101"/>
      <c r="S190" s="70"/>
      <c r="T190" s="70"/>
      <c r="Y190" s="70"/>
      <c r="Z190" s="70"/>
      <c r="AD190" s="71"/>
      <c r="AO190" s="101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101"/>
      <c r="K191" s="64"/>
      <c r="L191" s="64"/>
      <c r="M191" s="64"/>
      <c r="N191" s="64"/>
      <c r="O191" s="64"/>
      <c r="P191" s="64"/>
      <c r="Q191" s="64"/>
      <c r="R191" s="101"/>
      <c r="S191" s="70"/>
      <c r="T191" s="70"/>
      <c r="Y191" s="70"/>
      <c r="Z191" s="70"/>
      <c r="AD191" s="71"/>
      <c r="AO191" s="101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101"/>
      <c r="K192" s="64"/>
      <c r="L192" s="64"/>
      <c r="M192" s="64"/>
      <c r="N192" s="64"/>
      <c r="O192" s="64"/>
      <c r="P192" s="64"/>
      <c r="Q192" s="64"/>
      <c r="R192" s="101"/>
      <c r="S192" s="70"/>
      <c r="T192" s="70"/>
      <c r="Y192" s="70"/>
      <c r="Z192" s="70"/>
      <c r="AD192" s="71"/>
      <c r="AO192" s="101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101"/>
      <c r="K193" s="64"/>
      <c r="L193" s="64"/>
      <c r="M193" s="64"/>
      <c r="N193" s="64"/>
      <c r="O193" s="64"/>
      <c r="P193" s="64"/>
      <c r="Q193" s="64"/>
      <c r="R193" s="101"/>
      <c r="S193" s="70"/>
      <c r="T193" s="70"/>
      <c r="Y193" s="70"/>
      <c r="Z193" s="70"/>
      <c r="AD193" s="71"/>
      <c r="AO193" s="101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101"/>
      <c r="K194" s="64"/>
      <c r="L194" s="64"/>
      <c r="M194" s="64"/>
      <c r="N194" s="64"/>
      <c r="O194" s="64"/>
      <c r="P194" s="64"/>
      <c r="Q194" s="64"/>
      <c r="R194" s="101"/>
      <c r="S194" s="70"/>
      <c r="T194" s="70"/>
      <c r="Y194" s="70"/>
      <c r="Z194" s="70"/>
      <c r="AD194" s="71"/>
      <c r="AO194" s="101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101"/>
      <c r="K195" s="64"/>
      <c r="L195" s="64"/>
      <c r="M195" s="64"/>
      <c r="N195" s="64"/>
      <c r="O195" s="64"/>
      <c r="P195" s="64"/>
      <c r="Q195" s="64"/>
      <c r="R195" s="101"/>
      <c r="S195" s="70"/>
      <c r="T195" s="70"/>
      <c r="Y195" s="70"/>
      <c r="Z195" s="70"/>
      <c r="AD195" s="71"/>
      <c r="AO195" s="101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101"/>
      <c r="K196" s="64"/>
      <c r="L196" s="64"/>
      <c r="M196" s="64"/>
      <c r="N196" s="64"/>
      <c r="O196" s="64"/>
      <c r="P196" s="64"/>
      <c r="Q196" s="64"/>
      <c r="R196" s="101"/>
      <c r="S196" s="70"/>
      <c r="T196" s="70"/>
      <c r="Y196" s="70"/>
      <c r="Z196" s="70"/>
      <c r="AD196" s="71"/>
      <c r="AO196" s="101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101"/>
      <c r="K197" s="64"/>
      <c r="L197" s="64"/>
      <c r="M197" s="64"/>
      <c r="N197" s="64"/>
      <c r="O197" s="64"/>
      <c r="P197" s="64"/>
      <c r="Q197" s="64"/>
      <c r="R197" s="101"/>
      <c r="S197" s="70"/>
      <c r="T197" s="70"/>
      <c r="Y197" s="70"/>
      <c r="Z197" s="70"/>
      <c r="AD197" s="71"/>
      <c r="AO197" s="101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101"/>
      <c r="K198" s="64"/>
      <c r="L198" s="64"/>
      <c r="M198" s="64"/>
      <c r="N198" s="64"/>
      <c r="O198" s="64"/>
      <c r="P198" s="64"/>
      <c r="Q198" s="64"/>
      <c r="R198" s="101"/>
      <c r="S198" s="70"/>
      <c r="T198" s="70"/>
      <c r="Y198" s="70"/>
      <c r="Z198" s="70"/>
      <c r="AD198" s="71"/>
      <c r="AO198" s="101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101"/>
      <c r="K199" s="64"/>
      <c r="L199" s="64"/>
      <c r="M199" s="64"/>
      <c r="N199" s="64"/>
      <c r="O199" s="64"/>
      <c r="P199" s="64"/>
      <c r="Q199" s="64"/>
      <c r="R199" s="101"/>
      <c r="S199" s="70"/>
      <c r="T199" s="70"/>
      <c r="Y199" s="70"/>
      <c r="Z199" s="70"/>
      <c r="AD199" s="71"/>
      <c r="AO199" s="101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101"/>
      <c r="K200" s="64"/>
      <c r="L200" s="64"/>
      <c r="M200" s="64"/>
      <c r="N200" s="64"/>
      <c r="O200" s="64"/>
      <c r="P200" s="64"/>
      <c r="Q200" s="64"/>
      <c r="R200" s="101"/>
      <c r="S200" s="70"/>
      <c r="T200" s="70"/>
      <c r="Y200" s="70"/>
      <c r="Z200" s="70"/>
      <c r="AD200" s="71"/>
      <c r="AO200" s="101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101"/>
      <c r="K201" s="64"/>
      <c r="L201" s="64"/>
      <c r="M201" s="64"/>
      <c r="N201" s="64"/>
      <c r="O201" s="64"/>
      <c r="P201" s="64"/>
      <c r="Q201" s="64"/>
      <c r="R201" s="101"/>
      <c r="S201" s="70"/>
      <c r="T201" s="70"/>
      <c r="Y201" s="70"/>
      <c r="Z201" s="70"/>
      <c r="AD201" s="71"/>
      <c r="AO201" s="101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101"/>
      <c r="K202" s="64"/>
      <c r="L202" s="64"/>
      <c r="M202" s="64"/>
      <c r="N202" s="64"/>
      <c r="O202" s="64"/>
      <c r="P202" s="64"/>
      <c r="Q202" s="64"/>
      <c r="R202" s="101"/>
      <c r="S202" s="70"/>
      <c r="T202" s="70"/>
      <c r="Y202" s="70"/>
      <c r="Z202" s="70"/>
      <c r="AD202" s="71"/>
      <c r="AO202" s="101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101"/>
      <c r="K203" s="64"/>
      <c r="L203" s="64"/>
      <c r="M203" s="64"/>
      <c r="N203" s="64"/>
      <c r="O203" s="64"/>
      <c r="P203" s="64"/>
      <c r="Q203" s="64"/>
      <c r="R203" s="101"/>
      <c r="S203" s="70"/>
      <c r="T203" s="70"/>
      <c r="Y203" s="70"/>
      <c r="Z203" s="70"/>
      <c r="AD203" s="71"/>
      <c r="AO203" s="101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101"/>
      <c r="K204" s="64"/>
      <c r="L204" s="64"/>
      <c r="M204" s="64"/>
      <c r="N204" s="64"/>
      <c r="O204" s="64"/>
      <c r="P204" s="64"/>
      <c r="Q204" s="64"/>
      <c r="R204" s="101"/>
      <c r="S204" s="70"/>
      <c r="T204" s="70"/>
      <c r="Y204" s="70"/>
      <c r="Z204" s="70"/>
      <c r="AD204" s="71"/>
      <c r="AO204" s="101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101"/>
      <c r="K205" s="64"/>
      <c r="L205" s="64"/>
      <c r="M205" s="64"/>
      <c r="N205" s="64"/>
      <c r="O205" s="64"/>
      <c r="P205" s="64"/>
      <c r="Q205" s="64"/>
      <c r="R205" s="101"/>
      <c r="S205" s="70"/>
      <c r="T205" s="70"/>
      <c r="Y205" s="70"/>
      <c r="Z205" s="70"/>
      <c r="AD205" s="71"/>
      <c r="AO205" s="101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101"/>
      <c r="K206" s="64"/>
      <c r="L206" s="64"/>
      <c r="M206" s="64"/>
      <c r="N206" s="64"/>
      <c r="O206" s="64"/>
      <c r="P206" s="64"/>
      <c r="Q206" s="64"/>
      <c r="R206" s="101"/>
      <c r="S206" s="70"/>
      <c r="T206" s="70"/>
      <c r="Y206" s="70"/>
      <c r="Z206" s="70"/>
      <c r="AD206" s="71"/>
      <c r="AO206" s="101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101"/>
      <c r="K207" s="64"/>
      <c r="L207" s="64"/>
      <c r="M207" s="64"/>
      <c r="N207" s="64"/>
      <c r="O207" s="64"/>
      <c r="P207" s="64"/>
      <c r="Q207" s="64"/>
      <c r="R207" s="101"/>
      <c r="S207" s="70"/>
      <c r="T207" s="70"/>
      <c r="Y207" s="70"/>
      <c r="Z207" s="70"/>
      <c r="AD207" s="71"/>
      <c r="AO207" s="101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101"/>
      <c r="K208" s="64"/>
      <c r="L208" s="64"/>
      <c r="M208" s="64"/>
      <c r="N208" s="64"/>
      <c r="O208" s="64"/>
      <c r="P208" s="64"/>
      <c r="Q208" s="64"/>
      <c r="R208" s="101"/>
      <c r="S208" s="70"/>
      <c r="T208" s="70"/>
      <c r="Y208" s="70"/>
      <c r="Z208" s="70"/>
      <c r="AD208" s="71"/>
      <c r="AO208" s="101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101"/>
      <c r="K209" s="64"/>
      <c r="L209" s="64"/>
      <c r="M209" s="64"/>
      <c r="N209" s="64"/>
      <c r="O209" s="64"/>
      <c r="P209" s="64"/>
      <c r="Q209" s="64"/>
      <c r="R209" s="101"/>
      <c r="S209" s="70"/>
      <c r="T209" s="70"/>
      <c r="Y209" s="70"/>
      <c r="Z209" s="70"/>
      <c r="AD209" s="71"/>
      <c r="AO209" s="101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101"/>
      <c r="K210" s="64"/>
      <c r="L210" s="64"/>
      <c r="M210" s="64"/>
      <c r="N210" s="64"/>
      <c r="O210" s="64"/>
      <c r="P210" s="64"/>
      <c r="Q210" s="64"/>
      <c r="R210" s="101"/>
      <c r="S210" s="70"/>
      <c r="T210" s="70"/>
      <c r="Y210" s="70"/>
      <c r="Z210" s="70"/>
      <c r="AD210" s="71"/>
      <c r="AO210" s="101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101"/>
      <c r="K211" s="64"/>
      <c r="L211" s="64"/>
      <c r="M211" s="64"/>
      <c r="N211" s="64"/>
      <c r="O211" s="64"/>
      <c r="P211" s="64"/>
      <c r="Q211" s="64"/>
      <c r="R211" s="101"/>
      <c r="S211" s="70"/>
      <c r="T211" s="70"/>
      <c r="Y211" s="70"/>
      <c r="Z211" s="70"/>
      <c r="AD211" s="71"/>
      <c r="AO211" s="101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101"/>
      <c r="K212" s="64"/>
      <c r="L212" s="64"/>
      <c r="M212" s="64"/>
      <c r="N212" s="64"/>
      <c r="O212" s="64"/>
      <c r="P212" s="64"/>
      <c r="Q212" s="64"/>
      <c r="R212" s="101"/>
      <c r="S212" s="70"/>
      <c r="T212" s="70"/>
      <c r="Y212" s="70"/>
      <c r="Z212" s="70"/>
      <c r="AD212" s="71"/>
      <c r="AO212" s="101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101"/>
      <c r="K213" s="64"/>
      <c r="L213" s="64"/>
      <c r="M213" s="64"/>
      <c r="N213" s="64"/>
      <c r="O213" s="64"/>
      <c r="P213" s="64"/>
      <c r="Q213" s="64"/>
      <c r="R213" s="101"/>
      <c r="S213" s="70"/>
      <c r="T213" s="70"/>
      <c r="Y213" s="70"/>
      <c r="Z213" s="70"/>
      <c r="AD213" s="71"/>
      <c r="AO213" s="101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101"/>
      <c r="K214" s="64"/>
      <c r="L214" s="64"/>
      <c r="M214" s="64"/>
      <c r="N214" s="64"/>
      <c r="O214" s="64"/>
      <c r="P214" s="64"/>
      <c r="Q214" s="64"/>
      <c r="R214" s="101"/>
      <c r="S214" s="70"/>
      <c r="T214" s="70"/>
      <c r="Y214" s="70"/>
      <c r="Z214" s="70"/>
      <c r="AD214" s="71"/>
      <c r="AO214" s="101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101"/>
      <c r="K215" s="64"/>
      <c r="L215" s="64"/>
      <c r="M215" s="64"/>
      <c r="N215" s="64"/>
      <c r="O215" s="64"/>
      <c r="P215" s="64"/>
      <c r="Q215" s="64"/>
      <c r="R215" s="101"/>
      <c r="S215" s="70"/>
      <c r="T215" s="70"/>
      <c r="Y215" s="70"/>
      <c r="Z215" s="70"/>
      <c r="AD215" s="71"/>
      <c r="AO215" s="101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101"/>
      <c r="K216" s="64"/>
      <c r="L216" s="64"/>
      <c r="M216" s="64"/>
      <c r="N216" s="64"/>
      <c r="O216" s="64"/>
      <c r="P216" s="64"/>
      <c r="Q216" s="64"/>
      <c r="R216" s="101"/>
      <c r="S216" s="70"/>
      <c r="T216" s="70"/>
      <c r="Y216" s="70"/>
      <c r="Z216" s="70"/>
      <c r="AD216" s="71"/>
      <c r="AO216" s="101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101"/>
      <c r="K217" s="64"/>
      <c r="L217" s="64"/>
      <c r="M217" s="64"/>
      <c r="N217" s="64"/>
      <c r="O217" s="64"/>
      <c r="P217" s="64"/>
      <c r="Q217" s="64"/>
      <c r="R217" s="101"/>
      <c r="S217" s="70"/>
      <c r="T217" s="70"/>
      <c r="Y217" s="70"/>
      <c r="Z217" s="70"/>
      <c r="AD217" s="71"/>
      <c r="AO217" s="101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101"/>
      <c r="K218" s="64"/>
      <c r="L218" s="64"/>
      <c r="M218" s="64"/>
      <c r="N218" s="64"/>
      <c r="O218" s="64"/>
      <c r="P218" s="64"/>
      <c r="Q218" s="64"/>
      <c r="R218" s="101"/>
      <c r="S218" s="70"/>
      <c r="T218" s="70"/>
      <c r="Y218" s="70"/>
      <c r="Z218" s="70"/>
      <c r="AD218" s="71"/>
      <c r="AO218" s="101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101"/>
      <c r="K219" s="64"/>
      <c r="L219" s="64"/>
      <c r="M219" s="64"/>
      <c r="N219" s="64"/>
      <c r="O219" s="64"/>
      <c r="P219" s="64"/>
      <c r="Q219" s="64"/>
      <c r="R219" s="101"/>
      <c r="S219" s="70"/>
      <c r="T219" s="70"/>
      <c r="Y219" s="70"/>
      <c r="Z219" s="70"/>
      <c r="AD219" s="71"/>
      <c r="AO219" s="101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101"/>
      <c r="K220" s="64"/>
      <c r="L220" s="64"/>
      <c r="M220" s="64"/>
      <c r="N220" s="64"/>
      <c r="O220" s="64"/>
      <c r="P220" s="64"/>
      <c r="Q220" s="64"/>
      <c r="R220" s="101"/>
      <c r="S220" s="70"/>
      <c r="T220" s="70"/>
      <c r="Y220" s="70"/>
      <c r="Z220" s="70"/>
      <c r="AD220" s="71"/>
      <c r="AO220" s="101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101"/>
      <c r="K221" s="64"/>
      <c r="L221" s="64"/>
      <c r="M221" s="64"/>
      <c r="N221" s="64"/>
      <c r="O221" s="64"/>
      <c r="P221" s="64"/>
      <c r="Q221" s="64"/>
      <c r="R221" s="101"/>
      <c r="S221" s="70"/>
      <c r="T221" s="70"/>
      <c r="Y221" s="70"/>
      <c r="Z221" s="70"/>
      <c r="AD221" s="71"/>
      <c r="AO221" s="101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101"/>
      <c r="K222" s="64"/>
      <c r="L222" s="64"/>
      <c r="M222" s="64"/>
      <c r="N222" s="64"/>
      <c r="O222" s="64"/>
      <c r="P222" s="64"/>
      <c r="Q222" s="64"/>
      <c r="R222" s="101"/>
      <c r="S222" s="70"/>
      <c r="T222" s="70"/>
      <c r="Y222" s="70"/>
      <c r="Z222" s="70"/>
      <c r="AD222" s="71"/>
      <c r="AO222" s="101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101"/>
      <c r="K223" s="64"/>
      <c r="L223" s="64"/>
      <c r="M223" s="64"/>
      <c r="N223" s="64"/>
      <c r="O223" s="64"/>
      <c r="P223" s="64"/>
      <c r="Q223" s="64"/>
      <c r="R223" s="101"/>
      <c r="S223" s="70"/>
      <c r="T223" s="70"/>
      <c r="Y223" s="70"/>
      <c r="Z223" s="70"/>
      <c r="AD223" s="71"/>
      <c r="AO223" s="101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101"/>
      <c r="K224" s="64"/>
      <c r="L224" s="64"/>
      <c r="M224" s="64"/>
      <c r="N224" s="64"/>
      <c r="O224" s="64"/>
      <c r="P224" s="64"/>
      <c r="Q224" s="64"/>
      <c r="R224" s="101"/>
      <c r="S224" s="70"/>
      <c r="T224" s="70"/>
      <c r="Y224" s="70"/>
      <c r="Z224" s="70"/>
      <c r="AD224" s="71"/>
      <c r="AO224" s="101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101"/>
      <c r="K225" s="64"/>
      <c r="L225" s="64"/>
      <c r="M225" s="64"/>
      <c r="N225" s="64"/>
      <c r="O225" s="64"/>
      <c r="P225" s="64"/>
      <c r="Q225" s="64"/>
      <c r="R225" s="101"/>
      <c r="S225" s="70"/>
      <c r="T225" s="70"/>
      <c r="Y225" s="70"/>
      <c r="Z225" s="70"/>
      <c r="AD225" s="71"/>
      <c r="AO225" s="101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101"/>
      <c r="K226" s="64"/>
      <c r="L226" s="64"/>
      <c r="M226" s="64"/>
      <c r="N226" s="64"/>
      <c r="O226" s="64"/>
      <c r="P226" s="64"/>
      <c r="Q226" s="64"/>
      <c r="R226" s="101"/>
      <c r="S226" s="70"/>
      <c r="T226" s="70"/>
      <c r="Y226" s="70"/>
      <c r="Z226" s="70"/>
      <c r="AD226" s="71"/>
      <c r="AO226" s="101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101"/>
      <c r="K227" s="64"/>
      <c r="L227" s="64"/>
      <c r="M227" s="64"/>
      <c r="N227" s="64"/>
      <c r="O227" s="64"/>
      <c r="P227" s="64"/>
      <c r="Q227" s="64"/>
      <c r="R227" s="101"/>
      <c r="S227" s="70"/>
      <c r="T227" s="70"/>
      <c r="Y227" s="70"/>
      <c r="Z227" s="70"/>
      <c r="AD227" s="71"/>
      <c r="AO227" s="101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101"/>
      <c r="K228" s="64"/>
      <c r="L228" s="64"/>
      <c r="M228" s="64"/>
      <c r="N228" s="64"/>
      <c r="O228" s="64"/>
      <c r="P228" s="64"/>
      <c r="Q228" s="64"/>
      <c r="R228" s="101"/>
      <c r="S228" s="70"/>
      <c r="T228" s="70"/>
      <c r="Y228" s="70"/>
      <c r="Z228" s="70"/>
      <c r="AD228" s="71"/>
      <c r="AO228" s="101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101"/>
      <c r="K229" s="64"/>
      <c r="L229" s="64"/>
      <c r="M229" s="64"/>
      <c r="N229" s="64"/>
      <c r="O229" s="64"/>
      <c r="P229" s="64"/>
      <c r="Q229" s="64"/>
      <c r="R229" s="101"/>
      <c r="S229" s="70"/>
      <c r="T229" s="70"/>
      <c r="Y229" s="70"/>
      <c r="Z229" s="70"/>
      <c r="AD229" s="71"/>
      <c r="AO229" s="101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101"/>
      <c r="K230" s="64"/>
      <c r="L230" s="64"/>
      <c r="M230" s="64"/>
      <c r="N230" s="64"/>
      <c r="O230" s="64"/>
      <c r="P230" s="64"/>
      <c r="Q230" s="64"/>
      <c r="R230" s="101"/>
      <c r="S230" s="70"/>
      <c r="T230" s="70"/>
      <c r="Y230" s="70"/>
      <c r="Z230" s="70"/>
      <c r="AD230" s="71"/>
      <c r="AO230" s="101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101"/>
      <c r="K231" s="64"/>
      <c r="L231" s="64"/>
      <c r="M231" s="64"/>
      <c r="N231" s="64"/>
      <c r="O231" s="64"/>
      <c r="P231" s="64"/>
      <c r="Q231" s="64"/>
      <c r="R231" s="101"/>
      <c r="S231" s="70"/>
      <c r="T231" s="70"/>
      <c r="Y231" s="70"/>
      <c r="Z231" s="70"/>
      <c r="AD231" s="71"/>
      <c r="AO231" s="101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101"/>
      <c r="K232" s="64"/>
      <c r="L232" s="64"/>
      <c r="M232" s="64"/>
      <c r="N232" s="64"/>
      <c r="O232" s="64"/>
      <c r="P232" s="64"/>
      <c r="Q232" s="64"/>
      <c r="R232" s="101"/>
      <c r="S232" s="70"/>
      <c r="T232" s="70"/>
      <c r="Y232" s="70"/>
      <c r="Z232" s="70"/>
      <c r="AD232" s="71"/>
      <c r="AO232" s="101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101"/>
      <c r="K233" s="64"/>
      <c r="L233" s="64"/>
      <c r="M233" s="64"/>
      <c r="N233" s="64"/>
      <c r="O233" s="64"/>
      <c r="P233" s="64"/>
      <c r="Q233" s="64"/>
      <c r="R233" s="101"/>
      <c r="S233" s="70"/>
      <c r="T233" s="70"/>
      <c r="Y233" s="70"/>
      <c r="Z233" s="70"/>
      <c r="AD233" s="71"/>
      <c r="AO233" s="101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101"/>
      <c r="K234" s="64"/>
      <c r="L234" s="64"/>
      <c r="M234" s="64"/>
      <c r="N234" s="64"/>
      <c r="O234" s="64"/>
      <c r="P234" s="64"/>
      <c r="Q234" s="64"/>
      <c r="R234" s="101"/>
      <c r="S234" s="70"/>
      <c r="T234" s="70"/>
      <c r="Y234" s="70"/>
      <c r="Z234" s="70"/>
      <c r="AD234" s="71"/>
      <c r="AO234" s="101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101"/>
      <c r="K235" s="64"/>
      <c r="L235" s="64"/>
      <c r="M235" s="64"/>
      <c r="N235" s="64"/>
      <c r="O235" s="64"/>
      <c r="P235" s="64"/>
      <c r="Q235" s="64"/>
      <c r="R235" s="101"/>
      <c r="S235" s="70"/>
      <c r="T235" s="70"/>
      <c r="Y235" s="70"/>
      <c r="Z235" s="70"/>
      <c r="AD235" s="71"/>
      <c r="AO235" s="101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101"/>
      <c r="K236" s="64"/>
      <c r="L236" s="64"/>
      <c r="M236" s="64"/>
      <c r="N236" s="64"/>
      <c r="O236" s="64"/>
      <c r="P236" s="64"/>
      <c r="Q236" s="64"/>
      <c r="R236" s="101"/>
      <c r="S236" s="70"/>
      <c r="T236" s="70"/>
      <c r="Y236" s="70"/>
      <c r="Z236" s="70"/>
      <c r="AD236" s="71"/>
      <c r="AO236" s="101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101"/>
      <c r="K237" s="64"/>
      <c r="L237" s="64"/>
      <c r="M237" s="64"/>
      <c r="N237" s="64"/>
      <c r="O237" s="64"/>
      <c r="P237" s="64"/>
      <c r="Q237" s="64"/>
      <c r="R237" s="101"/>
      <c r="S237" s="70"/>
      <c r="T237" s="70"/>
      <c r="Y237" s="70"/>
      <c r="Z237" s="70"/>
      <c r="AD237" s="71"/>
      <c r="AO237" s="101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101"/>
      <c r="K238" s="64"/>
      <c r="L238" s="64"/>
      <c r="M238" s="64"/>
      <c r="N238" s="64"/>
      <c r="O238" s="64"/>
      <c r="P238" s="64"/>
      <c r="Q238" s="64"/>
      <c r="R238" s="101"/>
      <c r="S238" s="70"/>
      <c r="T238" s="70"/>
      <c r="Y238" s="70"/>
      <c r="Z238" s="70"/>
      <c r="AD238" s="71"/>
      <c r="AO238" s="101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101"/>
      <c r="K239" s="64"/>
      <c r="L239" s="64"/>
      <c r="M239" s="64"/>
      <c r="N239" s="64"/>
      <c r="O239" s="64"/>
      <c r="P239" s="64"/>
      <c r="Q239" s="64"/>
      <c r="R239" s="101"/>
      <c r="S239" s="70"/>
      <c r="T239" s="70"/>
      <c r="Y239" s="70"/>
      <c r="Z239" s="70"/>
      <c r="AD239" s="71"/>
      <c r="AO239" s="101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101"/>
      <c r="K240" s="64"/>
      <c r="L240" s="64"/>
      <c r="M240" s="64"/>
      <c r="N240" s="64"/>
      <c r="O240" s="64"/>
      <c r="P240" s="64"/>
      <c r="Q240" s="64"/>
      <c r="R240" s="101"/>
      <c r="S240" s="70"/>
      <c r="T240" s="70"/>
      <c r="Y240" s="70"/>
      <c r="Z240" s="70"/>
      <c r="AD240" s="71"/>
      <c r="AO240" s="101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101"/>
      <c r="K241" s="64"/>
      <c r="L241" s="64"/>
      <c r="M241" s="64"/>
      <c r="N241" s="64"/>
      <c r="O241" s="64"/>
      <c r="P241" s="64"/>
      <c r="Q241" s="64"/>
      <c r="R241" s="101"/>
      <c r="S241" s="70"/>
      <c r="T241" s="70"/>
      <c r="Y241" s="70"/>
      <c r="Z241" s="70"/>
      <c r="AD241" s="71"/>
      <c r="AO241" s="101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101"/>
      <c r="K242" s="64"/>
      <c r="L242" s="64"/>
      <c r="M242" s="64"/>
      <c r="N242" s="64"/>
      <c r="O242" s="64"/>
      <c r="P242" s="64"/>
      <c r="Q242" s="64"/>
      <c r="R242" s="101"/>
      <c r="S242" s="70"/>
      <c r="T242" s="70"/>
      <c r="Y242" s="70"/>
      <c r="Z242" s="70"/>
      <c r="AD242" s="71"/>
      <c r="AO242" s="101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101"/>
      <c r="K243" s="64"/>
      <c r="L243" s="64"/>
      <c r="M243" s="64"/>
      <c r="N243" s="64"/>
      <c r="O243" s="64"/>
      <c r="P243" s="64"/>
      <c r="Q243" s="64"/>
      <c r="R243" s="101"/>
      <c r="S243" s="70"/>
      <c r="T243" s="70"/>
      <c r="Y243" s="70"/>
      <c r="Z243" s="70"/>
      <c r="AD243" s="71"/>
      <c r="AO243" s="101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101"/>
      <c r="K244" s="64"/>
      <c r="L244" s="64"/>
      <c r="M244" s="64"/>
      <c r="N244" s="64"/>
      <c r="O244" s="64"/>
      <c r="P244" s="64"/>
      <c r="Q244" s="64"/>
      <c r="R244" s="101"/>
      <c r="S244" s="70"/>
      <c r="T244" s="70"/>
      <c r="Y244" s="70"/>
      <c r="Z244" s="70"/>
      <c r="AD244" s="71"/>
      <c r="AO244" s="101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101"/>
      <c r="K245" s="64"/>
      <c r="L245" s="64"/>
      <c r="M245" s="64"/>
      <c r="N245" s="64"/>
      <c r="O245" s="64"/>
      <c r="P245" s="64"/>
      <c r="Q245" s="64"/>
      <c r="R245" s="101"/>
      <c r="S245" s="70"/>
      <c r="T245" s="70"/>
      <c r="Y245" s="70"/>
      <c r="Z245" s="70"/>
      <c r="AD245" s="71"/>
      <c r="AO245" s="101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101"/>
      <c r="K246" s="64"/>
      <c r="L246" s="64"/>
      <c r="M246" s="64"/>
      <c r="N246" s="64"/>
      <c r="O246" s="64"/>
      <c r="P246" s="64"/>
      <c r="Q246" s="64"/>
      <c r="R246" s="101"/>
      <c r="S246" s="70"/>
      <c r="T246" s="70"/>
      <c r="Y246" s="70"/>
      <c r="Z246" s="70"/>
      <c r="AD246" s="71"/>
      <c r="AO246" s="101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101"/>
      <c r="K247" s="64"/>
      <c r="L247" s="64"/>
      <c r="M247" s="64"/>
      <c r="N247" s="64"/>
      <c r="O247" s="64"/>
      <c r="P247" s="64"/>
      <c r="Q247" s="64"/>
      <c r="R247" s="101"/>
      <c r="S247" s="70"/>
      <c r="T247" s="70"/>
      <c r="Y247" s="70"/>
      <c r="Z247" s="70"/>
      <c r="AD247" s="71"/>
      <c r="AO247" s="101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101"/>
      <c r="K248" s="64"/>
      <c r="L248" s="64"/>
      <c r="M248" s="64"/>
      <c r="N248" s="64"/>
      <c r="O248" s="64"/>
      <c r="P248" s="64"/>
      <c r="Q248" s="64"/>
      <c r="R248" s="101"/>
      <c r="S248" s="70"/>
      <c r="T248" s="70"/>
      <c r="Y248" s="70"/>
      <c r="Z248" s="70"/>
      <c r="AD248" s="71"/>
      <c r="AO248" s="101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101"/>
      <c r="K249" s="64"/>
      <c r="L249" s="64"/>
      <c r="M249" s="64"/>
      <c r="N249" s="64"/>
      <c r="O249" s="64"/>
      <c r="P249" s="64"/>
      <c r="Q249" s="64"/>
      <c r="R249" s="101"/>
      <c r="S249" s="70"/>
      <c r="T249" s="70"/>
      <c r="Y249" s="70"/>
      <c r="Z249" s="70"/>
      <c r="AD249" s="71"/>
      <c r="AO249" s="101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101"/>
      <c r="K250" s="64"/>
      <c r="L250" s="64"/>
      <c r="M250" s="64"/>
      <c r="N250" s="64"/>
      <c r="O250" s="64"/>
      <c r="P250" s="64"/>
      <c r="Q250" s="64"/>
      <c r="R250" s="101"/>
      <c r="S250" s="70"/>
      <c r="T250" s="70"/>
      <c r="Y250" s="70"/>
      <c r="Z250" s="70"/>
      <c r="AD250" s="71"/>
      <c r="AO250" s="101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101"/>
      <c r="K251" s="64"/>
      <c r="L251" s="64"/>
      <c r="M251" s="64"/>
      <c r="N251" s="64"/>
      <c r="O251" s="64"/>
      <c r="P251" s="64"/>
      <c r="Q251" s="64"/>
      <c r="R251" s="101"/>
      <c r="S251" s="70"/>
      <c r="T251" s="70"/>
      <c r="Y251" s="70"/>
      <c r="Z251" s="70"/>
      <c r="AD251" s="71"/>
      <c r="AO251" s="101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101"/>
      <c r="K252" s="64"/>
      <c r="L252" s="64"/>
      <c r="M252" s="64"/>
      <c r="N252" s="64"/>
      <c r="O252" s="64"/>
      <c r="P252" s="64"/>
      <c r="Q252" s="64"/>
      <c r="R252" s="101"/>
      <c r="S252" s="70"/>
      <c r="T252" s="70"/>
      <c r="Y252" s="70"/>
      <c r="Z252" s="70"/>
      <c r="AD252" s="71"/>
      <c r="AO252" s="101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101"/>
      <c r="K253" s="64"/>
      <c r="L253" s="64"/>
      <c r="M253" s="64"/>
      <c r="N253" s="64"/>
      <c r="O253" s="64"/>
      <c r="P253" s="64"/>
      <c r="Q253" s="64"/>
      <c r="R253" s="101"/>
      <c r="S253" s="70"/>
      <c r="T253" s="70"/>
      <c r="Y253" s="70"/>
      <c r="Z253" s="70"/>
      <c r="AD253" s="71"/>
      <c r="AO253" s="101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101"/>
      <c r="K254" s="64"/>
      <c r="L254" s="64"/>
      <c r="M254" s="64"/>
      <c r="N254" s="64"/>
      <c r="O254" s="64"/>
      <c r="P254" s="64"/>
      <c r="Q254" s="64"/>
      <c r="R254" s="101"/>
      <c r="S254" s="70"/>
      <c r="T254" s="70"/>
      <c r="Y254" s="70"/>
      <c r="Z254" s="70"/>
      <c r="AD254" s="71"/>
      <c r="AO254" s="101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101"/>
      <c r="K255" s="64"/>
      <c r="L255" s="64"/>
      <c r="M255" s="64"/>
      <c r="N255" s="64"/>
      <c r="O255" s="64"/>
      <c r="P255" s="64"/>
      <c r="Q255" s="64"/>
      <c r="R255" s="101"/>
      <c r="S255" s="70"/>
      <c r="T255" s="70"/>
      <c r="Y255" s="70"/>
      <c r="Z255" s="70"/>
      <c r="AD255" s="71"/>
      <c r="AO255" s="101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101"/>
      <c r="K256" s="64"/>
      <c r="L256" s="64"/>
      <c r="M256" s="64"/>
      <c r="N256" s="64"/>
      <c r="O256" s="64"/>
      <c r="P256" s="64"/>
      <c r="Q256" s="64"/>
      <c r="R256" s="101"/>
      <c r="S256" s="70"/>
      <c r="T256" s="70"/>
      <c r="Y256" s="70"/>
      <c r="Z256" s="70"/>
      <c r="AD256" s="71"/>
      <c r="AO256" s="101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101"/>
      <c r="K257" s="64"/>
      <c r="L257" s="64"/>
      <c r="M257" s="64"/>
      <c r="N257" s="64"/>
      <c r="O257" s="64"/>
      <c r="P257" s="64"/>
      <c r="Q257" s="64"/>
      <c r="R257" s="101"/>
      <c r="S257" s="70"/>
      <c r="T257" s="70"/>
      <c r="Y257" s="70"/>
      <c r="Z257" s="70"/>
      <c r="AD257" s="71"/>
      <c r="AO257" s="101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101"/>
      <c r="K258" s="64"/>
      <c r="L258" s="64"/>
      <c r="M258" s="64"/>
      <c r="N258" s="64"/>
      <c r="O258" s="64"/>
      <c r="P258" s="64"/>
      <c r="Q258" s="64"/>
      <c r="R258" s="101"/>
      <c r="S258" s="70"/>
      <c r="T258" s="70"/>
      <c r="Y258" s="70"/>
      <c r="Z258" s="70"/>
      <c r="AD258" s="71"/>
      <c r="AO258" s="101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101"/>
      <c r="K259" s="64"/>
      <c r="L259" s="64"/>
      <c r="M259" s="64"/>
      <c r="N259" s="64"/>
      <c r="O259" s="64"/>
      <c r="P259" s="64"/>
      <c r="Q259" s="64"/>
      <c r="R259" s="101"/>
      <c r="S259" s="70"/>
      <c r="T259" s="70"/>
      <c r="Y259" s="70"/>
      <c r="Z259" s="70"/>
      <c r="AD259" s="71"/>
      <c r="AO259" s="101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101"/>
      <c r="K260" s="64"/>
      <c r="L260" s="64"/>
      <c r="M260" s="64"/>
      <c r="N260" s="64"/>
      <c r="O260" s="64"/>
      <c r="P260" s="64"/>
      <c r="Q260" s="64"/>
      <c r="R260" s="101"/>
      <c r="S260" s="70"/>
      <c r="T260" s="70"/>
      <c r="Y260" s="70"/>
      <c r="Z260" s="70"/>
      <c r="AD260" s="71"/>
      <c r="AO260" s="101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101"/>
      <c r="K261" s="64"/>
      <c r="L261" s="64"/>
      <c r="M261" s="64"/>
      <c r="N261" s="64"/>
      <c r="O261" s="64"/>
      <c r="P261" s="64"/>
      <c r="Q261" s="64"/>
      <c r="R261" s="101"/>
      <c r="S261" s="70"/>
      <c r="T261" s="70"/>
      <c r="Y261" s="70"/>
      <c r="Z261" s="70"/>
      <c r="AD261" s="71"/>
      <c r="AO261" s="101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101"/>
      <c r="K262" s="64"/>
      <c r="L262" s="64"/>
      <c r="M262" s="64"/>
      <c r="N262" s="64"/>
      <c r="O262" s="64"/>
      <c r="P262" s="64"/>
      <c r="Q262" s="64"/>
      <c r="R262" s="101"/>
      <c r="S262" s="70"/>
      <c r="T262" s="70"/>
      <c r="Y262" s="70"/>
      <c r="Z262" s="70"/>
      <c r="AD262" s="71"/>
      <c r="AO262" s="101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101"/>
      <c r="K263" s="64"/>
      <c r="L263" s="64"/>
      <c r="M263" s="64"/>
      <c r="N263" s="64"/>
      <c r="O263" s="64"/>
      <c r="P263" s="64"/>
      <c r="Q263" s="64"/>
      <c r="R263" s="101"/>
      <c r="S263" s="70"/>
      <c r="T263" s="70"/>
      <c r="Y263" s="70"/>
      <c r="Z263" s="70"/>
      <c r="AD263" s="71"/>
      <c r="AO263" s="101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101"/>
      <c r="K264" s="64"/>
      <c r="L264" s="64"/>
      <c r="M264" s="64"/>
      <c r="N264" s="64"/>
      <c r="O264" s="64"/>
      <c r="P264" s="64"/>
      <c r="Q264" s="64"/>
      <c r="R264" s="101"/>
      <c r="S264" s="70"/>
      <c r="T264" s="70"/>
      <c r="Y264" s="70"/>
      <c r="Z264" s="70"/>
      <c r="AD264" s="71"/>
      <c r="AO264" s="101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101"/>
      <c r="K265" s="64"/>
      <c r="L265" s="64"/>
      <c r="M265" s="64"/>
      <c r="N265" s="64"/>
      <c r="O265" s="64"/>
      <c r="P265" s="64"/>
      <c r="Q265" s="64"/>
      <c r="R265" s="101"/>
      <c r="S265" s="70"/>
      <c r="T265" s="70"/>
      <c r="Y265" s="70"/>
      <c r="Z265" s="70"/>
      <c r="AD265" s="71"/>
      <c r="AO265" s="101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101"/>
      <c r="K266" s="64"/>
      <c r="L266" s="64"/>
      <c r="M266" s="64"/>
      <c r="N266" s="64"/>
      <c r="O266" s="64"/>
      <c r="P266" s="64"/>
      <c r="Q266" s="64"/>
      <c r="R266" s="101"/>
      <c r="S266" s="70"/>
      <c r="T266" s="70"/>
      <c r="Y266" s="70"/>
      <c r="Z266" s="70"/>
      <c r="AD266" s="71"/>
      <c r="AO266" s="101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101"/>
      <c r="K267" s="64"/>
      <c r="L267" s="64"/>
      <c r="M267" s="64"/>
      <c r="N267" s="64"/>
      <c r="O267" s="64"/>
      <c r="P267" s="64"/>
      <c r="Q267" s="64"/>
      <c r="R267" s="101"/>
      <c r="S267" s="70"/>
      <c r="T267" s="70"/>
      <c r="Y267" s="70"/>
      <c r="Z267" s="70"/>
      <c r="AD267" s="71"/>
      <c r="AO267" s="101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101"/>
      <c r="K268" s="64"/>
      <c r="L268" s="64"/>
      <c r="M268" s="64"/>
      <c r="N268" s="64"/>
      <c r="O268" s="64"/>
      <c r="P268" s="64"/>
      <c r="Q268" s="64"/>
      <c r="R268" s="101"/>
      <c r="S268" s="70"/>
      <c r="T268" s="70"/>
      <c r="Y268" s="70"/>
      <c r="Z268" s="70"/>
      <c r="AD268" s="71"/>
      <c r="AO268" s="101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101"/>
      <c r="K269" s="64"/>
      <c r="L269" s="64"/>
      <c r="M269" s="64"/>
      <c r="N269" s="64"/>
      <c r="O269" s="64"/>
      <c r="P269" s="64"/>
      <c r="Q269" s="64"/>
      <c r="R269" s="101"/>
      <c r="S269" s="70"/>
      <c r="T269" s="70"/>
      <c r="Y269" s="70"/>
      <c r="Z269" s="70"/>
      <c r="AD269" s="71"/>
      <c r="AO269" s="101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101"/>
      <c r="K270" s="64"/>
      <c r="L270" s="64"/>
      <c r="M270" s="64"/>
      <c r="N270" s="64"/>
      <c r="O270" s="64"/>
      <c r="P270" s="64"/>
      <c r="Q270" s="64"/>
      <c r="R270" s="101"/>
      <c r="S270" s="70"/>
      <c r="T270" s="70"/>
      <c r="Y270" s="70"/>
      <c r="Z270" s="70"/>
      <c r="AD270" s="71"/>
      <c r="AO270" s="101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101"/>
      <c r="K271" s="64"/>
      <c r="L271" s="64"/>
      <c r="M271" s="64"/>
      <c r="N271" s="64"/>
      <c r="O271" s="64"/>
      <c r="P271" s="64"/>
      <c r="Q271" s="64"/>
      <c r="R271" s="101"/>
      <c r="S271" s="70"/>
      <c r="T271" s="70"/>
      <c r="Y271" s="70"/>
      <c r="Z271" s="70"/>
      <c r="AD271" s="71"/>
      <c r="AO271" s="101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101"/>
      <c r="K272" s="64"/>
      <c r="L272" s="64"/>
      <c r="M272" s="64"/>
      <c r="N272" s="64"/>
      <c r="O272" s="64"/>
      <c r="P272" s="64"/>
      <c r="Q272" s="64"/>
      <c r="R272" s="101"/>
      <c r="S272" s="70"/>
      <c r="T272" s="70"/>
      <c r="Y272" s="70"/>
      <c r="Z272" s="70"/>
      <c r="AD272" s="71"/>
      <c r="AO272" s="101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101"/>
      <c r="K273" s="64"/>
      <c r="L273" s="64"/>
      <c r="M273" s="64"/>
      <c r="N273" s="64"/>
      <c r="O273" s="64"/>
      <c r="P273" s="64"/>
      <c r="Q273" s="64"/>
      <c r="R273" s="101"/>
      <c r="S273" s="70"/>
      <c r="T273" s="70"/>
      <c r="Y273" s="70"/>
      <c r="Z273" s="70"/>
      <c r="AD273" s="71"/>
      <c r="AO273" s="101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101"/>
      <c r="K274" s="64"/>
      <c r="L274" s="64"/>
      <c r="M274" s="64"/>
      <c r="N274" s="64"/>
      <c r="O274" s="64"/>
      <c r="P274" s="64"/>
      <c r="Q274" s="64"/>
      <c r="R274" s="101"/>
      <c r="S274" s="70"/>
      <c r="T274" s="70"/>
      <c r="Y274" s="70"/>
      <c r="Z274" s="70"/>
      <c r="AD274" s="71"/>
      <c r="AO274" s="101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101"/>
      <c r="K275" s="64"/>
      <c r="L275" s="64"/>
      <c r="M275" s="64"/>
      <c r="N275" s="64"/>
      <c r="O275" s="64"/>
      <c r="P275" s="64"/>
      <c r="Q275" s="64"/>
      <c r="R275" s="101"/>
      <c r="S275" s="70"/>
      <c r="T275" s="70"/>
      <c r="Y275" s="70"/>
      <c r="Z275" s="70"/>
      <c r="AD275" s="71"/>
      <c r="AO275" s="101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101"/>
      <c r="K276" s="64"/>
      <c r="L276" s="64"/>
      <c r="M276" s="64"/>
      <c r="N276" s="64"/>
      <c r="O276" s="64"/>
      <c r="P276" s="64"/>
      <c r="Q276" s="64"/>
      <c r="R276" s="101"/>
      <c r="S276" s="70"/>
      <c r="T276" s="70"/>
      <c r="Y276" s="70"/>
      <c r="Z276" s="70"/>
      <c r="AD276" s="71"/>
      <c r="AO276" s="101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101"/>
      <c r="K277" s="64"/>
      <c r="L277" s="64"/>
      <c r="M277" s="64"/>
      <c r="N277" s="64"/>
      <c r="O277" s="64"/>
      <c r="P277" s="64"/>
      <c r="Q277" s="64"/>
      <c r="R277" s="101"/>
      <c r="S277" s="70"/>
      <c r="T277" s="70"/>
      <c r="Y277" s="70"/>
      <c r="Z277" s="70"/>
      <c r="AD277" s="71"/>
      <c r="AO277" s="101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101"/>
      <c r="K278" s="64"/>
      <c r="L278" s="64"/>
      <c r="M278" s="64"/>
      <c r="N278" s="64"/>
      <c r="O278" s="64"/>
      <c r="P278" s="64"/>
      <c r="Q278" s="64"/>
      <c r="R278" s="101"/>
      <c r="S278" s="70"/>
      <c r="T278" s="70"/>
      <c r="Y278" s="70"/>
      <c r="Z278" s="70"/>
      <c r="AD278" s="71"/>
      <c r="AO278" s="101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101"/>
      <c r="K279" s="64"/>
      <c r="L279" s="64"/>
      <c r="M279" s="64"/>
      <c r="N279" s="64"/>
      <c r="O279" s="64"/>
      <c r="P279" s="64"/>
      <c r="Q279" s="64"/>
      <c r="R279" s="101"/>
      <c r="S279" s="70"/>
      <c r="T279" s="70"/>
      <c r="Y279" s="70"/>
      <c r="Z279" s="70"/>
      <c r="AD279" s="71"/>
      <c r="AO279" s="101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101"/>
      <c r="K280" s="64"/>
      <c r="L280" s="64"/>
      <c r="M280" s="64"/>
      <c r="N280" s="64"/>
      <c r="O280" s="64"/>
      <c r="P280" s="64"/>
      <c r="Q280" s="64"/>
      <c r="R280" s="101"/>
      <c r="S280" s="70"/>
      <c r="T280" s="70"/>
      <c r="Y280" s="70"/>
      <c r="Z280" s="70"/>
      <c r="AD280" s="71"/>
      <c r="AO280" s="101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101"/>
      <c r="K281" s="64"/>
      <c r="L281" s="64"/>
      <c r="M281" s="64"/>
      <c r="N281" s="64"/>
      <c r="O281" s="64"/>
      <c r="P281" s="64"/>
      <c r="Q281" s="64"/>
      <c r="R281" s="101"/>
      <c r="S281" s="70"/>
      <c r="T281" s="70"/>
      <c r="Y281" s="70"/>
      <c r="Z281" s="70"/>
      <c r="AD281" s="71"/>
      <c r="AO281" s="101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101"/>
      <c r="K282" s="64"/>
      <c r="L282" s="64"/>
      <c r="M282" s="64"/>
      <c r="N282" s="64"/>
      <c r="O282" s="64"/>
      <c r="P282" s="64"/>
      <c r="Q282" s="64"/>
      <c r="R282" s="101"/>
      <c r="S282" s="70"/>
      <c r="T282" s="70"/>
      <c r="Y282" s="70"/>
      <c r="Z282" s="70"/>
      <c r="AD282" s="71"/>
      <c r="AO282" s="101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101"/>
      <c r="K283" s="64"/>
      <c r="L283" s="64"/>
      <c r="M283" s="64"/>
      <c r="N283" s="64"/>
      <c r="O283" s="64"/>
      <c r="P283" s="64"/>
      <c r="Q283" s="64"/>
      <c r="R283" s="101"/>
      <c r="S283" s="70"/>
      <c r="T283" s="70"/>
      <c r="Y283" s="70"/>
      <c r="Z283" s="70"/>
      <c r="AD283" s="71"/>
      <c r="AO283" s="101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101"/>
      <c r="K284" s="64"/>
      <c r="L284" s="64"/>
      <c r="M284" s="64"/>
      <c r="N284" s="64"/>
      <c r="O284" s="64"/>
      <c r="P284" s="64"/>
      <c r="Q284" s="64"/>
      <c r="R284" s="101"/>
      <c r="S284" s="70"/>
      <c r="T284" s="70"/>
      <c r="Y284" s="70"/>
      <c r="Z284" s="70"/>
      <c r="AD284" s="71"/>
      <c r="AO284" s="101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101"/>
      <c r="K285" s="64"/>
      <c r="L285" s="64"/>
      <c r="M285" s="64"/>
      <c r="N285" s="64"/>
      <c r="O285" s="64"/>
      <c r="P285" s="64"/>
      <c r="Q285" s="64"/>
      <c r="R285" s="101"/>
      <c r="S285" s="70"/>
      <c r="T285" s="70"/>
      <c r="Y285" s="70"/>
      <c r="Z285" s="70"/>
      <c r="AD285" s="71"/>
      <c r="AO285" s="101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101"/>
      <c r="K286" s="64"/>
      <c r="L286" s="64"/>
      <c r="M286" s="64"/>
      <c r="N286" s="64"/>
      <c r="O286" s="64"/>
      <c r="P286" s="64"/>
      <c r="Q286" s="64"/>
      <c r="R286" s="101"/>
      <c r="S286" s="70"/>
      <c r="T286" s="70"/>
      <c r="Y286" s="70"/>
      <c r="Z286" s="70"/>
      <c r="AD286" s="71"/>
      <c r="AO286" s="101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101"/>
      <c r="K287" s="64"/>
      <c r="L287" s="64"/>
      <c r="M287" s="64"/>
      <c r="N287" s="64"/>
      <c r="O287" s="64"/>
      <c r="P287" s="64"/>
      <c r="Q287" s="64"/>
      <c r="R287" s="101"/>
      <c r="S287" s="70"/>
      <c r="T287" s="70"/>
      <c r="Y287" s="70"/>
      <c r="Z287" s="70"/>
      <c r="AD287" s="71"/>
      <c r="AO287" s="101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101"/>
      <c r="K288" s="64"/>
      <c r="L288" s="64"/>
      <c r="M288" s="64"/>
      <c r="N288" s="64"/>
      <c r="O288" s="64"/>
      <c r="P288" s="64"/>
      <c r="Q288" s="64"/>
      <c r="R288" s="101"/>
      <c r="S288" s="70"/>
      <c r="T288" s="70"/>
      <c r="Y288" s="70"/>
      <c r="Z288" s="70"/>
      <c r="AD288" s="71"/>
      <c r="AO288" s="101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101"/>
      <c r="K289" s="64"/>
      <c r="L289" s="64"/>
      <c r="M289" s="64"/>
      <c r="N289" s="64"/>
      <c r="O289" s="64"/>
      <c r="P289" s="64"/>
      <c r="Q289" s="64"/>
      <c r="R289" s="101"/>
      <c r="S289" s="70"/>
      <c r="T289" s="70"/>
      <c r="Y289" s="70"/>
      <c r="Z289" s="70"/>
      <c r="AD289" s="71"/>
      <c r="AO289" s="101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101"/>
      <c r="K290" s="64"/>
      <c r="L290" s="64"/>
      <c r="M290" s="64"/>
      <c r="N290" s="64"/>
      <c r="O290" s="64"/>
      <c r="P290" s="64"/>
      <c r="Q290" s="64"/>
      <c r="R290" s="101"/>
      <c r="S290" s="70"/>
      <c r="T290" s="70"/>
      <c r="Y290" s="70"/>
      <c r="Z290" s="70"/>
      <c r="AD290" s="71"/>
      <c r="AO290" s="101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101"/>
      <c r="K291" s="64"/>
      <c r="L291" s="64"/>
      <c r="M291" s="64"/>
      <c r="N291" s="64"/>
      <c r="O291" s="64"/>
      <c r="P291" s="64"/>
      <c r="Q291" s="64"/>
      <c r="R291" s="101"/>
      <c r="S291" s="70"/>
      <c r="T291" s="70"/>
      <c r="Y291" s="70"/>
      <c r="Z291" s="70"/>
      <c r="AD291" s="71"/>
      <c r="AO291" s="101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101"/>
      <c r="K292" s="64"/>
      <c r="L292" s="64"/>
      <c r="M292" s="64"/>
      <c r="N292" s="64"/>
      <c r="O292" s="64"/>
      <c r="P292" s="64"/>
      <c r="Q292" s="64"/>
      <c r="R292" s="101"/>
      <c r="S292" s="70"/>
      <c r="T292" s="70"/>
      <c r="Y292" s="70"/>
      <c r="Z292" s="70"/>
      <c r="AD292" s="71"/>
      <c r="AO292" s="101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101"/>
      <c r="K293" s="64"/>
      <c r="L293" s="64"/>
      <c r="M293" s="64"/>
      <c r="N293" s="64"/>
      <c r="O293" s="64"/>
      <c r="P293" s="64"/>
      <c r="Q293" s="64"/>
      <c r="R293" s="101"/>
      <c r="S293" s="70"/>
      <c r="T293" s="70"/>
      <c r="Y293" s="70"/>
      <c r="Z293" s="70"/>
      <c r="AD293" s="71"/>
      <c r="AO293" s="101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101"/>
      <c r="K294" s="64"/>
      <c r="L294" s="64"/>
      <c r="M294" s="64"/>
      <c r="N294" s="64"/>
      <c r="O294" s="64"/>
      <c r="P294" s="64"/>
      <c r="Q294" s="64"/>
      <c r="R294" s="101"/>
      <c r="S294" s="70"/>
      <c r="T294" s="70"/>
      <c r="Y294" s="70"/>
      <c r="Z294" s="70"/>
      <c r="AD294" s="71"/>
      <c r="AO294" s="101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101"/>
      <c r="K295" s="64"/>
      <c r="L295" s="64"/>
      <c r="M295" s="64"/>
      <c r="N295" s="64"/>
      <c r="O295" s="64"/>
      <c r="P295" s="64"/>
      <c r="Q295" s="64"/>
      <c r="R295" s="101"/>
      <c r="S295" s="70"/>
      <c r="T295" s="70"/>
      <c r="Y295" s="70"/>
      <c r="Z295" s="70"/>
      <c r="AD295" s="71"/>
      <c r="AO295" s="101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101"/>
      <c r="K296" s="64"/>
      <c r="L296" s="64"/>
      <c r="M296" s="64"/>
      <c r="N296" s="64"/>
      <c r="O296" s="64"/>
      <c r="P296" s="64"/>
      <c r="Q296" s="64"/>
      <c r="R296" s="101"/>
      <c r="S296" s="70"/>
      <c r="T296" s="70"/>
      <c r="Y296" s="70"/>
      <c r="Z296" s="70"/>
      <c r="AD296" s="71"/>
      <c r="AO296" s="101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101"/>
      <c r="K297" s="64"/>
      <c r="L297" s="64"/>
      <c r="M297" s="64"/>
      <c r="N297" s="64"/>
      <c r="O297" s="64"/>
      <c r="P297" s="64"/>
      <c r="Q297" s="64"/>
      <c r="R297" s="101"/>
      <c r="S297" s="70"/>
      <c r="T297" s="70"/>
      <c r="Y297" s="70"/>
      <c r="Z297" s="70"/>
      <c r="AD297" s="71"/>
      <c r="AO297" s="101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101"/>
      <c r="K298" s="64"/>
      <c r="L298" s="64"/>
      <c r="M298" s="64"/>
      <c r="N298" s="64"/>
      <c r="O298" s="64"/>
      <c r="P298" s="64"/>
      <c r="Q298" s="64"/>
      <c r="R298" s="101"/>
      <c r="S298" s="70"/>
      <c r="T298" s="70"/>
      <c r="Y298" s="70"/>
      <c r="Z298" s="70"/>
      <c r="AD298" s="71"/>
      <c r="AO298" s="101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101"/>
      <c r="K299" s="64"/>
      <c r="L299" s="64"/>
      <c r="M299" s="64"/>
      <c r="N299" s="64"/>
      <c r="O299" s="64"/>
      <c r="P299" s="64"/>
      <c r="Q299" s="64"/>
      <c r="R299" s="101"/>
      <c r="S299" s="70"/>
      <c r="T299" s="70"/>
      <c r="Y299" s="70"/>
      <c r="Z299" s="70"/>
      <c r="AD299" s="71"/>
      <c r="AO299" s="101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101"/>
      <c r="K300" s="64"/>
      <c r="L300" s="64"/>
      <c r="M300" s="64"/>
      <c r="N300" s="64"/>
      <c r="O300" s="64"/>
      <c r="P300" s="64"/>
      <c r="Q300" s="64"/>
      <c r="R300" s="101"/>
      <c r="S300" s="70"/>
      <c r="T300" s="70"/>
      <c r="Y300" s="70"/>
      <c r="Z300" s="70"/>
      <c r="AD300" s="71"/>
      <c r="AO300" s="101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101"/>
      <c r="K301" s="64"/>
      <c r="L301" s="64"/>
      <c r="M301" s="64"/>
      <c r="N301" s="64"/>
      <c r="O301" s="64"/>
      <c r="P301" s="64"/>
      <c r="Q301" s="64"/>
      <c r="R301" s="101"/>
      <c r="S301" s="70"/>
      <c r="T301" s="70"/>
      <c r="Y301" s="70"/>
      <c r="Z301" s="70"/>
      <c r="AD301" s="71"/>
      <c r="AO301" s="101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101"/>
      <c r="K302" s="64"/>
      <c r="L302" s="64"/>
      <c r="M302" s="64"/>
      <c r="N302" s="64"/>
      <c r="O302" s="64"/>
      <c r="P302" s="64"/>
      <c r="Q302" s="64"/>
      <c r="R302" s="101"/>
      <c r="S302" s="70"/>
      <c r="T302" s="70"/>
      <c r="Y302" s="70"/>
      <c r="Z302" s="70"/>
      <c r="AD302" s="71"/>
      <c r="AO302" s="101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101"/>
      <c r="K303" s="64"/>
      <c r="L303" s="64"/>
      <c r="M303" s="64"/>
      <c r="N303" s="64"/>
      <c r="O303" s="64"/>
      <c r="P303" s="64"/>
      <c r="Q303" s="64"/>
      <c r="R303" s="101"/>
      <c r="S303" s="70"/>
      <c r="T303" s="70"/>
      <c r="Y303" s="70"/>
      <c r="Z303" s="70"/>
      <c r="AD303" s="71"/>
      <c r="AO303" s="101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101"/>
      <c r="K304" s="64"/>
      <c r="L304" s="64"/>
      <c r="M304" s="64"/>
      <c r="N304" s="64"/>
      <c r="O304" s="64"/>
      <c r="P304" s="64"/>
      <c r="Q304" s="64"/>
      <c r="R304" s="101"/>
      <c r="S304" s="70"/>
      <c r="T304" s="70"/>
      <c r="Y304" s="70"/>
      <c r="Z304" s="70"/>
      <c r="AD304" s="71"/>
      <c r="AO304" s="101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101"/>
      <c r="K305" s="64"/>
      <c r="L305" s="64"/>
      <c r="M305" s="64"/>
      <c r="N305" s="64"/>
      <c r="O305" s="64"/>
      <c r="P305" s="64"/>
      <c r="Q305" s="64"/>
      <c r="R305" s="101"/>
      <c r="S305" s="70"/>
      <c r="T305" s="70"/>
      <c r="Y305" s="70"/>
      <c r="Z305" s="70"/>
      <c r="AD305" s="71"/>
      <c r="AO305" s="101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101"/>
      <c r="K306" s="64"/>
      <c r="L306" s="64"/>
      <c r="M306" s="64"/>
      <c r="N306" s="64"/>
      <c r="O306" s="64"/>
      <c r="P306" s="64"/>
      <c r="Q306" s="64"/>
      <c r="R306" s="101"/>
      <c r="S306" s="70"/>
      <c r="T306" s="70"/>
      <c r="Y306" s="70"/>
      <c r="Z306" s="70"/>
      <c r="AD306" s="71"/>
      <c r="AO306" s="101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101"/>
      <c r="K307" s="64"/>
      <c r="L307" s="64"/>
      <c r="M307" s="64"/>
      <c r="N307" s="64"/>
      <c r="O307" s="64"/>
      <c r="P307" s="64"/>
      <c r="Q307" s="64"/>
      <c r="R307" s="101"/>
      <c r="S307" s="70"/>
      <c r="T307" s="70"/>
      <c r="Y307" s="70"/>
      <c r="Z307" s="70"/>
      <c r="AD307" s="71"/>
      <c r="AO307" s="101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101"/>
      <c r="K308" s="64"/>
      <c r="L308" s="64"/>
      <c r="M308" s="64"/>
      <c r="N308" s="64"/>
      <c r="O308" s="64"/>
      <c r="P308" s="64"/>
      <c r="Q308" s="64"/>
      <c r="R308" s="101"/>
      <c r="S308" s="70"/>
      <c r="T308" s="70"/>
      <c r="Y308" s="70"/>
      <c r="Z308" s="70"/>
      <c r="AD308" s="71"/>
      <c r="AO308" s="101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101"/>
      <c r="K309" s="64"/>
      <c r="L309" s="64"/>
      <c r="M309" s="64"/>
      <c r="N309" s="64"/>
      <c r="O309" s="64"/>
      <c r="P309" s="64"/>
      <c r="Q309" s="64"/>
      <c r="R309" s="101"/>
      <c r="S309" s="70"/>
      <c r="T309" s="70"/>
      <c r="Y309" s="70"/>
      <c r="Z309" s="70"/>
      <c r="AD309" s="71"/>
      <c r="AO309" s="101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101"/>
      <c r="K310" s="64"/>
      <c r="L310" s="64"/>
      <c r="M310" s="64"/>
      <c r="N310" s="64"/>
      <c r="O310" s="64"/>
      <c r="P310" s="64"/>
      <c r="Q310" s="64"/>
      <c r="R310" s="101"/>
      <c r="S310" s="70"/>
      <c r="T310" s="70"/>
      <c r="Y310" s="70"/>
      <c r="Z310" s="70"/>
      <c r="AD310" s="71"/>
      <c r="AO310" s="101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101"/>
      <c r="K311" s="64"/>
      <c r="L311" s="64"/>
      <c r="M311" s="64"/>
      <c r="N311" s="64"/>
      <c r="O311" s="64"/>
      <c r="P311" s="64"/>
      <c r="Q311" s="64"/>
      <c r="R311" s="101"/>
      <c r="S311" s="70"/>
      <c r="T311" s="70"/>
      <c r="Y311" s="70"/>
      <c r="Z311" s="70"/>
      <c r="AD311" s="71"/>
      <c r="AO311" s="101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101"/>
      <c r="K312" s="64"/>
      <c r="L312" s="64"/>
      <c r="M312" s="64"/>
      <c r="N312" s="64"/>
      <c r="O312" s="64"/>
      <c r="P312" s="64"/>
      <c r="Q312" s="64"/>
      <c r="R312" s="101"/>
      <c r="S312" s="70"/>
      <c r="T312" s="70"/>
      <c r="Y312" s="70"/>
      <c r="Z312" s="70"/>
      <c r="AD312" s="71"/>
      <c r="AO312" s="101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101"/>
      <c r="K313" s="64"/>
      <c r="L313" s="64"/>
      <c r="M313" s="64"/>
      <c r="N313" s="64"/>
      <c r="O313" s="64"/>
      <c r="P313" s="64"/>
      <c r="Q313" s="64"/>
      <c r="R313" s="101"/>
      <c r="S313" s="70"/>
      <c r="T313" s="70"/>
      <c r="Y313" s="70"/>
      <c r="Z313" s="70"/>
      <c r="AD313" s="71"/>
      <c r="AO313" s="101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101"/>
      <c r="K314" s="64"/>
      <c r="L314" s="64"/>
      <c r="M314" s="64"/>
      <c r="N314" s="64"/>
      <c r="O314" s="64"/>
      <c r="P314" s="64"/>
      <c r="Q314" s="64"/>
      <c r="R314" s="101"/>
      <c r="S314" s="70"/>
      <c r="T314" s="70"/>
      <c r="Y314" s="70"/>
      <c r="Z314" s="70"/>
      <c r="AD314" s="71"/>
      <c r="AO314" s="101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101"/>
      <c r="K315" s="64"/>
      <c r="L315" s="64"/>
      <c r="M315" s="64"/>
      <c r="N315" s="64"/>
      <c r="O315" s="64"/>
      <c r="P315" s="64"/>
      <c r="Q315" s="64"/>
      <c r="R315" s="101"/>
      <c r="S315" s="70"/>
      <c r="T315" s="70"/>
      <c r="Y315" s="70"/>
      <c r="Z315" s="70"/>
      <c r="AD315" s="71"/>
      <c r="AO315" s="101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101"/>
      <c r="K316" s="64"/>
      <c r="L316" s="64"/>
      <c r="M316" s="64"/>
      <c r="N316" s="64"/>
      <c r="O316" s="64"/>
      <c r="P316" s="64"/>
      <c r="Q316" s="64"/>
      <c r="R316" s="101"/>
      <c r="S316" s="70"/>
      <c r="T316" s="70"/>
      <c r="Y316" s="70"/>
      <c r="Z316" s="70"/>
      <c r="AD316" s="71"/>
      <c r="AO316" s="101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101"/>
      <c r="K317" s="64"/>
      <c r="L317" s="64"/>
      <c r="M317" s="64"/>
      <c r="N317" s="64"/>
      <c r="O317" s="64"/>
      <c r="P317" s="64"/>
      <c r="Q317" s="64"/>
      <c r="R317" s="101"/>
      <c r="S317" s="70"/>
      <c r="T317" s="70"/>
      <c r="Y317" s="70"/>
      <c r="Z317" s="70"/>
      <c r="AD317" s="71"/>
      <c r="AO317" s="101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101"/>
      <c r="K318" s="64"/>
      <c r="L318" s="64"/>
      <c r="M318" s="64"/>
      <c r="N318" s="64"/>
      <c r="O318" s="64"/>
      <c r="P318" s="64"/>
      <c r="Q318" s="64"/>
      <c r="R318" s="101"/>
      <c r="S318" s="70"/>
      <c r="T318" s="70"/>
      <c r="Y318" s="70"/>
      <c r="Z318" s="70"/>
      <c r="AD318" s="71"/>
      <c r="AO318" s="101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101"/>
      <c r="K319" s="64"/>
      <c r="L319" s="64"/>
      <c r="M319" s="64"/>
      <c r="N319" s="64"/>
      <c r="O319" s="64"/>
      <c r="P319" s="64"/>
      <c r="Q319" s="64"/>
      <c r="R319" s="101"/>
      <c r="S319" s="70"/>
      <c r="T319" s="70"/>
      <c r="Y319" s="70"/>
      <c r="Z319" s="70"/>
      <c r="AD319" s="71"/>
      <c r="AO319" s="101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101"/>
      <c r="K320" s="64"/>
      <c r="L320" s="64"/>
      <c r="M320" s="64"/>
      <c r="N320" s="64"/>
      <c r="O320" s="64"/>
      <c r="P320" s="64"/>
      <c r="Q320" s="64"/>
      <c r="R320" s="101"/>
      <c r="S320" s="70"/>
      <c r="T320" s="70"/>
      <c r="Y320" s="70"/>
      <c r="Z320" s="70"/>
      <c r="AD320" s="71"/>
      <c r="AO320" s="101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101"/>
      <c r="K321" s="64"/>
      <c r="L321" s="64"/>
      <c r="M321" s="64"/>
      <c r="N321" s="64"/>
      <c r="O321" s="64"/>
      <c r="P321" s="64"/>
      <c r="Q321" s="64"/>
      <c r="R321" s="101"/>
      <c r="S321" s="70"/>
      <c r="T321" s="70"/>
      <c r="Y321" s="70"/>
      <c r="Z321" s="70"/>
      <c r="AD321" s="71"/>
      <c r="AO321" s="101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101"/>
      <c r="K322" s="64"/>
      <c r="L322" s="64"/>
      <c r="M322" s="64"/>
      <c r="N322" s="64"/>
      <c r="O322" s="64"/>
      <c r="P322" s="64"/>
      <c r="Q322" s="64"/>
      <c r="R322" s="101"/>
      <c r="S322" s="70"/>
      <c r="T322" s="70"/>
      <c r="Y322" s="70"/>
      <c r="Z322" s="70"/>
      <c r="AD322" s="71"/>
      <c r="AO322" s="101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101"/>
      <c r="K323" s="64"/>
      <c r="L323" s="64"/>
      <c r="M323" s="64"/>
      <c r="N323" s="64"/>
      <c r="O323" s="64"/>
      <c r="P323" s="64"/>
      <c r="Q323" s="64"/>
      <c r="R323" s="101"/>
      <c r="S323" s="70"/>
      <c r="T323" s="70"/>
      <c r="Y323" s="70"/>
      <c r="Z323" s="70"/>
      <c r="AD323" s="71"/>
      <c r="AO323" s="101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101"/>
      <c r="K324" s="64"/>
      <c r="L324" s="64"/>
      <c r="M324" s="64"/>
      <c r="N324" s="64"/>
      <c r="O324" s="64"/>
      <c r="P324" s="64"/>
      <c r="Q324" s="64"/>
      <c r="R324" s="101"/>
      <c r="S324" s="70"/>
      <c r="T324" s="70"/>
      <c r="Y324" s="70"/>
      <c r="Z324" s="70"/>
      <c r="AD324" s="71"/>
      <c r="AO324" s="101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101"/>
      <c r="K325" s="64"/>
      <c r="L325" s="64"/>
      <c r="M325" s="64"/>
      <c r="N325" s="64"/>
      <c r="O325" s="64"/>
      <c r="P325" s="64"/>
      <c r="Q325" s="64"/>
      <c r="R325" s="101"/>
      <c r="S325" s="70"/>
      <c r="T325" s="70"/>
      <c r="Y325" s="70"/>
      <c r="Z325" s="70"/>
      <c r="AD325" s="71"/>
      <c r="AO325" s="101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101"/>
      <c r="K326" s="64"/>
      <c r="L326" s="64"/>
      <c r="M326" s="64"/>
      <c r="N326" s="64"/>
      <c r="O326" s="64"/>
      <c r="P326" s="64"/>
      <c r="Q326" s="64"/>
      <c r="R326" s="101"/>
      <c r="S326" s="70"/>
      <c r="T326" s="70"/>
      <c r="Y326" s="70"/>
      <c r="Z326" s="70"/>
      <c r="AD326" s="71"/>
      <c r="AO326" s="101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101"/>
      <c r="K327" s="64"/>
      <c r="L327" s="64"/>
      <c r="M327" s="64"/>
      <c r="N327" s="64"/>
      <c r="O327" s="64"/>
      <c r="P327" s="64"/>
      <c r="Q327" s="64"/>
      <c r="R327" s="101"/>
      <c r="S327" s="70"/>
      <c r="T327" s="70"/>
      <c r="Y327" s="70"/>
      <c r="Z327" s="70"/>
      <c r="AD327" s="71"/>
      <c r="AO327" s="101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101"/>
      <c r="K328" s="64"/>
      <c r="L328" s="64"/>
      <c r="M328" s="64"/>
      <c r="N328" s="64"/>
      <c r="O328" s="64"/>
      <c r="P328" s="64"/>
      <c r="Q328" s="64"/>
      <c r="R328" s="101"/>
      <c r="S328" s="70"/>
      <c r="T328" s="70"/>
      <c r="Y328" s="70"/>
      <c r="Z328" s="70"/>
      <c r="AD328" s="71"/>
      <c r="AO328" s="101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101"/>
      <c r="K329" s="64"/>
      <c r="L329" s="64"/>
      <c r="M329" s="64"/>
      <c r="N329" s="64"/>
      <c r="O329" s="64"/>
      <c r="P329" s="64"/>
      <c r="Q329" s="64"/>
      <c r="R329" s="101"/>
      <c r="S329" s="70"/>
      <c r="T329" s="70"/>
      <c r="Y329" s="70"/>
      <c r="Z329" s="70"/>
      <c r="AD329" s="71"/>
      <c r="AO329" s="101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101"/>
      <c r="K330" s="64"/>
      <c r="L330" s="64"/>
      <c r="M330" s="64"/>
      <c r="N330" s="64"/>
      <c r="O330" s="64"/>
      <c r="P330" s="64"/>
      <c r="Q330" s="64"/>
      <c r="R330" s="101"/>
      <c r="S330" s="70"/>
      <c r="T330" s="70"/>
      <c r="Y330" s="70"/>
      <c r="Z330" s="70"/>
      <c r="AD330" s="71"/>
      <c r="AO330" s="101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101"/>
      <c r="K331" s="64"/>
      <c r="L331" s="64"/>
      <c r="M331" s="64"/>
      <c r="N331" s="64"/>
      <c r="O331" s="64"/>
      <c r="P331" s="64"/>
      <c r="Q331" s="64"/>
      <c r="R331" s="101"/>
      <c r="S331" s="70"/>
      <c r="T331" s="70"/>
      <c r="Y331" s="70"/>
      <c r="Z331" s="70"/>
      <c r="AD331" s="71"/>
      <c r="AO331" s="101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101"/>
      <c r="K332" s="64"/>
      <c r="L332" s="64"/>
      <c r="M332" s="64"/>
      <c r="N332" s="64"/>
      <c r="O332" s="64"/>
      <c r="P332" s="64"/>
      <c r="Q332" s="64"/>
      <c r="R332" s="101"/>
      <c r="S332" s="70"/>
      <c r="T332" s="70"/>
      <c r="Y332" s="70"/>
      <c r="Z332" s="70"/>
      <c r="AD332" s="71"/>
      <c r="AO332" s="101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101"/>
      <c r="K333" s="64"/>
      <c r="L333" s="64"/>
      <c r="M333" s="64"/>
      <c r="N333" s="64"/>
      <c r="O333" s="64"/>
      <c r="P333" s="64"/>
      <c r="Q333" s="64"/>
      <c r="R333" s="101"/>
      <c r="S333" s="70"/>
      <c r="T333" s="70"/>
      <c r="Y333" s="70"/>
      <c r="Z333" s="70"/>
      <c r="AD333" s="71"/>
      <c r="AO333" s="101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101"/>
      <c r="K334" s="64"/>
      <c r="L334" s="64"/>
      <c r="M334" s="64"/>
      <c r="N334" s="64"/>
      <c r="O334" s="64"/>
      <c r="P334" s="64"/>
      <c r="Q334" s="64"/>
      <c r="R334" s="101"/>
      <c r="S334" s="70"/>
      <c r="T334" s="70"/>
      <c r="Y334" s="70"/>
      <c r="Z334" s="70"/>
      <c r="AD334" s="71"/>
      <c r="AO334" s="101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101"/>
      <c r="K335" s="64"/>
      <c r="L335" s="64"/>
      <c r="M335" s="64"/>
      <c r="N335" s="64"/>
      <c r="O335" s="64"/>
      <c r="P335" s="64"/>
      <c r="Q335" s="64"/>
      <c r="R335" s="101"/>
      <c r="S335" s="70"/>
      <c r="T335" s="70"/>
      <c r="Y335" s="70"/>
      <c r="Z335" s="70"/>
      <c r="AD335" s="71"/>
      <c r="AO335" s="101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101"/>
      <c r="K336" s="64"/>
      <c r="L336" s="64"/>
      <c r="M336" s="64"/>
      <c r="N336" s="64"/>
      <c r="O336" s="64"/>
      <c r="P336" s="64"/>
      <c r="Q336" s="64"/>
      <c r="R336" s="101"/>
      <c r="S336" s="70"/>
      <c r="T336" s="70"/>
      <c r="Y336" s="70"/>
      <c r="Z336" s="70"/>
      <c r="AD336" s="71"/>
      <c r="AO336" s="101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101"/>
      <c r="K337" s="64"/>
      <c r="L337" s="64"/>
      <c r="M337" s="64"/>
      <c r="N337" s="64"/>
      <c r="O337" s="64"/>
      <c r="P337" s="64"/>
      <c r="Q337" s="64"/>
      <c r="R337" s="101"/>
      <c r="S337" s="70"/>
      <c r="T337" s="70"/>
      <c r="Y337" s="70"/>
      <c r="Z337" s="70"/>
      <c r="AD337" s="71"/>
      <c r="AO337" s="101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101"/>
      <c r="K338" s="64"/>
      <c r="L338" s="64"/>
      <c r="M338" s="64"/>
      <c r="N338" s="64"/>
      <c r="O338" s="64"/>
      <c r="P338" s="64"/>
      <c r="Q338" s="64"/>
      <c r="R338" s="101"/>
      <c r="S338" s="70"/>
      <c r="T338" s="70"/>
      <c r="Y338" s="70"/>
      <c r="Z338" s="70"/>
      <c r="AD338" s="71"/>
      <c r="AO338" s="101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101"/>
      <c r="K339" s="64"/>
      <c r="L339" s="64"/>
      <c r="M339" s="64"/>
      <c r="N339" s="64"/>
      <c r="O339" s="64"/>
      <c r="P339" s="64"/>
      <c r="Q339" s="64"/>
      <c r="R339" s="101"/>
      <c r="S339" s="70"/>
      <c r="T339" s="70"/>
      <c r="Y339" s="70"/>
      <c r="Z339" s="70"/>
      <c r="AD339" s="71"/>
      <c r="AO339" s="101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101"/>
      <c r="K340" s="64"/>
      <c r="L340" s="64"/>
      <c r="M340" s="64"/>
      <c r="N340" s="64"/>
      <c r="O340" s="64"/>
      <c r="P340" s="64"/>
      <c r="Q340" s="64"/>
      <c r="R340" s="101"/>
      <c r="S340" s="70"/>
      <c r="T340" s="70"/>
      <c r="Y340" s="70"/>
      <c r="Z340" s="70"/>
      <c r="AD340" s="71"/>
      <c r="AO340" s="101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101"/>
      <c r="K341" s="64"/>
      <c r="L341" s="64"/>
      <c r="M341" s="64"/>
      <c r="N341" s="64"/>
      <c r="O341" s="64"/>
      <c r="P341" s="64"/>
      <c r="Q341" s="64"/>
      <c r="R341" s="101"/>
      <c r="S341" s="70"/>
      <c r="T341" s="70"/>
      <c r="Y341" s="70"/>
      <c r="Z341" s="70"/>
      <c r="AD341" s="71"/>
      <c r="AO341" s="101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101"/>
      <c r="K342" s="64"/>
      <c r="L342" s="64"/>
      <c r="M342" s="64"/>
      <c r="N342" s="64"/>
      <c r="O342" s="64"/>
      <c r="P342" s="64"/>
      <c r="Q342" s="64"/>
      <c r="R342" s="101"/>
      <c r="S342" s="70"/>
      <c r="T342" s="70"/>
      <c r="Y342" s="70"/>
      <c r="Z342" s="70"/>
      <c r="AD342" s="71"/>
      <c r="AO342" s="101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101"/>
      <c r="K343" s="64"/>
      <c r="L343" s="64"/>
      <c r="M343" s="64"/>
      <c r="N343" s="64"/>
      <c r="O343" s="64"/>
      <c r="P343" s="64"/>
      <c r="Q343" s="64"/>
      <c r="R343" s="101"/>
      <c r="S343" s="70"/>
      <c r="T343" s="70"/>
      <c r="Y343" s="70"/>
      <c r="Z343" s="70"/>
      <c r="AD343" s="71"/>
      <c r="AO343" s="101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101"/>
      <c r="K344" s="64"/>
      <c r="L344" s="64"/>
      <c r="M344" s="64"/>
      <c r="N344" s="64"/>
      <c r="O344" s="64"/>
      <c r="P344" s="64"/>
      <c r="Q344" s="64"/>
      <c r="R344" s="101"/>
      <c r="S344" s="70"/>
      <c r="T344" s="70"/>
      <c r="Y344" s="70"/>
      <c r="Z344" s="70"/>
      <c r="AD344" s="71"/>
      <c r="AO344" s="101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101"/>
      <c r="K345" s="64"/>
      <c r="L345" s="64"/>
      <c r="M345" s="64"/>
      <c r="N345" s="64"/>
      <c r="O345" s="64"/>
      <c r="P345" s="64"/>
      <c r="Q345" s="64"/>
      <c r="R345" s="101"/>
      <c r="S345" s="70"/>
      <c r="T345" s="70"/>
      <c r="Y345" s="70"/>
      <c r="Z345" s="70"/>
      <c r="AD345" s="71"/>
      <c r="AO345" s="101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101"/>
      <c r="K346" s="64"/>
      <c r="L346" s="64"/>
      <c r="M346" s="64"/>
      <c r="N346" s="64"/>
      <c r="O346" s="64"/>
      <c r="P346" s="64"/>
      <c r="Q346" s="64"/>
      <c r="R346" s="101"/>
      <c r="S346" s="70"/>
      <c r="T346" s="70"/>
      <c r="Y346" s="70"/>
      <c r="Z346" s="70"/>
      <c r="AD346" s="71"/>
      <c r="AO346" s="101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101"/>
      <c r="K347" s="64"/>
      <c r="L347" s="64"/>
      <c r="M347" s="64"/>
      <c r="N347" s="64"/>
      <c r="O347" s="64"/>
      <c r="P347" s="64"/>
      <c r="Q347" s="64"/>
      <c r="R347" s="101"/>
      <c r="S347" s="70"/>
      <c r="T347" s="70"/>
      <c r="Y347" s="70"/>
      <c r="Z347" s="70"/>
      <c r="AD347" s="71"/>
      <c r="AO347" s="101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101"/>
      <c r="K348" s="64"/>
      <c r="L348" s="64"/>
      <c r="M348" s="64"/>
      <c r="N348" s="64"/>
      <c r="O348" s="64"/>
      <c r="P348" s="64"/>
      <c r="Q348" s="64"/>
      <c r="R348" s="101"/>
      <c r="S348" s="70"/>
      <c r="T348" s="70"/>
      <c r="Y348" s="70"/>
      <c r="Z348" s="70"/>
      <c r="AD348" s="71"/>
      <c r="AO348" s="101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101"/>
      <c r="K349" s="64"/>
      <c r="L349" s="64"/>
      <c r="M349" s="64"/>
      <c r="N349" s="64"/>
      <c r="O349" s="64"/>
      <c r="P349" s="64"/>
      <c r="Q349" s="64"/>
      <c r="R349" s="101"/>
      <c r="S349" s="70"/>
      <c r="T349" s="70"/>
      <c r="Y349" s="70"/>
      <c r="Z349" s="70"/>
      <c r="AD349" s="71"/>
      <c r="AO349" s="101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101"/>
      <c r="K350" s="64"/>
      <c r="L350" s="64"/>
      <c r="M350" s="64"/>
      <c r="N350" s="64"/>
      <c r="O350" s="64"/>
      <c r="P350" s="64"/>
      <c r="Q350" s="64"/>
      <c r="R350" s="101"/>
      <c r="S350" s="70"/>
      <c r="T350" s="70"/>
      <c r="Y350" s="70"/>
      <c r="Z350" s="70"/>
      <c r="AD350" s="71"/>
      <c r="AO350" s="101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101"/>
      <c r="K351" s="64"/>
      <c r="L351" s="64"/>
      <c r="M351" s="64"/>
      <c r="N351" s="64"/>
      <c r="O351" s="64"/>
      <c r="P351" s="64"/>
      <c r="Q351" s="64"/>
      <c r="R351" s="101"/>
      <c r="S351" s="70"/>
      <c r="T351" s="70"/>
      <c r="Y351" s="70"/>
      <c r="Z351" s="70"/>
      <c r="AD351" s="71"/>
      <c r="AO351" s="101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101"/>
      <c r="K352" s="64"/>
      <c r="L352" s="64"/>
      <c r="M352" s="64"/>
      <c r="N352" s="64"/>
      <c r="O352" s="64"/>
      <c r="P352" s="64"/>
      <c r="Q352" s="64"/>
      <c r="R352" s="101"/>
      <c r="S352" s="70"/>
      <c r="T352" s="70"/>
      <c r="Y352" s="70"/>
      <c r="Z352" s="70"/>
      <c r="AD352" s="71"/>
      <c r="AO352" s="101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101"/>
      <c r="K353" s="64"/>
      <c r="L353" s="64"/>
      <c r="M353" s="64"/>
      <c r="N353" s="64"/>
      <c r="O353" s="64"/>
      <c r="P353" s="64"/>
      <c r="Q353" s="64"/>
      <c r="R353" s="101"/>
      <c r="S353" s="70"/>
      <c r="T353" s="70"/>
      <c r="Y353" s="70"/>
      <c r="Z353" s="70"/>
      <c r="AD353" s="71"/>
      <c r="AO353" s="101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101"/>
      <c r="K354" s="64"/>
      <c r="L354" s="64"/>
      <c r="M354" s="64"/>
      <c r="N354" s="64"/>
      <c r="O354" s="64"/>
      <c r="P354" s="64"/>
      <c r="Q354" s="64"/>
      <c r="R354" s="101"/>
      <c r="S354" s="70"/>
      <c r="T354" s="70"/>
      <c r="Y354" s="70"/>
      <c r="Z354" s="70"/>
      <c r="AD354" s="71"/>
      <c r="AO354" s="101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101"/>
      <c r="K355" s="64"/>
      <c r="L355" s="64"/>
      <c r="M355" s="64"/>
      <c r="N355" s="64"/>
      <c r="O355" s="64"/>
      <c r="P355" s="64"/>
      <c r="Q355" s="64"/>
      <c r="R355" s="101"/>
      <c r="S355" s="70"/>
      <c r="T355" s="70"/>
      <c r="Y355" s="70"/>
      <c r="Z355" s="70"/>
      <c r="AD355" s="71"/>
      <c r="AO355" s="101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101"/>
      <c r="K356" s="64"/>
      <c r="L356" s="64"/>
      <c r="M356" s="64"/>
      <c r="N356" s="64"/>
      <c r="O356" s="64"/>
      <c r="P356" s="64"/>
      <c r="Q356" s="64"/>
      <c r="R356" s="101"/>
      <c r="S356" s="70"/>
      <c r="T356" s="70"/>
      <c r="Y356" s="70"/>
      <c r="Z356" s="70"/>
      <c r="AD356" s="71"/>
      <c r="AO356" s="101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101"/>
      <c r="K357" s="64"/>
      <c r="L357" s="64"/>
      <c r="M357" s="64"/>
      <c r="N357" s="64"/>
      <c r="O357" s="64"/>
      <c r="P357" s="64"/>
      <c r="Q357" s="64"/>
      <c r="R357" s="101"/>
      <c r="S357" s="70"/>
      <c r="T357" s="70"/>
      <c r="Y357" s="70"/>
      <c r="Z357" s="70"/>
      <c r="AD357" s="71"/>
      <c r="AO357" s="101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101"/>
      <c r="K358" s="64"/>
      <c r="L358" s="64"/>
      <c r="M358" s="64"/>
      <c r="N358" s="64"/>
      <c r="O358" s="64"/>
      <c r="P358" s="64"/>
      <c r="Q358" s="64"/>
      <c r="R358" s="101"/>
      <c r="S358" s="70"/>
      <c r="T358" s="70"/>
      <c r="Y358" s="70"/>
      <c r="Z358" s="70"/>
      <c r="AD358" s="71"/>
      <c r="AO358" s="101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101"/>
      <c r="K359" s="64"/>
      <c r="L359" s="64"/>
      <c r="M359" s="64"/>
      <c r="N359" s="64"/>
      <c r="O359" s="64"/>
      <c r="P359" s="64"/>
      <c r="Q359" s="64"/>
      <c r="R359" s="101"/>
      <c r="S359" s="70"/>
      <c r="T359" s="70"/>
      <c r="Y359" s="70"/>
      <c r="Z359" s="70"/>
      <c r="AD359" s="71"/>
      <c r="AO359" s="101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101"/>
      <c r="K360" s="64"/>
      <c r="L360" s="64"/>
      <c r="M360" s="64"/>
      <c r="N360" s="64"/>
      <c r="O360" s="64"/>
      <c r="P360" s="64"/>
      <c r="Q360" s="64"/>
      <c r="R360" s="101"/>
      <c r="S360" s="70"/>
      <c r="T360" s="70"/>
      <c r="Y360" s="70"/>
      <c r="Z360" s="70"/>
      <c r="AD360" s="71"/>
      <c r="AO360" s="101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101"/>
      <c r="K361" s="64"/>
      <c r="L361" s="64"/>
      <c r="M361" s="64"/>
      <c r="N361" s="64"/>
      <c r="O361" s="64"/>
      <c r="P361" s="64"/>
      <c r="Q361" s="64"/>
      <c r="R361" s="101"/>
      <c r="S361" s="70"/>
      <c r="T361" s="70"/>
      <c r="Y361" s="70"/>
      <c r="Z361" s="70"/>
      <c r="AD361" s="71"/>
      <c r="AO361" s="101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101"/>
      <c r="K362" s="64"/>
      <c r="L362" s="64"/>
      <c r="M362" s="64"/>
      <c r="N362" s="64"/>
      <c r="O362" s="64"/>
      <c r="P362" s="64"/>
      <c r="Q362" s="64"/>
      <c r="R362" s="101"/>
      <c r="S362" s="70"/>
      <c r="T362" s="70"/>
      <c r="Y362" s="70"/>
      <c r="Z362" s="70"/>
      <c r="AD362" s="71"/>
      <c r="AO362" s="101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101"/>
      <c r="K363" s="64"/>
      <c r="L363" s="64"/>
      <c r="M363" s="64"/>
      <c r="N363" s="64"/>
      <c r="O363" s="64"/>
      <c r="P363" s="64"/>
      <c r="Q363" s="64"/>
      <c r="R363" s="101"/>
      <c r="S363" s="70"/>
      <c r="T363" s="70"/>
      <c r="Y363" s="70"/>
      <c r="Z363" s="70"/>
      <c r="AD363" s="71"/>
      <c r="AO363" s="101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101"/>
      <c r="K364" s="64"/>
      <c r="L364" s="64"/>
      <c r="M364" s="64"/>
      <c r="N364" s="64"/>
      <c r="O364" s="64"/>
      <c r="P364" s="64"/>
      <c r="Q364" s="64"/>
      <c r="R364" s="101"/>
      <c r="S364" s="70"/>
      <c r="T364" s="70"/>
      <c r="Y364" s="70"/>
      <c r="Z364" s="70"/>
      <c r="AD364" s="71"/>
      <c r="AO364" s="101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101"/>
      <c r="K365" s="64"/>
      <c r="L365" s="64"/>
      <c r="M365" s="64"/>
      <c r="N365" s="64"/>
      <c r="O365" s="64"/>
      <c r="P365" s="64"/>
      <c r="Q365" s="64"/>
      <c r="R365" s="101"/>
      <c r="S365" s="70"/>
      <c r="T365" s="70"/>
      <c r="Y365" s="70"/>
      <c r="Z365" s="70"/>
      <c r="AD365" s="71"/>
      <c r="AO365" s="101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101"/>
      <c r="K366" s="64"/>
      <c r="L366" s="64"/>
      <c r="M366" s="64"/>
      <c r="N366" s="64"/>
      <c r="O366" s="64"/>
      <c r="P366" s="64"/>
      <c r="Q366" s="64"/>
      <c r="R366" s="101"/>
      <c r="S366" s="70"/>
      <c r="T366" s="70"/>
      <c r="Y366" s="70"/>
      <c r="Z366" s="70"/>
      <c r="AD366" s="71"/>
      <c r="AO366" s="101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101"/>
      <c r="K367" s="64"/>
      <c r="L367" s="64"/>
      <c r="M367" s="64"/>
      <c r="N367" s="64"/>
      <c r="O367" s="64"/>
      <c r="P367" s="64"/>
      <c r="Q367" s="64"/>
      <c r="R367" s="101"/>
      <c r="S367" s="70"/>
      <c r="T367" s="70"/>
      <c r="Y367" s="70"/>
      <c r="Z367" s="70"/>
      <c r="AD367" s="71"/>
      <c r="AO367" s="101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101"/>
      <c r="K368" s="64"/>
      <c r="L368" s="64"/>
      <c r="M368" s="64"/>
      <c r="N368" s="64"/>
      <c r="O368" s="64"/>
      <c r="P368" s="64"/>
      <c r="Q368" s="64"/>
      <c r="R368" s="101"/>
      <c r="S368" s="70"/>
      <c r="T368" s="70"/>
      <c r="Y368" s="70"/>
      <c r="Z368" s="70"/>
      <c r="AD368" s="71"/>
      <c r="AO368" s="101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101"/>
      <c r="K369" s="64"/>
      <c r="L369" s="64"/>
      <c r="M369" s="64"/>
      <c r="N369" s="64"/>
      <c r="O369" s="64"/>
      <c r="P369" s="64"/>
      <c r="Q369" s="64"/>
      <c r="R369" s="101"/>
      <c r="S369" s="70"/>
      <c r="T369" s="70"/>
      <c r="Y369" s="70"/>
      <c r="Z369" s="70"/>
      <c r="AD369" s="71"/>
      <c r="AO369" s="101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101"/>
      <c r="K370" s="64"/>
      <c r="L370" s="64"/>
      <c r="M370" s="64"/>
      <c r="N370" s="64"/>
      <c r="O370" s="64"/>
      <c r="P370" s="64"/>
      <c r="Q370" s="64"/>
      <c r="R370" s="101"/>
      <c r="S370" s="70"/>
      <c r="T370" s="70"/>
      <c r="Y370" s="70"/>
      <c r="Z370" s="70"/>
      <c r="AD370" s="71"/>
      <c r="AO370" s="101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101"/>
      <c r="K371" s="64"/>
      <c r="L371" s="64"/>
      <c r="M371" s="64"/>
      <c r="N371" s="64"/>
      <c r="O371" s="64"/>
      <c r="P371" s="64"/>
      <c r="Q371" s="64"/>
      <c r="R371" s="101"/>
      <c r="S371" s="70"/>
      <c r="T371" s="70"/>
      <c r="Y371" s="70"/>
      <c r="Z371" s="70"/>
      <c r="AD371" s="71"/>
      <c r="AO371" s="101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101"/>
      <c r="K372" s="64"/>
      <c r="L372" s="64"/>
      <c r="M372" s="64"/>
      <c r="N372" s="64"/>
      <c r="O372" s="64"/>
      <c r="P372" s="64"/>
      <c r="Q372" s="64"/>
      <c r="R372" s="101"/>
      <c r="S372" s="70"/>
      <c r="T372" s="70"/>
      <c r="Y372" s="70"/>
      <c r="Z372" s="70"/>
      <c r="AD372" s="71"/>
      <c r="AO372" s="101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101"/>
      <c r="K373" s="64"/>
      <c r="L373" s="64"/>
      <c r="M373" s="64"/>
      <c r="N373" s="64"/>
      <c r="O373" s="64"/>
      <c r="P373" s="64"/>
      <c r="Q373" s="64"/>
      <c r="R373" s="101"/>
      <c r="S373" s="70"/>
      <c r="T373" s="70"/>
      <c r="Y373" s="70"/>
      <c r="Z373" s="70"/>
      <c r="AD373" s="71"/>
      <c r="AO373" s="101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101"/>
      <c r="K374" s="64"/>
      <c r="L374" s="64"/>
      <c r="M374" s="64"/>
      <c r="N374" s="64"/>
      <c r="O374" s="64"/>
      <c r="P374" s="64"/>
      <c r="Q374" s="64"/>
      <c r="R374" s="101"/>
      <c r="S374" s="70"/>
      <c r="T374" s="70"/>
      <c r="Y374" s="70"/>
      <c r="Z374" s="70"/>
      <c r="AD374" s="71"/>
      <c r="AO374" s="101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101"/>
      <c r="K375" s="64"/>
      <c r="L375" s="64"/>
      <c r="M375" s="64"/>
      <c r="N375" s="64"/>
      <c r="O375" s="64"/>
      <c r="P375" s="64"/>
      <c r="Q375" s="64"/>
      <c r="R375" s="101"/>
      <c r="S375" s="70"/>
      <c r="T375" s="70"/>
      <c r="Y375" s="70"/>
      <c r="Z375" s="70"/>
      <c r="AD375" s="71"/>
      <c r="AO375" s="101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101"/>
      <c r="K376" s="64"/>
      <c r="L376" s="64"/>
      <c r="M376" s="64"/>
      <c r="N376" s="64"/>
      <c r="O376" s="64"/>
      <c r="P376" s="64"/>
      <c r="Q376" s="64"/>
      <c r="R376" s="101"/>
      <c r="S376" s="70"/>
      <c r="T376" s="70"/>
      <c r="Y376" s="70"/>
      <c r="Z376" s="70"/>
      <c r="AD376" s="71"/>
      <c r="AO376" s="101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101"/>
      <c r="K377" s="64"/>
      <c r="L377" s="64"/>
      <c r="M377" s="64"/>
      <c r="N377" s="64"/>
      <c r="O377" s="64"/>
      <c r="P377" s="64"/>
      <c r="Q377" s="64"/>
      <c r="R377" s="101"/>
      <c r="S377" s="70"/>
      <c r="T377" s="70"/>
      <c r="Y377" s="70"/>
      <c r="Z377" s="70"/>
      <c r="AD377" s="71"/>
      <c r="AO377" s="101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101"/>
      <c r="K378" s="64"/>
      <c r="L378" s="64"/>
      <c r="M378" s="64"/>
      <c r="N378" s="64"/>
      <c r="O378" s="64"/>
      <c r="P378" s="64"/>
      <c r="Q378" s="64"/>
      <c r="R378" s="101"/>
      <c r="S378" s="70"/>
      <c r="T378" s="70"/>
      <c r="Y378" s="70"/>
      <c r="Z378" s="70"/>
      <c r="AD378" s="71"/>
      <c r="AO378" s="101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101"/>
      <c r="K379" s="64"/>
      <c r="L379" s="64"/>
      <c r="M379" s="64"/>
      <c r="N379" s="64"/>
      <c r="O379" s="64"/>
      <c r="P379" s="64"/>
      <c r="Q379" s="64"/>
      <c r="R379" s="101"/>
      <c r="S379" s="70"/>
      <c r="T379" s="70"/>
      <c r="Y379" s="70"/>
      <c r="Z379" s="70"/>
      <c r="AD379" s="71"/>
      <c r="AO379" s="101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101"/>
      <c r="K380" s="64"/>
      <c r="L380" s="64"/>
      <c r="M380" s="64"/>
      <c r="N380" s="64"/>
      <c r="O380" s="64"/>
      <c r="P380" s="64"/>
      <c r="Q380" s="64"/>
      <c r="R380" s="101"/>
      <c r="S380" s="70"/>
      <c r="T380" s="70"/>
      <c r="Y380" s="70"/>
      <c r="Z380" s="70"/>
      <c r="AD380" s="71"/>
      <c r="AO380" s="101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101"/>
      <c r="K381" s="64"/>
      <c r="L381" s="64"/>
      <c r="M381" s="64"/>
      <c r="N381" s="64"/>
      <c r="O381" s="64"/>
      <c r="P381" s="64"/>
      <c r="Q381" s="64"/>
      <c r="R381" s="101"/>
      <c r="S381" s="70"/>
      <c r="T381" s="70"/>
      <c r="Y381" s="70"/>
      <c r="Z381" s="70"/>
      <c r="AD381" s="71"/>
      <c r="AO381" s="101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101"/>
      <c r="K382" s="64"/>
      <c r="L382" s="64"/>
      <c r="M382" s="64"/>
      <c r="N382" s="64"/>
      <c r="O382" s="64"/>
      <c r="P382" s="64"/>
      <c r="Q382" s="64"/>
      <c r="R382" s="101"/>
      <c r="S382" s="70"/>
      <c r="T382" s="70"/>
      <c r="Y382" s="70"/>
      <c r="Z382" s="70"/>
      <c r="AD382" s="71"/>
      <c r="AO382" s="101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101"/>
      <c r="K383" s="64"/>
      <c r="L383" s="64"/>
      <c r="M383" s="64"/>
      <c r="N383" s="64"/>
      <c r="O383" s="64"/>
      <c r="P383" s="64"/>
      <c r="Q383" s="64"/>
      <c r="R383" s="101"/>
      <c r="S383" s="70"/>
      <c r="T383" s="70"/>
      <c r="Y383" s="70"/>
      <c r="Z383" s="70"/>
      <c r="AD383" s="71"/>
      <c r="AO383" s="101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101"/>
      <c r="K384" s="64"/>
      <c r="L384" s="64"/>
      <c r="M384" s="64"/>
      <c r="N384" s="64"/>
      <c r="O384" s="64"/>
      <c r="P384" s="64"/>
      <c r="Q384" s="64"/>
      <c r="R384" s="101"/>
      <c r="S384" s="70"/>
      <c r="T384" s="70"/>
      <c r="Y384" s="70"/>
      <c r="Z384" s="70"/>
      <c r="AD384" s="71"/>
      <c r="AO384" s="101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101"/>
      <c r="K385" s="64"/>
      <c r="L385" s="64"/>
      <c r="M385" s="64"/>
      <c r="N385" s="64"/>
      <c r="O385" s="64"/>
      <c r="P385" s="64"/>
      <c r="Q385" s="64"/>
      <c r="R385" s="101"/>
      <c r="S385" s="70"/>
      <c r="T385" s="70"/>
      <c r="Y385" s="70"/>
      <c r="Z385" s="70"/>
      <c r="AD385" s="71"/>
      <c r="AO385" s="101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101"/>
      <c r="K386" s="64"/>
      <c r="L386" s="64"/>
      <c r="M386" s="64"/>
      <c r="N386" s="64"/>
      <c r="O386" s="64"/>
      <c r="P386" s="64"/>
      <c r="Q386" s="64"/>
      <c r="R386" s="101"/>
      <c r="S386" s="70"/>
      <c r="T386" s="70"/>
      <c r="Y386" s="70"/>
      <c r="Z386" s="70"/>
      <c r="AD386" s="71"/>
      <c r="AO386" s="101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101"/>
      <c r="K387" s="64"/>
      <c r="L387" s="64"/>
      <c r="M387" s="64"/>
      <c r="N387" s="64"/>
      <c r="O387" s="64"/>
      <c r="P387" s="64"/>
      <c r="Q387" s="64"/>
      <c r="R387" s="101"/>
      <c r="S387" s="70"/>
      <c r="T387" s="70"/>
      <c r="Y387" s="70"/>
      <c r="Z387" s="70"/>
      <c r="AD387" s="71"/>
      <c r="AO387" s="101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101"/>
      <c r="K388" s="64"/>
      <c r="L388" s="64"/>
      <c r="M388" s="64"/>
      <c r="N388" s="64"/>
      <c r="O388" s="64"/>
      <c r="P388" s="64"/>
      <c r="Q388" s="64"/>
      <c r="R388" s="101"/>
      <c r="S388" s="70"/>
      <c r="T388" s="70"/>
      <c r="Y388" s="70"/>
      <c r="Z388" s="70"/>
      <c r="AD388" s="71"/>
      <c r="AO388" s="101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101"/>
      <c r="K389" s="64"/>
      <c r="L389" s="64"/>
      <c r="M389" s="64"/>
      <c r="N389" s="64"/>
      <c r="O389" s="64"/>
      <c r="P389" s="64"/>
      <c r="Q389" s="64"/>
      <c r="R389" s="101"/>
      <c r="S389" s="70"/>
      <c r="T389" s="70"/>
      <c r="Y389" s="70"/>
      <c r="Z389" s="70"/>
      <c r="AD389" s="71"/>
      <c r="AO389" s="101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101"/>
      <c r="K390" s="64"/>
      <c r="L390" s="64"/>
      <c r="M390" s="64"/>
      <c r="N390" s="64"/>
      <c r="O390" s="64"/>
      <c r="P390" s="64"/>
      <c r="Q390" s="64"/>
      <c r="R390" s="101"/>
      <c r="S390" s="70"/>
      <c r="T390" s="70"/>
      <c r="Y390" s="70"/>
      <c r="Z390" s="70"/>
      <c r="AD390" s="71"/>
      <c r="AO390" s="101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101"/>
      <c r="K391" s="64"/>
      <c r="L391" s="64"/>
      <c r="M391" s="64"/>
      <c r="N391" s="64"/>
      <c r="O391" s="64"/>
      <c r="P391" s="64"/>
      <c r="Q391" s="64"/>
      <c r="R391" s="101"/>
      <c r="S391" s="70"/>
      <c r="T391" s="70"/>
      <c r="Y391" s="70"/>
      <c r="Z391" s="70"/>
      <c r="AD391" s="71"/>
      <c r="AO391" s="101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101"/>
      <c r="K392" s="64"/>
      <c r="L392" s="64"/>
      <c r="M392" s="64"/>
      <c r="N392" s="64"/>
      <c r="O392" s="64"/>
      <c r="P392" s="64"/>
      <c r="Q392" s="64"/>
      <c r="R392" s="101"/>
      <c r="S392" s="70"/>
      <c r="T392" s="70"/>
      <c r="Y392" s="70"/>
      <c r="Z392" s="70"/>
      <c r="AD392" s="71"/>
      <c r="AO392" s="101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101"/>
      <c r="K393" s="64"/>
      <c r="L393" s="64"/>
      <c r="M393" s="64"/>
      <c r="N393" s="64"/>
      <c r="O393" s="64"/>
      <c r="P393" s="64"/>
      <c r="Q393" s="64"/>
      <c r="R393" s="101"/>
      <c r="S393" s="70"/>
      <c r="T393" s="70"/>
      <c r="Y393" s="70"/>
      <c r="Z393" s="70"/>
      <c r="AD393" s="71"/>
      <c r="AO393" s="101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101"/>
      <c r="K394" s="64"/>
      <c r="L394" s="64"/>
      <c r="M394" s="64"/>
      <c r="N394" s="64"/>
      <c r="O394" s="64"/>
      <c r="P394" s="64"/>
      <c r="Q394" s="64"/>
      <c r="R394" s="101"/>
      <c r="S394" s="70"/>
      <c r="T394" s="70"/>
      <c r="Y394" s="70"/>
      <c r="Z394" s="70"/>
      <c r="AD394" s="71"/>
      <c r="AO394" s="101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101"/>
      <c r="K395" s="64"/>
      <c r="L395" s="64"/>
      <c r="M395" s="64"/>
      <c r="N395" s="64"/>
      <c r="O395" s="64"/>
      <c r="P395" s="64"/>
      <c r="Q395" s="64"/>
      <c r="R395" s="101"/>
      <c r="S395" s="70"/>
      <c r="T395" s="70"/>
      <c r="Y395" s="70"/>
      <c r="Z395" s="70"/>
      <c r="AD395" s="71"/>
      <c r="AO395" s="101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101"/>
      <c r="K396" s="64"/>
      <c r="L396" s="64"/>
      <c r="M396" s="64"/>
      <c r="N396" s="64"/>
      <c r="O396" s="64"/>
      <c r="P396" s="64"/>
      <c r="Q396" s="64"/>
      <c r="R396" s="101"/>
      <c r="S396" s="70"/>
      <c r="T396" s="70"/>
      <c r="Y396" s="70"/>
      <c r="Z396" s="70"/>
      <c r="AD396" s="71"/>
      <c r="AO396" s="101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101"/>
      <c r="K397" s="64"/>
      <c r="L397" s="64"/>
      <c r="M397" s="64"/>
      <c r="N397" s="64"/>
      <c r="O397" s="64"/>
      <c r="P397" s="64"/>
      <c r="Q397" s="64"/>
      <c r="R397" s="101"/>
      <c r="S397" s="70"/>
      <c r="T397" s="70"/>
      <c r="Y397" s="70"/>
      <c r="Z397" s="70"/>
      <c r="AD397" s="71"/>
      <c r="AO397" s="101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101"/>
      <c r="K398" s="64"/>
      <c r="L398" s="64"/>
      <c r="M398" s="64"/>
      <c r="N398" s="64"/>
      <c r="O398" s="64"/>
      <c r="P398" s="64"/>
      <c r="Q398" s="64"/>
      <c r="R398" s="101"/>
      <c r="S398" s="70"/>
      <c r="T398" s="70"/>
      <c r="Y398" s="70"/>
      <c r="Z398" s="70"/>
      <c r="AD398" s="71"/>
      <c r="AO398" s="101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101"/>
      <c r="K399" s="64"/>
      <c r="L399" s="64"/>
      <c r="M399" s="64"/>
      <c r="N399" s="64"/>
      <c r="O399" s="64"/>
      <c r="P399" s="64"/>
      <c r="Q399" s="64"/>
      <c r="R399" s="101"/>
      <c r="S399" s="70"/>
      <c r="T399" s="70"/>
      <c r="Y399" s="70"/>
      <c r="Z399" s="70"/>
      <c r="AD399" s="71"/>
      <c r="AO399" s="101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101"/>
      <c r="K400" s="64"/>
      <c r="L400" s="64"/>
      <c r="M400" s="64"/>
      <c r="N400" s="64"/>
      <c r="O400" s="64"/>
      <c r="P400" s="64"/>
      <c r="Q400" s="64"/>
      <c r="R400" s="101"/>
      <c r="S400" s="70"/>
      <c r="T400" s="70"/>
      <c r="Y400" s="70"/>
      <c r="Z400" s="70"/>
      <c r="AD400" s="71"/>
      <c r="AO400" s="101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101"/>
      <c r="K401" s="64"/>
      <c r="L401" s="64"/>
      <c r="M401" s="64"/>
      <c r="N401" s="64"/>
      <c r="O401" s="64"/>
      <c r="P401" s="64"/>
      <c r="Q401" s="64"/>
      <c r="R401" s="101"/>
      <c r="S401" s="70"/>
      <c r="T401" s="70"/>
      <c r="Y401" s="70"/>
      <c r="Z401" s="70"/>
      <c r="AD401" s="71"/>
      <c r="AO401" s="101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101"/>
      <c r="K402" s="64"/>
      <c r="L402" s="64"/>
      <c r="M402" s="64"/>
      <c r="N402" s="64"/>
      <c r="O402" s="64"/>
      <c r="P402" s="64"/>
      <c r="Q402" s="64"/>
      <c r="R402" s="101"/>
      <c r="S402" s="70"/>
      <c r="T402" s="70"/>
      <c r="Y402" s="70"/>
      <c r="Z402" s="70"/>
      <c r="AD402" s="71"/>
      <c r="AO402" s="101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101"/>
      <c r="K403" s="64"/>
      <c r="L403" s="64"/>
      <c r="M403" s="64"/>
      <c r="N403" s="64"/>
      <c r="O403" s="64"/>
      <c r="P403" s="64"/>
      <c r="Q403" s="64"/>
      <c r="R403" s="101"/>
      <c r="S403" s="70"/>
      <c r="T403" s="70"/>
      <c r="Y403" s="70"/>
      <c r="Z403" s="70"/>
      <c r="AD403" s="71"/>
      <c r="AO403" s="101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101"/>
      <c r="K404" s="64"/>
      <c r="L404" s="64"/>
      <c r="M404" s="64"/>
      <c r="N404" s="64"/>
      <c r="O404" s="64"/>
      <c r="P404" s="64"/>
      <c r="Q404" s="64"/>
      <c r="R404" s="101"/>
      <c r="S404" s="70"/>
      <c r="T404" s="70"/>
      <c r="Y404" s="70"/>
      <c r="Z404" s="70"/>
      <c r="AD404" s="71"/>
      <c r="AO404" s="101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101"/>
      <c r="K405" s="64"/>
      <c r="L405" s="64"/>
      <c r="M405" s="64"/>
      <c r="N405" s="64"/>
      <c r="O405" s="64"/>
      <c r="P405" s="64"/>
      <c r="Q405" s="64"/>
      <c r="R405" s="101"/>
      <c r="S405" s="70"/>
      <c r="T405" s="70"/>
      <c r="Y405" s="70"/>
      <c r="Z405" s="70"/>
      <c r="AD405" s="71"/>
      <c r="AO405" s="101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101"/>
      <c r="K406" s="64"/>
      <c r="L406" s="64"/>
      <c r="M406" s="64"/>
      <c r="N406" s="64"/>
      <c r="O406" s="64"/>
      <c r="P406" s="64"/>
      <c r="Q406" s="64"/>
      <c r="R406" s="101"/>
      <c r="S406" s="70"/>
      <c r="T406" s="70"/>
      <c r="Y406" s="70"/>
      <c r="Z406" s="70"/>
      <c r="AD406" s="71"/>
      <c r="AO406" s="101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101"/>
      <c r="K407" s="64"/>
      <c r="L407" s="64"/>
      <c r="M407" s="64"/>
      <c r="N407" s="64"/>
      <c r="O407" s="64"/>
      <c r="P407" s="64"/>
      <c r="Q407" s="64"/>
      <c r="R407" s="101"/>
      <c r="S407" s="70"/>
      <c r="T407" s="70"/>
      <c r="Y407" s="70"/>
      <c r="Z407" s="70"/>
      <c r="AD407" s="71"/>
      <c r="AO407" s="101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101"/>
      <c r="K408" s="64"/>
      <c r="L408" s="64"/>
      <c r="M408" s="64"/>
      <c r="N408" s="64"/>
      <c r="O408" s="64"/>
      <c r="P408" s="64"/>
      <c r="Q408" s="64"/>
      <c r="R408" s="101"/>
      <c r="S408" s="70"/>
      <c r="T408" s="70"/>
      <c r="Y408" s="70"/>
      <c r="Z408" s="70"/>
      <c r="AD408" s="71"/>
      <c r="AO408" s="101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101"/>
      <c r="K409" s="64"/>
      <c r="L409" s="64"/>
      <c r="M409" s="64"/>
      <c r="N409" s="64"/>
      <c r="O409" s="64"/>
      <c r="P409" s="64"/>
      <c r="Q409" s="64"/>
      <c r="R409" s="101"/>
      <c r="S409" s="70"/>
      <c r="T409" s="70"/>
      <c r="Y409" s="70"/>
      <c r="Z409" s="70"/>
      <c r="AD409" s="71"/>
      <c r="AO409" s="101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101"/>
      <c r="K410" s="64"/>
      <c r="L410" s="64"/>
      <c r="M410" s="64"/>
      <c r="N410" s="64"/>
      <c r="O410" s="64"/>
      <c r="P410" s="64"/>
      <c r="Q410" s="64"/>
      <c r="R410" s="101"/>
      <c r="S410" s="70"/>
      <c r="T410" s="70"/>
      <c r="Y410" s="70"/>
      <c r="Z410" s="70"/>
      <c r="AD410" s="71"/>
      <c r="AO410" s="101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101"/>
      <c r="K411" s="64"/>
      <c r="L411" s="64"/>
      <c r="M411" s="64"/>
      <c r="N411" s="64"/>
      <c r="O411" s="64"/>
      <c r="P411" s="64"/>
      <c r="Q411" s="64"/>
      <c r="R411" s="101"/>
      <c r="S411" s="70"/>
      <c r="T411" s="70"/>
      <c r="Y411" s="70"/>
      <c r="Z411" s="70"/>
      <c r="AD411" s="71"/>
      <c r="AO411" s="101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101"/>
      <c r="K412" s="64"/>
      <c r="L412" s="64"/>
      <c r="M412" s="64"/>
      <c r="N412" s="64"/>
      <c r="O412" s="64"/>
      <c r="P412" s="64"/>
      <c r="Q412" s="64"/>
      <c r="R412" s="101"/>
      <c r="S412" s="70"/>
      <c r="T412" s="70"/>
      <c r="Y412" s="70"/>
      <c r="Z412" s="70"/>
      <c r="AD412" s="71"/>
      <c r="AO412" s="101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101"/>
      <c r="K413" s="64"/>
      <c r="L413" s="64"/>
      <c r="M413" s="64"/>
      <c r="N413" s="64"/>
      <c r="O413" s="64"/>
      <c r="P413" s="64"/>
      <c r="Q413" s="64"/>
      <c r="R413" s="101"/>
      <c r="S413" s="70"/>
      <c r="T413" s="70"/>
      <c r="Y413" s="70"/>
      <c r="Z413" s="70"/>
      <c r="AD413" s="71"/>
      <c r="AO413" s="101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101"/>
      <c r="K414" s="64"/>
      <c r="L414" s="64"/>
      <c r="M414" s="64"/>
      <c r="N414" s="64"/>
      <c r="O414" s="64"/>
      <c r="P414" s="64"/>
      <c r="Q414" s="64"/>
      <c r="R414" s="101"/>
      <c r="S414" s="70"/>
      <c r="T414" s="70"/>
      <c r="Y414" s="70"/>
      <c r="Z414" s="70"/>
      <c r="AD414" s="71"/>
      <c r="AO414" s="101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101"/>
      <c r="K415" s="64"/>
      <c r="L415" s="64"/>
      <c r="M415" s="64"/>
      <c r="N415" s="64"/>
      <c r="O415" s="64"/>
      <c r="P415" s="64"/>
      <c r="Q415" s="64"/>
      <c r="R415" s="101"/>
      <c r="S415" s="70"/>
      <c r="T415" s="70"/>
      <c r="Y415" s="70"/>
      <c r="Z415" s="70"/>
      <c r="AD415" s="71"/>
      <c r="AO415" s="101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101"/>
      <c r="K416" s="64"/>
      <c r="L416" s="64"/>
      <c r="M416" s="64"/>
      <c r="N416" s="64"/>
      <c r="O416" s="64"/>
      <c r="P416" s="64"/>
      <c r="Q416" s="64"/>
      <c r="R416" s="101"/>
      <c r="S416" s="70"/>
      <c r="T416" s="70"/>
      <c r="Y416" s="70"/>
      <c r="Z416" s="70"/>
      <c r="AD416" s="71"/>
      <c r="AO416" s="101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101"/>
      <c r="K417" s="64"/>
      <c r="L417" s="64"/>
      <c r="M417" s="64"/>
      <c r="N417" s="64"/>
      <c r="O417" s="64"/>
      <c r="P417" s="64"/>
      <c r="Q417" s="64"/>
      <c r="R417" s="101"/>
      <c r="S417" s="70"/>
      <c r="T417" s="70"/>
      <c r="Y417" s="70"/>
      <c r="Z417" s="70"/>
      <c r="AD417" s="71"/>
      <c r="AO417" s="101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101"/>
      <c r="K418" s="64"/>
      <c r="L418" s="64"/>
      <c r="M418" s="64"/>
      <c r="N418" s="64"/>
      <c r="O418" s="64"/>
      <c r="P418" s="64"/>
      <c r="Q418" s="64"/>
      <c r="R418" s="101"/>
      <c r="S418" s="70"/>
      <c r="T418" s="70"/>
      <c r="Y418" s="70"/>
      <c r="Z418" s="70"/>
      <c r="AD418" s="71"/>
      <c r="AO418" s="101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101"/>
      <c r="K419" s="64"/>
      <c r="L419" s="64"/>
      <c r="M419" s="64"/>
      <c r="N419" s="64"/>
      <c r="O419" s="64"/>
      <c r="P419" s="64"/>
      <c r="Q419" s="64"/>
      <c r="R419" s="101"/>
      <c r="S419" s="70"/>
      <c r="T419" s="70"/>
      <c r="Y419" s="70"/>
      <c r="Z419" s="70"/>
      <c r="AD419" s="71"/>
      <c r="AO419" s="101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101"/>
      <c r="K420" s="64"/>
      <c r="L420" s="64"/>
      <c r="M420" s="64"/>
      <c r="N420" s="64"/>
      <c r="O420" s="64"/>
      <c r="P420" s="64"/>
      <c r="Q420" s="64"/>
      <c r="R420" s="101"/>
      <c r="S420" s="70"/>
      <c r="T420" s="70"/>
      <c r="Y420" s="70"/>
      <c r="Z420" s="70"/>
      <c r="AD420" s="71"/>
      <c r="AO420" s="101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101"/>
      <c r="K421" s="64"/>
      <c r="L421" s="64"/>
      <c r="M421" s="64"/>
      <c r="N421" s="64"/>
      <c r="O421" s="64"/>
      <c r="P421" s="64"/>
      <c r="Q421" s="64"/>
      <c r="R421" s="101"/>
      <c r="S421" s="70"/>
      <c r="T421" s="70"/>
      <c r="Y421" s="70"/>
      <c r="Z421" s="70"/>
      <c r="AD421" s="71"/>
      <c r="AO421" s="101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101"/>
      <c r="K422" s="64"/>
      <c r="L422" s="64"/>
      <c r="M422" s="64"/>
      <c r="N422" s="64"/>
      <c r="O422" s="64"/>
      <c r="P422" s="64"/>
      <c r="Q422" s="64"/>
      <c r="R422" s="101"/>
      <c r="S422" s="70"/>
      <c r="T422" s="70"/>
      <c r="Y422" s="70"/>
      <c r="Z422" s="70"/>
      <c r="AD422" s="71"/>
      <c r="AO422" s="101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101"/>
      <c r="K423" s="64"/>
      <c r="L423" s="64"/>
      <c r="M423" s="64"/>
      <c r="N423" s="64"/>
      <c r="O423" s="64"/>
      <c r="P423" s="64"/>
      <c r="Q423" s="64"/>
      <c r="R423" s="101"/>
      <c r="S423" s="70"/>
      <c r="T423" s="70"/>
      <c r="Y423" s="70"/>
      <c r="Z423" s="70"/>
      <c r="AD423" s="71"/>
      <c r="AO423" s="101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101"/>
      <c r="K424" s="64"/>
      <c r="L424" s="64"/>
      <c r="M424" s="64"/>
      <c r="N424" s="64"/>
      <c r="O424" s="64"/>
      <c r="P424" s="64"/>
      <c r="Q424" s="64"/>
      <c r="R424" s="101"/>
      <c r="S424" s="70"/>
      <c r="T424" s="70"/>
      <c r="Y424" s="70"/>
      <c r="Z424" s="70"/>
      <c r="AD424" s="71"/>
      <c r="AO424" s="101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101"/>
      <c r="K425" s="64"/>
      <c r="L425" s="64"/>
      <c r="M425" s="64"/>
      <c r="N425" s="64"/>
      <c r="O425" s="64"/>
      <c r="P425" s="64"/>
      <c r="Q425" s="64"/>
      <c r="R425" s="101"/>
      <c r="S425" s="70"/>
      <c r="T425" s="70"/>
      <c r="Y425" s="70"/>
      <c r="Z425" s="70"/>
      <c r="AD425" s="71"/>
      <c r="AO425" s="101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101"/>
      <c r="K426" s="64"/>
      <c r="L426" s="64"/>
      <c r="M426" s="64"/>
      <c r="N426" s="64"/>
      <c r="O426" s="64"/>
      <c r="P426" s="64"/>
      <c r="Q426" s="64"/>
      <c r="R426" s="101"/>
      <c r="S426" s="70"/>
      <c r="T426" s="70"/>
      <c r="Y426" s="70"/>
      <c r="Z426" s="70"/>
      <c r="AD426" s="71"/>
      <c r="AO426" s="101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101"/>
      <c r="K427" s="64"/>
      <c r="L427" s="64"/>
      <c r="M427" s="64"/>
      <c r="N427" s="64"/>
      <c r="O427" s="64"/>
      <c r="P427" s="64"/>
      <c r="Q427" s="64"/>
      <c r="R427" s="101"/>
      <c r="S427" s="70"/>
      <c r="T427" s="70"/>
      <c r="Y427" s="70"/>
      <c r="Z427" s="70"/>
      <c r="AD427" s="71"/>
      <c r="AO427" s="101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101"/>
      <c r="K428" s="64"/>
      <c r="L428" s="64"/>
      <c r="M428" s="64"/>
      <c r="N428" s="64"/>
      <c r="O428" s="64"/>
      <c r="P428" s="64"/>
      <c r="Q428" s="64"/>
      <c r="R428" s="101"/>
      <c r="S428" s="70"/>
      <c r="T428" s="70"/>
      <c r="Y428" s="70"/>
      <c r="Z428" s="70"/>
      <c r="AD428" s="71"/>
      <c r="AO428" s="101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101"/>
      <c r="K429" s="64"/>
      <c r="L429" s="64"/>
      <c r="M429" s="64"/>
      <c r="N429" s="64"/>
      <c r="O429" s="64"/>
      <c r="P429" s="64"/>
      <c r="Q429" s="64"/>
      <c r="R429" s="101"/>
      <c r="S429" s="70"/>
      <c r="T429" s="70"/>
      <c r="Y429" s="70"/>
      <c r="Z429" s="70"/>
      <c r="AD429" s="71"/>
      <c r="AO429" s="101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101"/>
      <c r="K430" s="64"/>
      <c r="L430" s="64"/>
      <c r="M430" s="64"/>
      <c r="N430" s="64"/>
      <c r="O430" s="64"/>
      <c r="P430" s="64"/>
      <c r="Q430" s="64"/>
      <c r="R430" s="101"/>
      <c r="S430" s="70"/>
      <c r="T430" s="70"/>
      <c r="Y430" s="70"/>
      <c r="Z430" s="70"/>
      <c r="AD430" s="71"/>
      <c r="AO430" s="101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101"/>
      <c r="K431" s="64"/>
      <c r="L431" s="64"/>
      <c r="M431" s="64"/>
      <c r="N431" s="64"/>
      <c r="O431" s="64"/>
      <c r="P431" s="64"/>
      <c r="Q431" s="64"/>
      <c r="R431" s="101"/>
      <c r="S431" s="70"/>
      <c r="T431" s="70"/>
      <c r="Y431" s="70"/>
      <c r="Z431" s="70"/>
      <c r="AD431" s="71"/>
      <c r="AO431" s="101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101"/>
      <c r="K432" s="64"/>
      <c r="L432" s="64"/>
      <c r="M432" s="64"/>
      <c r="N432" s="64"/>
      <c r="O432" s="64"/>
      <c r="P432" s="64"/>
      <c r="Q432" s="64"/>
      <c r="R432" s="101"/>
      <c r="S432" s="70"/>
      <c r="T432" s="70"/>
      <c r="Y432" s="70"/>
      <c r="Z432" s="70"/>
      <c r="AD432" s="71"/>
      <c r="AO432" s="101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101"/>
      <c r="K433" s="64"/>
      <c r="L433" s="64"/>
      <c r="M433" s="64"/>
      <c r="N433" s="64"/>
      <c r="O433" s="64"/>
      <c r="P433" s="64"/>
      <c r="Q433" s="64"/>
      <c r="R433" s="101"/>
      <c r="S433" s="70"/>
      <c r="T433" s="70"/>
      <c r="Y433" s="70"/>
      <c r="Z433" s="70"/>
      <c r="AD433" s="71"/>
      <c r="AO433" s="101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101"/>
      <c r="K434" s="64"/>
      <c r="L434" s="64"/>
      <c r="M434" s="64"/>
      <c r="N434" s="64"/>
      <c r="O434" s="64"/>
      <c r="P434" s="64"/>
      <c r="Q434" s="64"/>
      <c r="R434" s="101"/>
      <c r="S434" s="70"/>
      <c r="T434" s="70"/>
      <c r="Y434" s="70"/>
      <c r="Z434" s="70"/>
      <c r="AD434" s="71"/>
      <c r="AO434" s="101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101"/>
      <c r="K435" s="64"/>
      <c r="L435" s="64"/>
      <c r="M435" s="64"/>
      <c r="N435" s="64"/>
      <c r="O435" s="64"/>
      <c r="P435" s="64"/>
      <c r="Q435" s="64"/>
      <c r="R435" s="101"/>
      <c r="S435" s="70"/>
      <c r="T435" s="70"/>
      <c r="Y435" s="70"/>
      <c r="Z435" s="70"/>
      <c r="AD435" s="71"/>
      <c r="AO435" s="101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101"/>
      <c r="K436" s="64"/>
      <c r="L436" s="64"/>
      <c r="M436" s="64"/>
      <c r="N436" s="64"/>
      <c r="O436" s="64"/>
      <c r="P436" s="64"/>
      <c r="Q436" s="64"/>
      <c r="R436" s="101"/>
      <c r="S436" s="70"/>
      <c r="T436" s="70"/>
      <c r="Y436" s="70"/>
      <c r="Z436" s="70"/>
      <c r="AD436" s="71"/>
      <c r="AO436" s="101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101"/>
      <c r="K437" s="64"/>
      <c r="L437" s="64"/>
      <c r="M437" s="64"/>
      <c r="N437" s="64"/>
      <c r="O437" s="64"/>
      <c r="P437" s="64"/>
      <c r="Q437" s="64"/>
      <c r="R437" s="101"/>
      <c r="S437" s="70"/>
      <c r="T437" s="70"/>
      <c r="Y437" s="70"/>
      <c r="Z437" s="70"/>
      <c r="AD437" s="71"/>
      <c r="AO437" s="101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101"/>
      <c r="K438" s="64"/>
      <c r="L438" s="64"/>
      <c r="M438" s="64"/>
      <c r="N438" s="64"/>
      <c r="O438" s="64"/>
      <c r="P438" s="64"/>
      <c r="Q438" s="64"/>
      <c r="R438" s="101"/>
      <c r="S438" s="70"/>
      <c r="T438" s="70"/>
      <c r="Y438" s="70"/>
      <c r="Z438" s="70"/>
      <c r="AD438" s="71"/>
      <c r="AO438" s="101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101"/>
      <c r="K439" s="64"/>
      <c r="L439" s="64"/>
      <c r="M439" s="64"/>
      <c r="N439" s="64"/>
      <c r="O439" s="64"/>
      <c r="P439" s="64"/>
      <c r="Q439" s="64"/>
      <c r="R439" s="101"/>
      <c r="S439" s="70"/>
      <c r="T439" s="70"/>
      <c r="Y439" s="70"/>
      <c r="Z439" s="70"/>
      <c r="AD439" s="71"/>
      <c r="AO439" s="101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101"/>
      <c r="K440" s="64"/>
      <c r="L440" s="64"/>
      <c r="M440" s="64"/>
      <c r="N440" s="64"/>
      <c r="O440" s="64"/>
      <c r="P440" s="64"/>
      <c r="Q440" s="64"/>
      <c r="R440" s="101"/>
      <c r="S440" s="70"/>
      <c r="T440" s="70"/>
      <c r="Y440" s="70"/>
      <c r="Z440" s="70"/>
      <c r="AD440" s="71"/>
      <c r="AO440" s="101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101"/>
      <c r="K441" s="64"/>
      <c r="L441" s="64"/>
      <c r="M441" s="64"/>
      <c r="N441" s="64"/>
      <c r="O441" s="64"/>
      <c r="P441" s="64"/>
      <c r="Q441" s="64"/>
      <c r="R441" s="101"/>
      <c r="S441" s="70"/>
      <c r="T441" s="70"/>
      <c r="Y441" s="70"/>
      <c r="Z441" s="70"/>
      <c r="AD441" s="71"/>
      <c r="AO441" s="101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101"/>
      <c r="K442" s="64"/>
      <c r="L442" s="64"/>
      <c r="M442" s="64"/>
      <c r="N442" s="64"/>
      <c r="O442" s="64"/>
      <c r="P442" s="64"/>
      <c r="Q442" s="64"/>
      <c r="R442" s="101"/>
      <c r="S442" s="70"/>
      <c r="T442" s="70"/>
      <c r="Y442" s="70"/>
      <c r="Z442" s="70"/>
      <c r="AD442" s="71"/>
      <c r="AO442" s="101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101"/>
      <c r="K443" s="64"/>
      <c r="L443" s="64"/>
      <c r="M443" s="64"/>
      <c r="N443" s="64"/>
      <c r="O443" s="64"/>
      <c r="P443" s="64"/>
      <c r="Q443" s="64"/>
      <c r="R443" s="101"/>
      <c r="S443" s="70"/>
      <c r="T443" s="70"/>
      <c r="Y443" s="70"/>
      <c r="Z443" s="70"/>
      <c r="AD443" s="71"/>
      <c r="AO443" s="101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101"/>
      <c r="K444" s="64"/>
      <c r="L444" s="64"/>
      <c r="M444" s="64"/>
      <c r="N444" s="64"/>
      <c r="O444" s="64"/>
      <c r="P444" s="64"/>
      <c r="Q444" s="64"/>
      <c r="R444" s="101"/>
      <c r="S444" s="70"/>
      <c r="T444" s="70"/>
      <c r="Y444" s="70"/>
      <c r="Z444" s="70"/>
      <c r="AD444" s="71"/>
      <c r="AO444" s="101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101"/>
      <c r="K445" s="64"/>
      <c r="L445" s="64"/>
      <c r="M445" s="64"/>
      <c r="N445" s="64"/>
      <c r="O445" s="64"/>
      <c r="P445" s="64"/>
      <c r="Q445" s="64"/>
      <c r="R445" s="101"/>
      <c r="S445" s="70"/>
      <c r="T445" s="70"/>
      <c r="Y445" s="70"/>
      <c r="Z445" s="70"/>
      <c r="AD445" s="71"/>
      <c r="AO445" s="101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101"/>
      <c r="K446" s="64"/>
      <c r="L446" s="64"/>
      <c r="M446" s="64"/>
      <c r="N446" s="64"/>
      <c r="O446" s="64"/>
      <c r="P446" s="64"/>
      <c r="Q446" s="64"/>
      <c r="R446" s="101"/>
      <c r="S446" s="70"/>
      <c r="T446" s="70"/>
      <c r="Y446" s="70"/>
      <c r="Z446" s="70"/>
      <c r="AD446" s="71"/>
      <c r="AO446" s="101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101"/>
      <c r="K447" s="64"/>
      <c r="L447" s="64"/>
      <c r="M447" s="64"/>
      <c r="N447" s="64"/>
      <c r="O447" s="64"/>
      <c r="P447" s="64"/>
      <c r="Q447" s="64"/>
      <c r="R447" s="101"/>
      <c r="S447" s="70"/>
      <c r="T447" s="70"/>
      <c r="Y447" s="70"/>
      <c r="Z447" s="70"/>
      <c r="AD447" s="71"/>
      <c r="AO447" s="101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101"/>
      <c r="K448" s="64"/>
      <c r="L448" s="64"/>
      <c r="M448" s="64"/>
      <c r="N448" s="64"/>
      <c r="O448" s="64"/>
      <c r="P448" s="64"/>
      <c r="Q448" s="64"/>
      <c r="R448" s="101"/>
      <c r="S448" s="70"/>
      <c r="T448" s="70"/>
      <c r="Y448" s="70"/>
      <c r="Z448" s="70"/>
      <c r="AD448" s="71"/>
      <c r="AO448" s="101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101"/>
      <c r="K449" s="64"/>
      <c r="L449" s="64"/>
      <c r="M449" s="64"/>
      <c r="N449" s="64"/>
      <c r="O449" s="64"/>
      <c r="P449" s="64"/>
      <c r="Q449" s="64"/>
      <c r="R449" s="101"/>
      <c r="S449" s="70"/>
      <c r="T449" s="70"/>
      <c r="Y449" s="70"/>
      <c r="Z449" s="70"/>
      <c r="AD449" s="71"/>
      <c r="AO449" s="101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101"/>
      <c r="K450" s="64"/>
      <c r="L450" s="64"/>
      <c r="M450" s="64"/>
      <c r="N450" s="64"/>
      <c r="O450" s="64"/>
      <c r="P450" s="64"/>
      <c r="Q450" s="64"/>
      <c r="R450" s="101"/>
      <c r="S450" s="70"/>
      <c r="T450" s="70"/>
      <c r="Y450" s="70"/>
      <c r="Z450" s="70"/>
      <c r="AD450" s="71"/>
      <c r="AO450" s="101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101"/>
      <c r="K451" s="64"/>
      <c r="L451" s="64"/>
      <c r="M451" s="64"/>
      <c r="N451" s="64"/>
      <c r="O451" s="64"/>
      <c r="P451" s="64"/>
      <c r="Q451" s="64"/>
      <c r="R451" s="101"/>
      <c r="S451" s="70"/>
      <c r="T451" s="70"/>
      <c r="Y451" s="70"/>
      <c r="Z451" s="70"/>
      <c r="AD451" s="71"/>
      <c r="AO451" s="101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101"/>
      <c r="K452" s="64"/>
      <c r="L452" s="64"/>
      <c r="M452" s="64"/>
      <c r="N452" s="64"/>
      <c r="O452" s="64"/>
      <c r="P452" s="64"/>
      <c r="Q452" s="64"/>
      <c r="R452" s="101"/>
      <c r="S452" s="70"/>
      <c r="T452" s="70"/>
      <c r="Y452" s="70"/>
      <c r="Z452" s="70"/>
      <c r="AD452" s="71"/>
      <c r="AO452" s="101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101"/>
      <c r="K453" s="64"/>
      <c r="L453" s="64"/>
      <c r="M453" s="64"/>
      <c r="N453" s="64"/>
      <c r="O453" s="64"/>
      <c r="P453" s="64"/>
      <c r="Q453" s="64"/>
      <c r="R453" s="101"/>
      <c r="S453" s="70"/>
      <c r="T453" s="70"/>
      <c r="Y453" s="70"/>
      <c r="Z453" s="70"/>
      <c r="AD453" s="71"/>
      <c r="AO453" s="101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101"/>
      <c r="K454" s="64"/>
      <c r="L454" s="64"/>
      <c r="M454" s="64"/>
      <c r="N454" s="64"/>
      <c r="O454" s="64"/>
      <c r="P454" s="64"/>
      <c r="Q454" s="64"/>
      <c r="R454" s="101"/>
      <c r="S454" s="70"/>
      <c r="T454" s="70"/>
      <c r="Y454" s="70"/>
      <c r="Z454" s="70"/>
      <c r="AD454" s="71"/>
      <c r="AO454" s="101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101"/>
      <c r="K455" s="64"/>
      <c r="L455" s="64"/>
      <c r="M455" s="64"/>
      <c r="N455" s="64"/>
      <c r="O455" s="64"/>
      <c r="P455" s="64"/>
      <c r="Q455" s="64"/>
      <c r="R455" s="101"/>
      <c r="S455" s="70"/>
      <c r="T455" s="70"/>
      <c r="Y455" s="70"/>
      <c r="Z455" s="70"/>
      <c r="AD455" s="71"/>
      <c r="AO455" s="101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101"/>
      <c r="K456" s="64"/>
      <c r="L456" s="64"/>
      <c r="M456" s="64"/>
      <c r="N456" s="64"/>
      <c r="O456" s="64"/>
      <c r="P456" s="64"/>
      <c r="Q456" s="64"/>
      <c r="R456" s="101"/>
      <c r="S456" s="70"/>
      <c r="T456" s="70"/>
      <c r="Y456" s="70"/>
      <c r="Z456" s="70"/>
      <c r="AD456" s="71"/>
      <c r="AO456" s="101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101"/>
      <c r="K457" s="64"/>
      <c r="L457" s="64"/>
      <c r="M457" s="64"/>
      <c r="N457" s="64"/>
      <c r="O457" s="64"/>
      <c r="P457" s="64"/>
      <c r="Q457" s="64"/>
      <c r="R457" s="101"/>
      <c r="S457" s="70"/>
      <c r="T457" s="70"/>
      <c r="Y457" s="70"/>
      <c r="Z457" s="70"/>
      <c r="AD457" s="71"/>
      <c r="AO457" s="101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101"/>
      <c r="K458" s="64"/>
      <c r="L458" s="64"/>
      <c r="M458" s="64"/>
      <c r="N458" s="64"/>
      <c r="O458" s="64"/>
      <c r="P458" s="64"/>
      <c r="Q458" s="64"/>
      <c r="R458" s="101"/>
      <c r="S458" s="70"/>
      <c r="T458" s="70"/>
      <c r="Y458" s="70"/>
      <c r="Z458" s="70"/>
      <c r="AD458" s="71"/>
      <c r="AO458" s="101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101"/>
      <c r="K459" s="64"/>
      <c r="L459" s="64"/>
      <c r="M459" s="64"/>
      <c r="N459" s="64"/>
      <c r="O459" s="64"/>
      <c r="P459" s="64"/>
      <c r="Q459" s="64"/>
      <c r="R459" s="101"/>
      <c r="S459" s="70"/>
      <c r="T459" s="70"/>
      <c r="Y459" s="70"/>
      <c r="Z459" s="70"/>
      <c r="AD459" s="71"/>
      <c r="AO459" s="101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101"/>
      <c r="K460" s="64"/>
      <c r="L460" s="64"/>
      <c r="M460" s="64"/>
      <c r="N460" s="64"/>
      <c r="O460" s="64"/>
      <c r="P460" s="64"/>
      <c r="Q460" s="64"/>
      <c r="R460" s="101"/>
      <c r="S460" s="70"/>
      <c r="T460" s="70"/>
      <c r="Y460" s="70"/>
      <c r="Z460" s="70"/>
      <c r="AD460" s="71"/>
      <c r="AO460" s="101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101"/>
      <c r="K461" s="64"/>
      <c r="L461" s="64"/>
      <c r="M461" s="64"/>
      <c r="N461" s="64"/>
      <c r="O461" s="64"/>
      <c r="P461" s="64"/>
      <c r="Q461" s="64"/>
      <c r="R461" s="101"/>
      <c r="S461" s="70"/>
      <c r="T461" s="70"/>
      <c r="Y461" s="70"/>
      <c r="Z461" s="70"/>
      <c r="AD461" s="71"/>
      <c r="AO461" s="101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101"/>
      <c r="K462" s="64"/>
      <c r="L462" s="64"/>
      <c r="M462" s="64"/>
      <c r="N462" s="64"/>
      <c r="O462" s="64"/>
      <c r="P462" s="64"/>
      <c r="Q462" s="64"/>
      <c r="R462" s="101"/>
      <c r="S462" s="70"/>
      <c r="T462" s="70"/>
      <c r="Y462" s="70"/>
      <c r="Z462" s="70"/>
      <c r="AD462" s="71"/>
      <c r="AO462" s="101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101"/>
      <c r="K463" s="64"/>
      <c r="L463" s="64"/>
      <c r="M463" s="64"/>
      <c r="N463" s="64"/>
      <c r="O463" s="64"/>
      <c r="P463" s="64"/>
      <c r="Q463" s="64"/>
      <c r="R463" s="101"/>
      <c r="S463" s="70"/>
      <c r="T463" s="70"/>
      <c r="Y463" s="70"/>
      <c r="Z463" s="70"/>
      <c r="AD463" s="71"/>
      <c r="AO463" s="101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101"/>
      <c r="K464" s="64"/>
      <c r="L464" s="64"/>
      <c r="M464" s="64"/>
      <c r="N464" s="64"/>
      <c r="O464" s="64"/>
      <c r="P464" s="64"/>
      <c r="Q464" s="64"/>
      <c r="R464" s="101"/>
      <c r="S464" s="70"/>
      <c r="T464" s="70"/>
      <c r="Y464" s="70"/>
      <c r="Z464" s="70"/>
      <c r="AD464" s="71"/>
      <c r="AO464" s="101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101"/>
      <c r="K465" s="64"/>
      <c r="L465" s="64"/>
      <c r="M465" s="64"/>
      <c r="N465" s="64"/>
      <c r="O465" s="64"/>
      <c r="P465" s="64"/>
      <c r="Q465" s="64"/>
      <c r="R465" s="101"/>
      <c r="S465" s="70"/>
      <c r="T465" s="70"/>
      <c r="Y465" s="70"/>
      <c r="Z465" s="70"/>
      <c r="AD465" s="71"/>
      <c r="AO465" s="101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101"/>
      <c r="K466" s="64"/>
      <c r="L466" s="64"/>
      <c r="M466" s="64"/>
      <c r="N466" s="64"/>
      <c r="O466" s="64"/>
      <c r="P466" s="64"/>
      <c r="Q466" s="64"/>
      <c r="R466" s="101"/>
      <c r="S466" s="70"/>
      <c r="T466" s="70"/>
      <c r="Y466" s="70"/>
      <c r="Z466" s="70"/>
      <c r="AD466" s="71"/>
      <c r="AO466" s="101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101"/>
      <c r="K467" s="64"/>
      <c r="L467" s="64"/>
      <c r="M467" s="64"/>
      <c r="N467" s="64"/>
      <c r="O467" s="64"/>
      <c r="P467" s="64"/>
      <c r="Q467" s="64"/>
      <c r="R467" s="101"/>
      <c r="S467" s="70"/>
      <c r="T467" s="70"/>
      <c r="Y467" s="70"/>
      <c r="Z467" s="70"/>
      <c r="AD467" s="71"/>
      <c r="AO467" s="101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101"/>
      <c r="K468" s="64"/>
      <c r="L468" s="64"/>
      <c r="M468" s="64"/>
      <c r="N468" s="64"/>
      <c r="O468" s="64"/>
      <c r="P468" s="64"/>
      <c r="Q468" s="64"/>
      <c r="R468" s="101"/>
      <c r="S468" s="70"/>
      <c r="T468" s="70"/>
      <c r="Y468" s="70"/>
      <c r="Z468" s="70"/>
      <c r="AD468" s="71"/>
      <c r="AO468" s="101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101"/>
      <c r="K469" s="64"/>
      <c r="L469" s="64"/>
      <c r="M469" s="64"/>
      <c r="N469" s="64"/>
      <c r="O469" s="64"/>
      <c r="P469" s="64"/>
      <c r="Q469" s="64"/>
      <c r="R469" s="101"/>
      <c r="S469" s="70"/>
      <c r="T469" s="70"/>
      <c r="Y469" s="70"/>
      <c r="Z469" s="70"/>
      <c r="AD469" s="71"/>
      <c r="AO469" s="101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101"/>
      <c r="K470" s="64"/>
      <c r="L470" s="64"/>
      <c r="M470" s="64"/>
      <c r="N470" s="64"/>
      <c r="O470" s="64"/>
      <c r="P470" s="64"/>
      <c r="Q470" s="64"/>
      <c r="R470" s="101"/>
      <c r="S470" s="70"/>
      <c r="T470" s="70"/>
      <c r="Y470" s="70"/>
      <c r="Z470" s="70"/>
      <c r="AD470" s="71"/>
      <c r="AO470" s="101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101"/>
      <c r="K471" s="64"/>
      <c r="L471" s="64"/>
      <c r="M471" s="64"/>
      <c r="N471" s="64"/>
      <c r="O471" s="64"/>
      <c r="P471" s="64"/>
      <c r="Q471" s="64"/>
      <c r="R471" s="101"/>
      <c r="S471" s="70"/>
      <c r="T471" s="70"/>
      <c r="Y471" s="70"/>
      <c r="Z471" s="70"/>
      <c r="AD471" s="71"/>
      <c r="AO471" s="101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101"/>
      <c r="K472" s="64"/>
      <c r="L472" s="64"/>
      <c r="M472" s="64"/>
      <c r="N472" s="64"/>
      <c r="O472" s="64"/>
      <c r="P472" s="64"/>
      <c r="Q472" s="64"/>
      <c r="R472" s="101"/>
      <c r="S472" s="70"/>
      <c r="T472" s="70"/>
      <c r="Y472" s="70"/>
      <c r="Z472" s="70"/>
      <c r="AD472" s="71"/>
      <c r="AO472" s="101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101"/>
      <c r="K473" s="64"/>
      <c r="L473" s="64"/>
      <c r="M473" s="64"/>
      <c r="N473" s="64"/>
      <c r="O473" s="64"/>
      <c r="P473" s="64"/>
      <c r="Q473" s="64"/>
      <c r="R473" s="101"/>
      <c r="S473" s="70"/>
      <c r="T473" s="70"/>
      <c r="Y473" s="70"/>
      <c r="Z473" s="70"/>
      <c r="AD473" s="71"/>
      <c r="AO473" s="101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101"/>
      <c r="K474" s="64"/>
      <c r="L474" s="64"/>
      <c r="M474" s="64"/>
      <c r="N474" s="64"/>
      <c r="O474" s="64"/>
      <c r="P474" s="64"/>
      <c r="Q474" s="64"/>
      <c r="R474" s="101"/>
      <c r="S474" s="70"/>
      <c r="T474" s="70"/>
      <c r="Y474" s="70"/>
      <c r="Z474" s="70"/>
      <c r="AD474" s="71"/>
      <c r="AO474" s="101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101"/>
      <c r="K475" s="64"/>
      <c r="L475" s="64"/>
      <c r="M475" s="64"/>
      <c r="N475" s="64"/>
      <c r="O475" s="64"/>
      <c r="P475" s="64"/>
      <c r="Q475" s="64"/>
      <c r="R475" s="101"/>
      <c r="S475" s="70"/>
      <c r="T475" s="70"/>
      <c r="Y475" s="70"/>
      <c r="Z475" s="70"/>
      <c r="AD475" s="71"/>
      <c r="AO475" s="101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101"/>
      <c r="K476" s="64"/>
      <c r="L476" s="64"/>
      <c r="M476" s="64"/>
      <c r="N476" s="64"/>
      <c r="O476" s="64"/>
      <c r="P476" s="64"/>
      <c r="Q476" s="64"/>
      <c r="R476" s="101"/>
      <c r="S476" s="70"/>
      <c r="T476" s="70"/>
      <c r="Y476" s="70"/>
      <c r="Z476" s="70"/>
      <c r="AD476" s="71"/>
      <c r="AO476" s="101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101"/>
      <c r="K477" s="64"/>
      <c r="L477" s="64"/>
      <c r="M477" s="64"/>
      <c r="N477" s="64"/>
      <c r="O477" s="64"/>
      <c r="P477" s="64"/>
      <c r="Q477" s="64"/>
      <c r="R477" s="101"/>
      <c r="S477" s="70"/>
      <c r="T477" s="70"/>
      <c r="Y477" s="70"/>
      <c r="Z477" s="70"/>
      <c r="AD477" s="71"/>
      <c r="AO477" s="101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101"/>
      <c r="K478" s="64"/>
      <c r="L478" s="64"/>
      <c r="M478" s="64"/>
      <c r="N478" s="64"/>
      <c r="O478" s="64"/>
      <c r="P478" s="64"/>
      <c r="Q478" s="64"/>
      <c r="R478" s="101"/>
      <c r="S478" s="70"/>
      <c r="T478" s="70"/>
      <c r="Y478" s="70"/>
      <c r="Z478" s="70"/>
      <c r="AD478" s="71"/>
      <c r="AO478" s="101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101"/>
      <c r="K479" s="64"/>
      <c r="L479" s="64"/>
      <c r="M479" s="64"/>
      <c r="N479" s="64"/>
      <c r="O479" s="64"/>
      <c r="P479" s="64"/>
      <c r="Q479" s="64"/>
      <c r="R479" s="101"/>
      <c r="S479" s="70"/>
      <c r="T479" s="70"/>
      <c r="Y479" s="70"/>
      <c r="Z479" s="70"/>
      <c r="AD479" s="71"/>
      <c r="AO479" s="101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101"/>
      <c r="K480" s="64"/>
      <c r="L480" s="64"/>
      <c r="M480" s="64"/>
      <c r="N480" s="64"/>
      <c r="O480" s="64"/>
      <c r="P480" s="64"/>
      <c r="Q480" s="64"/>
      <c r="R480" s="101"/>
      <c r="S480" s="70"/>
      <c r="T480" s="70"/>
      <c r="Y480" s="70"/>
      <c r="Z480" s="70"/>
      <c r="AD480" s="71"/>
      <c r="AO480" s="101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101"/>
      <c r="K481" s="64"/>
      <c r="L481" s="64"/>
      <c r="M481" s="64"/>
      <c r="N481" s="64"/>
      <c r="O481" s="64"/>
      <c r="P481" s="64"/>
      <c r="Q481" s="64"/>
      <c r="R481" s="101"/>
      <c r="S481" s="70"/>
      <c r="T481" s="70"/>
      <c r="Y481" s="70"/>
      <c r="Z481" s="70"/>
      <c r="AD481" s="71"/>
      <c r="AO481" s="101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101"/>
      <c r="K482" s="64"/>
      <c r="L482" s="64"/>
      <c r="M482" s="64"/>
      <c r="N482" s="64"/>
      <c r="O482" s="64"/>
      <c r="P482" s="64"/>
      <c r="Q482" s="64"/>
      <c r="R482" s="101"/>
      <c r="S482" s="70"/>
      <c r="T482" s="70"/>
      <c r="Y482" s="70"/>
      <c r="Z482" s="70"/>
      <c r="AD482" s="71"/>
      <c r="AO482" s="101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101"/>
      <c r="K483" s="64"/>
      <c r="L483" s="64"/>
      <c r="M483" s="64"/>
      <c r="N483" s="64"/>
      <c r="O483" s="64"/>
      <c r="P483" s="64"/>
      <c r="Q483" s="64"/>
      <c r="R483" s="101"/>
      <c r="S483" s="70"/>
      <c r="T483" s="70"/>
      <c r="Y483" s="70"/>
      <c r="Z483" s="70"/>
      <c r="AD483" s="71"/>
      <c r="AO483" s="101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101"/>
      <c r="K484" s="64"/>
      <c r="L484" s="64"/>
      <c r="M484" s="64"/>
      <c r="N484" s="64"/>
      <c r="O484" s="64"/>
      <c r="P484" s="64"/>
      <c r="Q484" s="64"/>
      <c r="R484" s="101"/>
      <c r="S484" s="70"/>
      <c r="T484" s="70"/>
      <c r="Y484" s="70"/>
      <c r="Z484" s="70"/>
      <c r="AD484" s="71"/>
      <c r="AO484" s="101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101"/>
      <c r="K485" s="64"/>
      <c r="L485" s="64"/>
      <c r="M485" s="64"/>
      <c r="N485" s="64"/>
      <c r="O485" s="64"/>
      <c r="P485" s="64"/>
      <c r="Q485" s="64"/>
      <c r="R485" s="101"/>
      <c r="S485" s="70"/>
      <c r="T485" s="70"/>
      <c r="Y485" s="70"/>
      <c r="Z485" s="70"/>
      <c r="AD485" s="71"/>
      <c r="AO485" s="101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101"/>
      <c r="K486" s="64"/>
      <c r="L486" s="64"/>
      <c r="M486" s="64"/>
      <c r="N486" s="64"/>
      <c r="O486" s="64"/>
      <c r="P486" s="64"/>
      <c r="Q486" s="64"/>
      <c r="R486" s="101"/>
      <c r="S486" s="70"/>
      <c r="T486" s="70"/>
      <c r="Y486" s="70"/>
      <c r="Z486" s="70"/>
      <c r="AD486" s="71"/>
      <c r="AO486" s="101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101"/>
      <c r="K487" s="64"/>
      <c r="L487" s="64"/>
      <c r="M487" s="64"/>
      <c r="N487" s="64"/>
      <c r="O487" s="64"/>
      <c r="P487" s="64"/>
      <c r="Q487" s="64"/>
      <c r="R487" s="101"/>
      <c r="S487" s="70"/>
      <c r="T487" s="70"/>
      <c r="Y487" s="70"/>
      <c r="Z487" s="70"/>
      <c r="AD487" s="71"/>
      <c r="AO487" s="101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101"/>
      <c r="K488" s="64"/>
      <c r="L488" s="64"/>
      <c r="M488" s="64"/>
      <c r="N488" s="64"/>
      <c r="O488" s="64"/>
      <c r="P488" s="64"/>
      <c r="Q488" s="64"/>
      <c r="R488" s="101"/>
      <c r="S488" s="70"/>
      <c r="T488" s="70"/>
      <c r="Y488" s="70"/>
      <c r="Z488" s="70"/>
      <c r="AD488" s="71"/>
      <c r="AO488" s="101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101"/>
      <c r="K489" s="64"/>
      <c r="L489" s="64"/>
      <c r="M489" s="64"/>
      <c r="N489" s="64"/>
      <c r="O489" s="64"/>
      <c r="P489" s="64"/>
      <c r="Q489" s="64"/>
      <c r="R489" s="101"/>
      <c r="S489" s="70"/>
      <c r="T489" s="70"/>
      <c r="Y489" s="70"/>
      <c r="Z489" s="70"/>
      <c r="AD489" s="71"/>
      <c r="AO489" s="101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101"/>
      <c r="K490" s="64"/>
      <c r="L490" s="64"/>
      <c r="M490" s="64"/>
      <c r="N490" s="64"/>
      <c r="O490" s="64"/>
      <c r="P490" s="64"/>
      <c r="Q490" s="64"/>
      <c r="R490" s="101"/>
      <c r="S490" s="70"/>
      <c r="T490" s="70"/>
      <c r="Y490" s="70"/>
      <c r="Z490" s="70"/>
      <c r="AD490" s="71"/>
      <c r="AO490" s="101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101"/>
      <c r="K491" s="64"/>
      <c r="L491" s="64"/>
      <c r="M491" s="64"/>
      <c r="N491" s="64"/>
      <c r="O491" s="64"/>
      <c r="P491" s="64"/>
      <c r="Q491" s="64"/>
      <c r="R491" s="101"/>
      <c r="S491" s="70"/>
      <c r="T491" s="70"/>
      <c r="Y491" s="70"/>
      <c r="Z491" s="70"/>
      <c r="AD491" s="71"/>
      <c r="AO491" s="101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101"/>
      <c r="K492" s="64"/>
      <c r="L492" s="64"/>
      <c r="M492" s="64"/>
      <c r="N492" s="64"/>
      <c r="O492" s="64"/>
      <c r="P492" s="64"/>
      <c r="Q492" s="64"/>
      <c r="R492" s="101"/>
      <c r="S492" s="70"/>
      <c r="T492" s="70"/>
      <c r="Y492" s="70"/>
      <c r="Z492" s="70"/>
      <c r="AD492" s="71"/>
      <c r="AO492" s="101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101"/>
      <c r="K493" s="64"/>
      <c r="L493" s="64"/>
      <c r="M493" s="64"/>
      <c r="N493" s="64"/>
      <c r="O493" s="64"/>
      <c r="P493" s="64"/>
      <c r="Q493" s="64"/>
      <c r="R493" s="101"/>
      <c r="S493" s="70"/>
      <c r="T493" s="70"/>
      <c r="Y493" s="70"/>
      <c r="Z493" s="70"/>
      <c r="AD493" s="71"/>
      <c r="AO493" s="101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101"/>
      <c r="K494" s="64"/>
      <c r="L494" s="64"/>
      <c r="M494" s="64"/>
      <c r="N494" s="64"/>
      <c r="O494" s="64"/>
      <c r="P494" s="64"/>
      <c r="Q494" s="64"/>
      <c r="R494" s="101"/>
      <c r="S494" s="70"/>
      <c r="T494" s="70"/>
      <c r="Y494" s="70"/>
      <c r="Z494" s="70"/>
      <c r="AD494" s="71"/>
      <c r="AO494" s="101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101"/>
      <c r="K495" s="64"/>
      <c r="L495" s="64"/>
      <c r="M495" s="64"/>
      <c r="N495" s="64"/>
      <c r="O495" s="64"/>
      <c r="P495" s="64"/>
      <c r="Q495" s="64"/>
      <c r="R495" s="101"/>
      <c r="S495" s="70"/>
      <c r="T495" s="70"/>
      <c r="Y495" s="70"/>
      <c r="Z495" s="70"/>
      <c r="AD495" s="71"/>
      <c r="AO495" s="101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101"/>
      <c r="K496" s="64"/>
      <c r="L496" s="64"/>
      <c r="M496" s="64"/>
      <c r="N496" s="64"/>
      <c r="O496" s="64"/>
      <c r="P496" s="64"/>
      <c r="Q496" s="64"/>
      <c r="R496" s="101"/>
      <c r="S496" s="70"/>
      <c r="T496" s="70"/>
      <c r="Y496" s="70"/>
      <c r="Z496" s="70"/>
      <c r="AD496" s="71"/>
      <c r="AO496" s="101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101"/>
      <c r="K497" s="64"/>
      <c r="L497" s="64"/>
      <c r="M497" s="64"/>
      <c r="N497" s="64"/>
      <c r="O497" s="64"/>
      <c r="P497" s="64"/>
      <c r="Q497" s="64"/>
      <c r="R497" s="101"/>
      <c r="S497" s="70"/>
      <c r="T497" s="70"/>
      <c r="Y497" s="70"/>
      <c r="Z497" s="70"/>
      <c r="AD497" s="71"/>
      <c r="AO497" s="101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101"/>
      <c r="K498" s="64"/>
      <c r="L498" s="64"/>
      <c r="M498" s="64"/>
      <c r="N498" s="64"/>
      <c r="O498" s="64"/>
      <c r="P498" s="64"/>
      <c r="Q498" s="64"/>
      <c r="R498" s="101"/>
      <c r="S498" s="70"/>
      <c r="T498" s="70"/>
      <c r="Y498" s="70"/>
      <c r="Z498" s="70"/>
      <c r="AD498" s="71"/>
      <c r="AO498" s="101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101"/>
      <c r="K499" s="64"/>
      <c r="L499" s="64"/>
      <c r="M499" s="64"/>
      <c r="N499" s="64"/>
      <c r="O499" s="64"/>
      <c r="P499" s="64"/>
      <c r="Q499" s="64"/>
      <c r="R499" s="101"/>
      <c r="S499" s="70"/>
      <c r="T499" s="70"/>
      <c r="Y499" s="70"/>
      <c r="Z499" s="70"/>
      <c r="AD499" s="71"/>
      <c r="AO499" s="101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101"/>
      <c r="K500" s="64"/>
      <c r="L500" s="64"/>
      <c r="M500" s="64"/>
      <c r="N500" s="64"/>
      <c r="O500" s="64"/>
      <c r="P500" s="64"/>
      <c r="Q500" s="64"/>
      <c r="R500" s="101"/>
      <c r="S500" s="70"/>
      <c r="T500" s="70"/>
      <c r="Y500" s="70"/>
      <c r="Z500" s="70"/>
      <c r="AD500" s="71"/>
      <c r="AO500" s="101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101"/>
      <c r="K501" s="64"/>
      <c r="L501" s="64"/>
      <c r="M501" s="64"/>
      <c r="N501" s="64"/>
      <c r="O501" s="64"/>
      <c r="P501" s="64"/>
      <c r="Q501" s="64"/>
      <c r="R501" s="101"/>
      <c r="S501" s="70"/>
      <c r="T501" s="70"/>
      <c r="Y501" s="70"/>
      <c r="Z501" s="70"/>
      <c r="AD501" s="71"/>
      <c r="AO501" s="101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101"/>
      <c r="K502" s="64"/>
      <c r="L502" s="64"/>
      <c r="M502" s="64"/>
      <c r="N502" s="64"/>
      <c r="O502" s="64"/>
      <c r="P502" s="64"/>
      <c r="Q502" s="64"/>
      <c r="R502" s="101"/>
      <c r="S502" s="70"/>
      <c r="T502" s="70"/>
      <c r="Y502" s="70"/>
      <c r="Z502" s="70"/>
      <c r="AD502" s="71"/>
      <c r="AO502" s="101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101"/>
      <c r="K503" s="64"/>
      <c r="L503" s="64"/>
      <c r="M503" s="64"/>
      <c r="N503" s="64"/>
      <c r="O503" s="64"/>
      <c r="P503" s="64"/>
      <c r="Q503" s="64"/>
      <c r="R503" s="101"/>
      <c r="S503" s="70"/>
      <c r="T503" s="70"/>
      <c r="Y503" s="70"/>
      <c r="Z503" s="70"/>
      <c r="AD503" s="71"/>
      <c r="AO503" s="101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101"/>
      <c r="K504" s="64"/>
      <c r="L504" s="64"/>
      <c r="M504" s="64"/>
      <c r="N504" s="64"/>
      <c r="O504" s="64"/>
      <c r="P504" s="64"/>
      <c r="Q504" s="64"/>
      <c r="R504" s="101"/>
      <c r="S504" s="70"/>
      <c r="T504" s="70"/>
      <c r="Y504" s="70"/>
      <c r="Z504" s="70"/>
      <c r="AD504" s="71"/>
      <c r="AO504" s="101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101"/>
      <c r="K505" s="64"/>
      <c r="L505" s="64"/>
      <c r="M505" s="64"/>
      <c r="N505" s="64"/>
      <c r="O505" s="64"/>
      <c r="P505" s="64"/>
      <c r="Q505" s="64"/>
      <c r="R505" s="101"/>
      <c r="S505" s="70"/>
      <c r="T505" s="70"/>
      <c r="Y505" s="70"/>
      <c r="Z505" s="70"/>
      <c r="AD505" s="71"/>
      <c r="AO505" s="101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101"/>
      <c r="K506" s="64"/>
      <c r="L506" s="64"/>
      <c r="M506" s="64"/>
      <c r="N506" s="64"/>
      <c r="O506" s="64"/>
      <c r="P506" s="64"/>
      <c r="Q506" s="64"/>
      <c r="R506" s="101"/>
      <c r="S506" s="70"/>
      <c r="T506" s="70"/>
      <c r="Y506" s="70"/>
      <c r="Z506" s="70"/>
      <c r="AD506" s="71"/>
      <c r="AO506" s="101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101"/>
      <c r="K507" s="64"/>
      <c r="L507" s="64"/>
      <c r="M507" s="64"/>
      <c r="N507" s="64"/>
      <c r="O507" s="64"/>
      <c r="P507" s="64"/>
      <c r="Q507" s="64"/>
      <c r="R507" s="101"/>
      <c r="S507" s="70"/>
      <c r="T507" s="70"/>
      <c r="Y507" s="70"/>
      <c r="Z507" s="70"/>
      <c r="AD507" s="71"/>
      <c r="AO507" s="101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101"/>
      <c r="K508" s="64"/>
      <c r="L508" s="64"/>
      <c r="M508" s="64"/>
      <c r="N508" s="64"/>
      <c r="O508" s="64"/>
      <c r="P508" s="64"/>
      <c r="Q508" s="64"/>
      <c r="R508" s="101"/>
      <c r="S508" s="70"/>
      <c r="T508" s="70"/>
      <c r="Y508" s="70"/>
      <c r="Z508" s="70"/>
      <c r="AD508" s="71"/>
      <c r="AO508" s="101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101"/>
      <c r="K509" s="64"/>
      <c r="L509" s="64"/>
      <c r="M509" s="64"/>
      <c r="N509" s="64"/>
      <c r="O509" s="64"/>
      <c r="P509" s="64"/>
      <c r="Q509" s="64"/>
      <c r="R509" s="101"/>
      <c r="S509" s="70"/>
      <c r="T509" s="70"/>
      <c r="Y509" s="70"/>
      <c r="Z509" s="70"/>
      <c r="AD509" s="71"/>
      <c r="AO509" s="101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101"/>
      <c r="K510" s="64"/>
      <c r="L510" s="64"/>
      <c r="M510" s="64"/>
      <c r="N510" s="64"/>
      <c r="O510" s="64"/>
      <c r="P510" s="64"/>
      <c r="Q510" s="64"/>
      <c r="R510" s="101"/>
      <c r="S510" s="70"/>
      <c r="T510" s="70"/>
      <c r="Y510" s="70"/>
      <c r="Z510" s="70"/>
      <c r="AD510" s="71"/>
      <c r="AO510" s="101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101"/>
      <c r="K511" s="64"/>
      <c r="L511" s="64"/>
      <c r="M511" s="64"/>
      <c r="N511" s="64"/>
      <c r="O511" s="64"/>
      <c r="P511" s="64"/>
      <c r="Q511" s="64"/>
      <c r="R511" s="101"/>
      <c r="S511" s="70"/>
      <c r="T511" s="70"/>
      <c r="Y511" s="70"/>
      <c r="Z511" s="70"/>
      <c r="AD511" s="71"/>
      <c r="AO511" s="101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101"/>
      <c r="K512" s="64"/>
      <c r="L512" s="64"/>
      <c r="M512" s="64"/>
      <c r="N512" s="64"/>
      <c r="O512" s="64"/>
      <c r="P512" s="64"/>
      <c r="Q512" s="64"/>
      <c r="R512" s="101"/>
      <c r="S512" s="70"/>
      <c r="T512" s="70"/>
      <c r="Y512" s="70"/>
      <c r="Z512" s="70"/>
      <c r="AD512" s="71"/>
      <c r="AO512" s="101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101"/>
      <c r="K513" s="64"/>
      <c r="L513" s="64"/>
      <c r="M513" s="64"/>
      <c r="N513" s="64"/>
      <c r="O513" s="64"/>
      <c r="P513" s="64"/>
      <c r="Q513" s="64"/>
      <c r="R513" s="101"/>
      <c r="S513" s="70"/>
      <c r="T513" s="70"/>
      <c r="Y513" s="70"/>
      <c r="Z513" s="70"/>
      <c r="AD513" s="71"/>
      <c r="AO513" s="101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101"/>
      <c r="K514" s="64"/>
      <c r="L514" s="64"/>
      <c r="M514" s="64"/>
      <c r="N514" s="64"/>
      <c r="O514" s="64"/>
      <c r="P514" s="64"/>
      <c r="Q514" s="64"/>
      <c r="R514" s="101"/>
      <c r="S514" s="70"/>
      <c r="T514" s="70"/>
      <c r="Y514" s="70"/>
      <c r="Z514" s="70"/>
      <c r="AD514" s="71"/>
      <c r="AO514" s="101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101"/>
      <c r="K515" s="64"/>
      <c r="L515" s="64"/>
      <c r="M515" s="64"/>
      <c r="N515" s="64"/>
      <c r="O515" s="64"/>
      <c r="P515" s="64"/>
      <c r="Q515" s="64"/>
      <c r="R515" s="101"/>
      <c r="S515" s="70"/>
      <c r="T515" s="70"/>
      <c r="Y515" s="70"/>
      <c r="Z515" s="70"/>
      <c r="AD515" s="71"/>
      <c r="AO515" s="101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101"/>
      <c r="K516" s="64"/>
      <c r="L516" s="64"/>
      <c r="M516" s="64"/>
      <c r="N516" s="64"/>
      <c r="O516" s="64"/>
      <c r="P516" s="64"/>
      <c r="Q516" s="64"/>
      <c r="R516" s="101"/>
      <c r="S516" s="70"/>
      <c r="T516" s="70"/>
      <c r="Y516" s="70"/>
      <c r="Z516" s="70"/>
      <c r="AD516" s="71"/>
      <c r="AO516" s="101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101"/>
      <c r="K517" s="64"/>
      <c r="L517" s="64"/>
      <c r="M517" s="64"/>
      <c r="N517" s="64"/>
      <c r="O517" s="64"/>
      <c r="P517" s="64"/>
      <c r="Q517" s="64"/>
      <c r="R517" s="101"/>
      <c r="S517" s="70"/>
      <c r="T517" s="70"/>
      <c r="Y517" s="70"/>
      <c r="Z517" s="70"/>
      <c r="AD517" s="71"/>
      <c r="AO517" s="101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101"/>
      <c r="K518" s="64"/>
      <c r="L518" s="64"/>
      <c r="M518" s="64"/>
      <c r="N518" s="64"/>
      <c r="O518" s="64"/>
      <c r="P518" s="64"/>
      <c r="Q518" s="64"/>
      <c r="R518" s="101"/>
      <c r="S518" s="70"/>
      <c r="T518" s="70"/>
      <c r="Y518" s="70"/>
      <c r="Z518" s="70"/>
      <c r="AD518" s="71"/>
      <c r="AO518" s="101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101"/>
      <c r="K519" s="64"/>
      <c r="L519" s="64"/>
      <c r="M519" s="64"/>
      <c r="N519" s="64"/>
      <c r="O519" s="64"/>
      <c r="P519" s="64"/>
      <c r="Q519" s="64"/>
      <c r="R519" s="101"/>
      <c r="S519" s="70"/>
      <c r="T519" s="70"/>
      <c r="Y519" s="70"/>
      <c r="Z519" s="70"/>
      <c r="AD519" s="71"/>
      <c r="AO519" s="101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101"/>
      <c r="K520" s="64"/>
      <c r="L520" s="64"/>
      <c r="M520" s="64"/>
      <c r="N520" s="64"/>
      <c r="O520" s="64"/>
      <c r="P520" s="64"/>
      <c r="Q520" s="64"/>
      <c r="R520" s="101"/>
      <c r="S520" s="70"/>
      <c r="T520" s="70"/>
      <c r="Y520" s="70"/>
      <c r="Z520" s="70"/>
      <c r="AD520" s="71"/>
      <c r="AO520" s="101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101"/>
      <c r="K521" s="64"/>
      <c r="L521" s="64"/>
      <c r="M521" s="64"/>
      <c r="N521" s="64"/>
      <c r="O521" s="64"/>
      <c r="P521" s="64"/>
      <c r="Q521" s="64"/>
      <c r="R521" s="101"/>
      <c r="S521" s="70"/>
      <c r="T521" s="70"/>
      <c r="Y521" s="70"/>
      <c r="Z521" s="70"/>
      <c r="AD521" s="71"/>
      <c r="AO521" s="101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101"/>
      <c r="K522" s="64"/>
      <c r="L522" s="64"/>
      <c r="M522" s="64"/>
      <c r="N522" s="64"/>
      <c r="O522" s="64"/>
      <c r="P522" s="64"/>
      <c r="Q522" s="64"/>
      <c r="R522" s="101"/>
      <c r="S522" s="70"/>
      <c r="T522" s="70"/>
      <c r="Y522" s="70"/>
      <c r="Z522" s="70"/>
      <c r="AD522" s="71"/>
      <c r="AO522" s="101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101"/>
      <c r="K523" s="64"/>
      <c r="L523" s="64"/>
      <c r="M523" s="64"/>
      <c r="N523" s="64"/>
      <c r="O523" s="64"/>
      <c r="P523" s="64"/>
      <c r="Q523" s="64"/>
      <c r="R523" s="101"/>
      <c r="S523" s="70"/>
      <c r="T523" s="70"/>
      <c r="Y523" s="70"/>
      <c r="Z523" s="70"/>
      <c r="AD523" s="71"/>
      <c r="AO523" s="101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101"/>
      <c r="K524" s="64"/>
      <c r="L524" s="64"/>
      <c r="M524" s="64"/>
      <c r="N524" s="64"/>
      <c r="O524" s="64"/>
      <c r="P524" s="64"/>
      <c r="Q524" s="64"/>
      <c r="R524" s="101"/>
      <c r="S524" s="70"/>
      <c r="T524" s="70"/>
      <c r="Y524" s="70"/>
      <c r="Z524" s="70"/>
      <c r="AD524" s="71"/>
      <c r="AO524" s="101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101"/>
      <c r="K525" s="64"/>
      <c r="L525" s="64"/>
      <c r="M525" s="64"/>
      <c r="N525" s="64"/>
      <c r="O525" s="64"/>
      <c r="P525" s="64"/>
      <c r="Q525" s="64"/>
      <c r="R525" s="101"/>
      <c r="S525" s="70"/>
      <c r="T525" s="70"/>
      <c r="Y525" s="70"/>
      <c r="Z525" s="70"/>
      <c r="AD525" s="71"/>
      <c r="AO525" s="101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101"/>
      <c r="K526" s="64"/>
      <c r="L526" s="64"/>
      <c r="M526" s="64"/>
      <c r="N526" s="64"/>
      <c r="O526" s="64"/>
      <c r="P526" s="64"/>
      <c r="Q526" s="64"/>
      <c r="R526" s="101"/>
      <c r="S526" s="70"/>
      <c r="T526" s="70"/>
      <c r="Y526" s="70"/>
      <c r="Z526" s="70"/>
      <c r="AD526" s="71"/>
      <c r="AO526" s="101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101"/>
      <c r="K527" s="64"/>
      <c r="L527" s="64"/>
      <c r="M527" s="64"/>
      <c r="N527" s="64"/>
      <c r="O527" s="64"/>
      <c r="P527" s="64"/>
      <c r="Q527" s="64"/>
      <c r="R527" s="101"/>
      <c r="S527" s="70"/>
      <c r="T527" s="70"/>
      <c r="Y527" s="70"/>
      <c r="Z527" s="70"/>
      <c r="AD527" s="71"/>
      <c r="AO527" s="101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101"/>
      <c r="K528" s="64"/>
      <c r="L528" s="64"/>
      <c r="M528" s="64"/>
      <c r="N528" s="64"/>
      <c r="O528" s="64"/>
      <c r="P528" s="64"/>
      <c r="Q528" s="64"/>
      <c r="R528" s="101"/>
      <c r="S528" s="70"/>
      <c r="T528" s="70"/>
      <c r="Y528" s="70"/>
      <c r="Z528" s="70"/>
      <c r="AD528" s="71"/>
      <c r="AO528" s="101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101"/>
      <c r="K529" s="64"/>
      <c r="L529" s="64"/>
      <c r="M529" s="64"/>
      <c r="N529" s="64"/>
      <c r="O529" s="64"/>
      <c r="P529" s="64"/>
      <c r="Q529" s="64"/>
      <c r="R529" s="101"/>
      <c r="S529" s="70"/>
      <c r="T529" s="70"/>
      <c r="Y529" s="70"/>
      <c r="Z529" s="70"/>
      <c r="AD529" s="71"/>
      <c r="AO529" s="101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101"/>
      <c r="K530" s="64"/>
      <c r="L530" s="64"/>
      <c r="M530" s="64"/>
      <c r="N530" s="64"/>
      <c r="O530" s="64"/>
      <c r="P530" s="64"/>
      <c r="Q530" s="64"/>
      <c r="R530" s="101"/>
      <c r="S530" s="70"/>
      <c r="T530" s="70"/>
      <c r="Y530" s="70"/>
      <c r="Z530" s="70"/>
      <c r="AD530" s="71"/>
      <c r="AO530" s="101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101"/>
      <c r="K531" s="64"/>
      <c r="L531" s="64"/>
      <c r="M531" s="64"/>
      <c r="N531" s="64"/>
      <c r="O531" s="64"/>
      <c r="P531" s="64"/>
      <c r="Q531" s="64"/>
      <c r="R531" s="101"/>
      <c r="S531" s="70"/>
      <c r="T531" s="70"/>
      <c r="Y531" s="70"/>
      <c r="Z531" s="70"/>
      <c r="AD531" s="71"/>
      <c r="AO531" s="101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101"/>
      <c r="K532" s="64"/>
      <c r="L532" s="64"/>
      <c r="M532" s="64"/>
      <c r="N532" s="64"/>
      <c r="O532" s="64"/>
      <c r="P532" s="64"/>
      <c r="Q532" s="64"/>
      <c r="R532" s="101"/>
      <c r="S532" s="70"/>
      <c r="T532" s="70"/>
      <c r="Y532" s="70"/>
      <c r="Z532" s="70"/>
      <c r="AD532" s="71"/>
      <c r="AO532" s="101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101"/>
      <c r="K533" s="64"/>
      <c r="L533" s="64"/>
      <c r="M533" s="64"/>
      <c r="N533" s="64"/>
      <c r="O533" s="64"/>
      <c r="P533" s="64"/>
      <c r="Q533" s="64"/>
      <c r="R533" s="101"/>
      <c r="S533" s="70"/>
      <c r="T533" s="70"/>
      <c r="Y533" s="70"/>
      <c r="Z533" s="70"/>
      <c r="AD533" s="71"/>
      <c r="AO533" s="101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101"/>
      <c r="K534" s="64"/>
      <c r="L534" s="64"/>
      <c r="M534" s="64"/>
      <c r="N534" s="64"/>
      <c r="O534" s="64"/>
      <c r="P534" s="64"/>
      <c r="Q534" s="64"/>
      <c r="R534" s="101"/>
      <c r="S534" s="70"/>
      <c r="T534" s="70"/>
      <c r="Y534" s="70"/>
      <c r="Z534" s="70"/>
      <c r="AD534" s="71"/>
      <c r="AO534" s="101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101"/>
      <c r="K535" s="64"/>
      <c r="L535" s="64"/>
      <c r="M535" s="64"/>
      <c r="N535" s="64"/>
      <c r="O535" s="64"/>
      <c r="P535" s="64"/>
      <c r="Q535" s="64"/>
      <c r="R535" s="101"/>
      <c r="S535" s="70"/>
      <c r="T535" s="70"/>
      <c r="Y535" s="70"/>
      <c r="Z535" s="70"/>
      <c r="AD535" s="71"/>
      <c r="AO535" s="101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101"/>
      <c r="K536" s="64"/>
      <c r="L536" s="64"/>
      <c r="M536" s="64"/>
      <c r="N536" s="64"/>
      <c r="O536" s="64"/>
      <c r="P536" s="64"/>
      <c r="Q536" s="64"/>
      <c r="R536" s="101"/>
      <c r="S536" s="70"/>
      <c r="T536" s="70"/>
      <c r="Y536" s="70"/>
      <c r="Z536" s="70"/>
      <c r="AD536" s="71"/>
      <c r="AO536" s="101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101"/>
      <c r="K537" s="64"/>
      <c r="L537" s="64"/>
      <c r="M537" s="64"/>
      <c r="N537" s="64"/>
      <c r="O537" s="64"/>
      <c r="P537" s="64"/>
      <c r="Q537" s="64"/>
      <c r="R537" s="101"/>
      <c r="S537" s="70"/>
      <c r="T537" s="70"/>
      <c r="Y537" s="70"/>
      <c r="Z537" s="70"/>
      <c r="AD537" s="71"/>
      <c r="AO537" s="101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101"/>
      <c r="K538" s="64"/>
      <c r="L538" s="64"/>
      <c r="M538" s="64"/>
      <c r="N538" s="64"/>
      <c r="O538" s="64"/>
      <c r="P538" s="64"/>
      <c r="Q538" s="64"/>
      <c r="R538" s="101"/>
      <c r="S538" s="70"/>
      <c r="T538" s="70"/>
      <c r="Y538" s="70"/>
      <c r="Z538" s="70"/>
      <c r="AD538" s="71"/>
      <c r="AO538" s="101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101"/>
      <c r="K539" s="64"/>
      <c r="L539" s="64"/>
      <c r="M539" s="64"/>
      <c r="N539" s="64"/>
      <c r="O539" s="64"/>
      <c r="P539" s="64"/>
      <c r="Q539" s="64"/>
      <c r="R539" s="101"/>
      <c r="S539" s="70"/>
      <c r="T539" s="70"/>
      <c r="Y539" s="70"/>
      <c r="Z539" s="70"/>
      <c r="AD539" s="71"/>
      <c r="AO539" s="101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101"/>
      <c r="K540" s="64"/>
      <c r="L540" s="64"/>
      <c r="M540" s="64"/>
      <c r="N540" s="64"/>
      <c r="O540" s="64"/>
      <c r="P540" s="64"/>
      <c r="Q540" s="64"/>
      <c r="R540" s="101"/>
      <c r="S540" s="70"/>
      <c r="T540" s="70"/>
      <c r="Y540" s="70"/>
      <c r="Z540" s="70"/>
      <c r="AD540" s="71"/>
      <c r="AO540" s="101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101"/>
      <c r="K541" s="64"/>
      <c r="L541" s="64"/>
      <c r="M541" s="64"/>
      <c r="N541" s="64"/>
      <c r="O541" s="64"/>
      <c r="P541" s="64"/>
      <c r="Q541" s="64"/>
      <c r="R541" s="101"/>
      <c r="S541" s="70"/>
      <c r="T541" s="70"/>
      <c r="Y541" s="70"/>
      <c r="Z541" s="70"/>
      <c r="AD541" s="71"/>
      <c r="AO541" s="101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101"/>
      <c r="K542" s="64"/>
      <c r="L542" s="64"/>
      <c r="M542" s="64"/>
      <c r="N542" s="64"/>
      <c r="O542" s="64"/>
      <c r="P542" s="64"/>
      <c r="Q542" s="64"/>
      <c r="R542" s="101"/>
      <c r="S542" s="70"/>
      <c r="T542" s="70"/>
      <c r="Y542" s="70"/>
      <c r="Z542" s="70"/>
      <c r="AD542" s="71"/>
      <c r="AO542" s="101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101"/>
      <c r="K543" s="64"/>
      <c r="L543" s="64"/>
      <c r="M543" s="64"/>
      <c r="N543" s="64"/>
      <c r="O543" s="64"/>
      <c r="P543" s="64"/>
      <c r="Q543" s="64"/>
      <c r="R543" s="101"/>
      <c r="S543" s="70"/>
      <c r="T543" s="70"/>
      <c r="Y543" s="70"/>
      <c r="Z543" s="70"/>
      <c r="AD543" s="71"/>
      <c r="AO543" s="101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101"/>
      <c r="K544" s="64"/>
      <c r="L544" s="64"/>
      <c r="M544" s="64"/>
      <c r="N544" s="64"/>
      <c r="O544" s="64"/>
      <c r="P544" s="64"/>
      <c r="Q544" s="64"/>
      <c r="R544" s="101"/>
      <c r="S544" s="70"/>
      <c r="T544" s="70"/>
      <c r="Y544" s="70"/>
      <c r="Z544" s="70"/>
      <c r="AD544" s="71"/>
      <c r="AO544" s="101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101"/>
      <c r="K545" s="64"/>
      <c r="L545" s="64"/>
      <c r="M545" s="64"/>
      <c r="N545" s="64"/>
      <c r="O545" s="64"/>
      <c r="P545" s="64"/>
      <c r="Q545" s="64"/>
      <c r="R545" s="101"/>
      <c r="S545" s="70"/>
      <c r="T545" s="70"/>
      <c r="Y545" s="70"/>
      <c r="Z545" s="70"/>
      <c r="AD545" s="71"/>
      <c r="AO545" s="101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101"/>
      <c r="K546" s="64"/>
      <c r="L546" s="64"/>
      <c r="M546" s="64"/>
      <c r="N546" s="64"/>
      <c r="O546" s="64"/>
      <c r="P546" s="64"/>
      <c r="Q546" s="64"/>
      <c r="R546" s="101"/>
      <c r="S546" s="70"/>
      <c r="T546" s="70"/>
      <c r="Y546" s="70"/>
      <c r="Z546" s="70"/>
      <c r="AD546" s="71"/>
      <c r="AO546" s="101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101"/>
      <c r="K547" s="64"/>
      <c r="L547" s="64"/>
      <c r="M547" s="64"/>
      <c r="N547" s="64"/>
      <c r="O547" s="64"/>
      <c r="P547" s="64"/>
      <c r="Q547" s="64"/>
      <c r="R547" s="101"/>
      <c r="S547" s="70"/>
      <c r="T547" s="70"/>
      <c r="Y547" s="70"/>
      <c r="Z547" s="70"/>
      <c r="AD547" s="71"/>
      <c r="AO547" s="101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101"/>
      <c r="K548" s="64"/>
      <c r="L548" s="64"/>
      <c r="M548" s="64"/>
      <c r="N548" s="64"/>
      <c r="O548" s="64"/>
      <c r="P548" s="64"/>
      <c r="Q548" s="64"/>
      <c r="R548" s="101"/>
      <c r="S548" s="70"/>
      <c r="T548" s="70"/>
      <c r="Y548" s="70"/>
      <c r="Z548" s="70"/>
      <c r="AD548" s="71"/>
      <c r="AO548" s="101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101"/>
      <c r="K549" s="64"/>
      <c r="L549" s="64"/>
      <c r="M549" s="64"/>
      <c r="N549" s="64"/>
      <c r="O549" s="64"/>
      <c r="P549" s="64"/>
      <c r="Q549" s="64"/>
      <c r="R549" s="101"/>
      <c r="S549" s="70"/>
      <c r="T549" s="70"/>
      <c r="Y549" s="70"/>
      <c r="Z549" s="70"/>
      <c r="AD549" s="71"/>
      <c r="AO549" s="101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101"/>
      <c r="K550" s="64"/>
      <c r="L550" s="64"/>
      <c r="M550" s="64"/>
      <c r="N550" s="64"/>
      <c r="O550" s="64"/>
      <c r="P550" s="64"/>
      <c r="Q550" s="64"/>
      <c r="R550" s="101"/>
      <c r="S550" s="70"/>
      <c r="T550" s="70"/>
      <c r="Y550" s="70"/>
      <c r="Z550" s="70"/>
      <c r="AD550" s="71"/>
      <c r="AO550" s="101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101"/>
      <c r="K551" s="64"/>
      <c r="L551" s="64"/>
      <c r="M551" s="64"/>
      <c r="N551" s="64"/>
      <c r="O551" s="64"/>
      <c r="P551" s="64"/>
      <c r="Q551" s="64"/>
      <c r="R551" s="101"/>
      <c r="S551" s="70"/>
      <c r="T551" s="70"/>
      <c r="Y551" s="70"/>
      <c r="Z551" s="70"/>
      <c r="AD551" s="71"/>
      <c r="AO551" s="101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101"/>
      <c r="K552" s="64"/>
      <c r="L552" s="64"/>
      <c r="M552" s="64"/>
      <c r="N552" s="64"/>
      <c r="O552" s="64"/>
      <c r="P552" s="64"/>
      <c r="Q552" s="64"/>
      <c r="R552" s="101"/>
      <c r="S552" s="70"/>
      <c r="T552" s="70"/>
      <c r="Y552" s="70"/>
      <c r="Z552" s="70"/>
      <c r="AD552" s="71"/>
      <c r="AO552" s="101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101"/>
      <c r="K553" s="64"/>
      <c r="L553" s="64"/>
      <c r="M553" s="64"/>
      <c r="N553" s="64"/>
      <c r="O553" s="64"/>
      <c r="P553" s="64"/>
      <c r="Q553" s="64"/>
      <c r="R553" s="101"/>
      <c r="S553" s="70"/>
      <c r="T553" s="70"/>
      <c r="Y553" s="70"/>
      <c r="Z553" s="70"/>
      <c r="AD553" s="71"/>
      <c r="AO553" s="101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101"/>
      <c r="K554" s="64"/>
      <c r="L554" s="64"/>
      <c r="M554" s="64"/>
      <c r="N554" s="64"/>
      <c r="O554" s="64"/>
      <c r="P554" s="64"/>
      <c r="Q554" s="64"/>
      <c r="R554" s="101"/>
      <c r="S554" s="70"/>
      <c r="T554" s="70"/>
      <c r="Y554" s="70"/>
      <c r="Z554" s="70"/>
      <c r="AD554" s="71"/>
      <c r="AO554" s="101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101"/>
      <c r="K555" s="64"/>
      <c r="L555" s="64"/>
      <c r="M555" s="64"/>
      <c r="N555" s="64"/>
      <c r="O555" s="64"/>
      <c r="P555" s="64"/>
      <c r="Q555" s="64"/>
      <c r="R555" s="101"/>
      <c r="S555" s="70"/>
      <c r="T555" s="70"/>
      <c r="Y555" s="70"/>
      <c r="Z555" s="70"/>
      <c r="AD555" s="71"/>
      <c r="AO555" s="101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101"/>
      <c r="K556" s="64"/>
      <c r="L556" s="64"/>
      <c r="M556" s="64"/>
      <c r="N556" s="64"/>
      <c r="O556" s="64"/>
      <c r="P556" s="64"/>
      <c r="Q556" s="64"/>
      <c r="R556" s="101"/>
      <c r="S556" s="70"/>
      <c r="T556" s="70"/>
      <c r="Y556" s="70"/>
      <c r="Z556" s="70"/>
      <c r="AD556" s="71"/>
      <c r="AO556" s="101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101"/>
      <c r="K557" s="64"/>
      <c r="L557" s="64"/>
      <c r="M557" s="64"/>
      <c r="N557" s="64"/>
      <c r="O557" s="64"/>
      <c r="P557" s="64"/>
      <c r="Q557" s="64"/>
      <c r="R557" s="101"/>
      <c r="S557" s="70"/>
      <c r="T557" s="70"/>
      <c r="Y557" s="70"/>
      <c r="Z557" s="70"/>
      <c r="AD557" s="71"/>
      <c r="AO557" s="101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101"/>
      <c r="K558" s="64"/>
      <c r="L558" s="64"/>
      <c r="M558" s="64"/>
      <c r="N558" s="64"/>
      <c r="O558" s="64"/>
      <c r="P558" s="64"/>
      <c r="Q558" s="64"/>
      <c r="R558" s="101"/>
      <c r="S558" s="70"/>
      <c r="T558" s="70"/>
      <c r="Y558" s="70"/>
      <c r="Z558" s="70"/>
      <c r="AD558" s="71"/>
      <c r="AO558" s="101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101"/>
      <c r="K559" s="64"/>
      <c r="L559" s="64"/>
      <c r="M559" s="64"/>
      <c r="N559" s="64"/>
      <c r="O559" s="64"/>
      <c r="P559" s="64"/>
      <c r="Q559" s="64"/>
      <c r="R559" s="101"/>
      <c r="S559" s="70"/>
      <c r="T559" s="70"/>
      <c r="Y559" s="70"/>
      <c r="Z559" s="70"/>
      <c r="AD559" s="71"/>
      <c r="AO559" s="101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101"/>
      <c r="K560" s="64"/>
      <c r="L560" s="64"/>
      <c r="M560" s="64"/>
      <c r="N560" s="64"/>
      <c r="O560" s="64"/>
      <c r="P560" s="64"/>
      <c r="Q560" s="64"/>
      <c r="R560" s="101"/>
      <c r="S560" s="70"/>
      <c r="T560" s="70"/>
      <c r="Y560" s="70"/>
      <c r="Z560" s="70"/>
      <c r="AD560" s="71"/>
      <c r="AO560" s="101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101"/>
      <c r="K561" s="64"/>
      <c r="L561" s="64"/>
      <c r="M561" s="64"/>
      <c r="N561" s="64"/>
      <c r="O561" s="64"/>
      <c r="P561" s="64"/>
      <c r="Q561" s="64"/>
      <c r="R561" s="101"/>
      <c r="S561" s="70"/>
      <c r="T561" s="70"/>
      <c r="Y561" s="70"/>
      <c r="Z561" s="70"/>
      <c r="AD561" s="71"/>
      <c r="AO561" s="101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101"/>
      <c r="K562" s="64"/>
      <c r="L562" s="64"/>
      <c r="M562" s="64"/>
      <c r="N562" s="64"/>
      <c r="O562" s="64"/>
      <c r="P562" s="64"/>
      <c r="Q562" s="64"/>
      <c r="R562" s="101"/>
      <c r="S562" s="70"/>
      <c r="T562" s="70"/>
      <c r="Y562" s="70"/>
      <c r="Z562" s="70"/>
      <c r="AD562" s="71"/>
      <c r="AO562" s="101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101"/>
      <c r="K563" s="64"/>
      <c r="L563" s="64"/>
      <c r="M563" s="64"/>
      <c r="N563" s="64"/>
      <c r="O563" s="64"/>
      <c r="P563" s="64"/>
      <c r="Q563" s="64"/>
      <c r="R563" s="101"/>
      <c r="S563" s="70"/>
      <c r="T563" s="70"/>
      <c r="Y563" s="70"/>
      <c r="Z563" s="70"/>
      <c r="AD563" s="71"/>
      <c r="AO563" s="101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101"/>
      <c r="K564" s="64"/>
      <c r="L564" s="64"/>
      <c r="M564" s="64"/>
      <c r="N564" s="64"/>
      <c r="O564" s="64"/>
      <c r="P564" s="64"/>
      <c r="Q564" s="64"/>
      <c r="R564" s="101"/>
      <c r="S564" s="70"/>
      <c r="T564" s="70"/>
      <c r="Y564" s="70"/>
      <c r="Z564" s="70"/>
      <c r="AD564" s="71"/>
      <c r="AO564" s="101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101"/>
      <c r="K565" s="64"/>
      <c r="L565" s="64"/>
      <c r="M565" s="64"/>
      <c r="N565" s="64"/>
      <c r="O565" s="64"/>
      <c r="P565" s="64"/>
      <c r="Q565" s="64"/>
      <c r="R565" s="101"/>
      <c r="S565" s="70"/>
      <c r="T565" s="70"/>
      <c r="Y565" s="70"/>
      <c r="Z565" s="70"/>
      <c r="AD565" s="71"/>
      <c r="AO565" s="101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101"/>
      <c r="K566" s="64"/>
      <c r="L566" s="64"/>
      <c r="M566" s="64"/>
      <c r="N566" s="64"/>
      <c r="O566" s="64"/>
      <c r="P566" s="64"/>
      <c r="Q566" s="64"/>
      <c r="R566" s="101"/>
      <c r="S566" s="70"/>
      <c r="T566" s="70"/>
      <c r="Y566" s="70"/>
      <c r="Z566" s="70"/>
      <c r="AD566" s="71"/>
      <c r="AO566" s="101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101"/>
      <c r="K567" s="64"/>
      <c r="L567" s="64"/>
      <c r="M567" s="64"/>
      <c r="N567" s="64"/>
      <c r="O567" s="64"/>
      <c r="P567" s="64"/>
      <c r="Q567" s="64"/>
      <c r="R567" s="101"/>
      <c r="S567" s="70"/>
      <c r="T567" s="70"/>
      <c r="Y567" s="70"/>
      <c r="Z567" s="70"/>
      <c r="AD567" s="71"/>
      <c r="AO567" s="101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101"/>
      <c r="K568" s="64"/>
      <c r="L568" s="64"/>
      <c r="M568" s="64"/>
      <c r="N568" s="64"/>
      <c r="O568" s="64"/>
      <c r="P568" s="64"/>
      <c r="Q568" s="64"/>
      <c r="R568" s="101"/>
      <c r="S568" s="70"/>
      <c r="T568" s="70"/>
      <c r="Y568" s="70"/>
      <c r="Z568" s="70"/>
      <c r="AD568" s="71"/>
      <c r="AO568" s="101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101"/>
      <c r="K569" s="64"/>
      <c r="L569" s="64"/>
      <c r="M569" s="64"/>
      <c r="N569" s="64"/>
      <c r="O569" s="64"/>
      <c r="P569" s="64"/>
      <c r="Q569" s="64"/>
      <c r="R569" s="101"/>
      <c r="S569" s="70"/>
      <c r="T569" s="70"/>
      <c r="Y569" s="70"/>
      <c r="Z569" s="70"/>
      <c r="AD569" s="71"/>
      <c r="AO569" s="101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101"/>
      <c r="K570" s="64"/>
      <c r="L570" s="64"/>
      <c r="M570" s="64"/>
      <c r="N570" s="64"/>
      <c r="O570" s="64"/>
      <c r="P570" s="64"/>
      <c r="Q570" s="64"/>
      <c r="R570" s="101"/>
      <c r="S570" s="70"/>
      <c r="T570" s="70"/>
      <c r="Y570" s="70"/>
      <c r="Z570" s="70"/>
      <c r="AD570" s="71"/>
      <c r="AO570" s="101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101"/>
      <c r="K571" s="64"/>
      <c r="L571" s="64"/>
      <c r="M571" s="64"/>
      <c r="N571" s="64"/>
      <c r="O571" s="64"/>
      <c r="P571" s="64"/>
      <c r="Q571" s="64"/>
      <c r="R571" s="101"/>
      <c r="S571" s="70"/>
      <c r="T571" s="70"/>
      <c r="Y571" s="70"/>
      <c r="Z571" s="70"/>
      <c r="AD571" s="71"/>
      <c r="AO571" s="101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101"/>
      <c r="K572" s="64"/>
      <c r="L572" s="64"/>
      <c r="M572" s="64"/>
      <c r="N572" s="64"/>
      <c r="O572" s="64"/>
      <c r="P572" s="64"/>
      <c r="Q572" s="64"/>
      <c r="R572" s="101"/>
      <c r="S572" s="70"/>
      <c r="T572" s="70"/>
      <c r="Y572" s="70"/>
      <c r="Z572" s="70"/>
      <c r="AD572" s="71"/>
      <c r="AO572" s="101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101"/>
      <c r="K573" s="64"/>
      <c r="L573" s="64"/>
      <c r="M573" s="64"/>
      <c r="N573" s="64"/>
      <c r="O573" s="64"/>
      <c r="P573" s="64"/>
      <c r="Q573" s="64"/>
      <c r="R573" s="101"/>
      <c r="S573" s="70"/>
      <c r="T573" s="70"/>
      <c r="Y573" s="70"/>
      <c r="Z573" s="70"/>
      <c r="AD573" s="71"/>
      <c r="AO573" s="101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101"/>
      <c r="K574" s="64"/>
      <c r="L574" s="64"/>
      <c r="M574" s="64"/>
      <c r="N574" s="64"/>
      <c r="O574" s="64"/>
      <c r="P574" s="64"/>
      <c r="Q574" s="64"/>
      <c r="R574" s="101"/>
      <c r="S574" s="70"/>
      <c r="T574" s="70"/>
      <c r="Y574" s="70"/>
      <c r="Z574" s="70"/>
      <c r="AD574" s="71"/>
      <c r="AO574" s="101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101"/>
      <c r="K575" s="64"/>
      <c r="L575" s="64"/>
      <c r="M575" s="64"/>
      <c r="N575" s="64"/>
      <c r="O575" s="64"/>
      <c r="P575" s="64"/>
      <c r="Q575" s="64"/>
      <c r="R575" s="101"/>
      <c r="S575" s="70"/>
      <c r="T575" s="70"/>
      <c r="Y575" s="70"/>
      <c r="Z575" s="70"/>
      <c r="AD575" s="71"/>
      <c r="AO575" s="101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101"/>
      <c r="K576" s="64"/>
      <c r="L576" s="64"/>
      <c r="M576" s="64"/>
      <c r="N576" s="64"/>
      <c r="O576" s="64"/>
      <c r="P576" s="64"/>
      <c r="Q576" s="64"/>
      <c r="R576" s="101"/>
      <c r="S576" s="70"/>
      <c r="T576" s="70"/>
      <c r="Y576" s="70"/>
      <c r="Z576" s="70"/>
      <c r="AD576" s="71"/>
      <c r="AO576" s="101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101"/>
      <c r="K577" s="64"/>
      <c r="L577" s="64"/>
      <c r="M577" s="64"/>
      <c r="N577" s="64"/>
      <c r="O577" s="64"/>
      <c r="P577" s="64"/>
      <c r="Q577" s="64"/>
      <c r="R577" s="101"/>
      <c r="S577" s="70"/>
      <c r="T577" s="70"/>
      <c r="Y577" s="70"/>
      <c r="Z577" s="70"/>
      <c r="AD577" s="71"/>
      <c r="AO577" s="101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101"/>
      <c r="K578" s="64"/>
      <c r="L578" s="64"/>
      <c r="M578" s="64"/>
      <c r="N578" s="64"/>
      <c r="O578" s="64"/>
      <c r="P578" s="64"/>
      <c r="Q578" s="64"/>
      <c r="R578" s="101"/>
      <c r="S578" s="70"/>
      <c r="T578" s="70"/>
      <c r="Y578" s="70"/>
      <c r="Z578" s="70"/>
      <c r="AD578" s="71"/>
      <c r="AO578" s="101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101"/>
      <c r="K579" s="64"/>
      <c r="L579" s="64"/>
      <c r="M579" s="64"/>
      <c r="N579" s="64"/>
      <c r="O579" s="64"/>
      <c r="P579" s="64"/>
      <c r="Q579" s="64"/>
      <c r="R579" s="101"/>
      <c r="S579" s="70"/>
      <c r="T579" s="70"/>
      <c r="Y579" s="70"/>
      <c r="Z579" s="70"/>
      <c r="AD579" s="71"/>
      <c r="AO579" s="101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101"/>
      <c r="K580" s="64"/>
      <c r="L580" s="64"/>
      <c r="M580" s="64"/>
      <c r="N580" s="64"/>
      <c r="O580" s="64"/>
      <c r="P580" s="64"/>
      <c r="Q580" s="64"/>
      <c r="R580" s="101"/>
      <c r="S580" s="70"/>
      <c r="T580" s="70"/>
      <c r="Y580" s="70"/>
      <c r="Z580" s="70"/>
      <c r="AD580" s="71"/>
      <c r="AO580" s="101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101"/>
      <c r="K581" s="64"/>
      <c r="L581" s="64"/>
      <c r="M581" s="64"/>
      <c r="N581" s="64"/>
      <c r="O581" s="64"/>
      <c r="P581" s="64"/>
      <c r="Q581" s="64"/>
      <c r="R581" s="101"/>
      <c r="S581" s="70"/>
      <c r="T581" s="70"/>
      <c r="Y581" s="70"/>
      <c r="Z581" s="70"/>
      <c r="AD581" s="71"/>
      <c r="AO581" s="101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101"/>
      <c r="K582" s="64"/>
      <c r="L582" s="64"/>
      <c r="M582" s="64"/>
      <c r="N582" s="64"/>
      <c r="O582" s="64"/>
      <c r="P582" s="64"/>
      <c r="Q582" s="64"/>
      <c r="R582" s="101"/>
      <c r="S582" s="70"/>
      <c r="T582" s="70"/>
      <c r="Y582" s="70"/>
      <c r="Z582" s="70"/>
      <c r="AD582" s="71"/>
      <c r="AO582" s="101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101"/>
      <c r="K583" s="64"/>
      <c r="L583" s="64"/>
      <c r="M583" s="64"/>
      <c r="N583" s="64"/>
      <c r="O583" s="64"/>
      <c r="P583" s="64"/>
      <c r="Q583" s="64"/>
      <c r="R583" s="101"/>
      <c r="S583" s="70"/>
      <c r="T583" s="70"/>
      <c r="Y583" s="70"/>
      <c r="Z583" s="70"/>
      <c r="AD583" s="71"/>
      <c r="AO583" s="101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101"/>
      <c r="K584" s="64"/>
      <c r="L584" s="64"/>
      <c r="M584" s="64"/>
      <c r="N584" s="64"/>
      <c r="O584" s="64"/>
      <c r="P584" s="64"/>
      <c r="Q584" s="64"/>
      <c r="R584" s="101"/>
      <c r="S584" s="70"/>
      <c r="T584" s="70"/>
      <c r="Y584" s="70"/>
      <c r="Z584" s="70"/>
      <c r="AD584" s="71"/>
      <c r="AO584" s="101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101"/>
      <c r="K585" s="64"/>
      <c r="L585" s="64"/>
      <c r="M585" s="64"/>
      <c r="N585" s="64"/>
      <c r="O585" s="64"/>
      <c r="P585" s="64"/>
      <c r="Q585" s="64"/>
      <c r="R585" s="101"/>
      <c r="S585" s="70"/>
      <c r="T585" s="70"/>
      <c r="Y585" s="70"/>
      <c r="Z585" s="70"/>
      <c r="AD585" s="71"/>
      <c r="AO585" s="101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101"/>
      <c r="K586" s="64"/>
      <c r="L586" s="64"/>
      <c r="M586" s="64"/>
      <c r="N586" s="64"/>
      <c r="O586" s="64"/>
      <c r="P586" s="64"/>
      <c r="Q586" s="64"/>
      <c r="R586" s="101"/>
      <c r="S586" s="70"/>
      <c r="T586" s="70"/>
      <c r="Y586" s="70"/>
      <c r="Z586" s="70"/>
      <c r="AD586" s="71"/>
      <c r="AO586" s="101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101"/>
      <c r="K587" s="64"/>
      <c r="L587" s="64"/>
      <c r="M587" s="64"/>
      <c r="N587" s="64"/>
      <c r="O587" s="64"/>
      <c r="P587" s="64"/>
      <c r="Q587" s="64"/>
      <c r="R587" s="101"/>
      <c r="S587" s="70"/>
      <c r="T587" s="70"/>
      <c r="Y587" s="70"/>
      <c r="Z587" s="70"/>
      <c r="AD587" s="71"/>
      <c r="AO587" s="101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101"/>
      <c r="K588" s="64"/>
      <c r="L588" s="64"/>
      <c r="M588" s="64"/>
      <c r="N588" s="64"/>
      <c r="O588" s="64"/>
      <c r="P588" s="64"/>
      <c r="Q588" s="64"/>
      <c r="R588" s="101"/>
      <c r="S588" s="70"/>
      <c r="T588" s="70"/>
      <c r="Y588" s="70"/>
      <c r="Z588" s="70"/>
      <c r="AD588" s="71"/>
      <c r="AO588" s="101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101"/>
      <c r="K589" s="64"/>
      <c r="L589" s="64"/>
      <c r="M589" s="64"/>
      <c r="N589" s="64"/>
      <c r="O589" s="64"/>
      <c r="P589" s="64"/>
      <c r="Q589" s="64"/>
      <c r="R589" s="101"/>
      <c r="S589" s="70"/>
      <c r="T589" s="70"/>
      <c r="Y589" s="70"/>
      <c r="Z589" s="70"/>
      <c r="AD589" s="71"/>
      <c r="AO589" s="101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101"/>
      <c r="K590" s="64"/>
      <c r="L590" s="64"/>
      <c r="M590" s="64"/>
      <c r="N590" s="64"/>
      <c r="O590" s="64"/>
      <c r="P590" s="64"/>
      <c r="Q590" s="64"/>
      <c r="R590" s="101"/>
      <c r="S590" s="70"/>
      <c r="T590" s="70"/>
      <c r="Y590" s="70"/>
      <c r="Z590" s="70"/>
      <c r="AD590" s="71"/>
      <c r="AO590" s="101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101"/>
      <c r="K591" s="64"/>
      <c r="L591" s="64"/>
      <c r="M591" s="64"/>
      <c r="N591" s="64"/>
      <c r="O591" s="64"/>
      <c r="P591" s="64"/>
      <c r="Q591" s="64"/>
      <c r="R591" s="101"/>
      <c r="S591" s="70"/>
      <c r="T591" s="70"/>
      <c r="Y591" s="70"/>
      <c r="Z591" s="70"/>
      <c r="AD591" s="71"/>
      <c r="AO591" s="101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101"/>
      <c r="K592" s="64"/>
      <c r="L592" s="64"/>
      <c r="M592" s="64"/>
      <c r="N592" s="64"/>
      <c r="O592" s="64"/>
      <c r="P592" s="64"/>
      <c r="Q592" s="64"/>
      <c r="R592" s="101"/>
      <c r="S592" s="70"/>
      <c r="T592" s="70"/>
      <c r="Y592" s="70"/>
      <c r="Z592" s="70"/>
      <c r="AD592" s="71"/>
      <c r="AO592" s="101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101"/>
      <c r="K593" s="64"/>
      <c r="L593" s="64"/>
      <c r="M593" s="64"/>
      <c r="N593" s="64"/>
      <c r="O593" s="64"/>
      <c r="P593" s="64"/>
      <c r="Q593" s="64"/>
      <c r="R593" s="101"/>
      <c r="S593" s="70"/>
      <c r="T593" s="70"/>
      <c r="Y593" s="70"/>
      <c r="Z593" s="70"/>
      <c r="AD593" s="71"/>
      <c r="AO593" s="101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101"/>
      <c r="K594" s="64"/>
      <c r="L594" s="64"/>
      <c r="M594" s="64"/>
      <c r="N594" s="64"/>
      <c r="O594" s="64"/>
      <c r="P594" s="64"/>
      <c r="Q594" s="64"/>
      <c r="R594" s="101"/>
      <c r="S594" s="70"/>
      <c r="T594" s="70"/>
      <c r="Y594" s="70"/>
      <c r="Z594" s="70"/>
      <c r="AD594" s="71"/>
      <c r="AO594" s="101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101"/>
      <c r="K595" s="64"/>
      <c r="L595" s="64"/>
      <c r="M595" s="64"/>
      <c r="N595" s="64"/>
      <c r="O595" s="64"/>
      <c r="P595" s="64"/>
      <c r="Q595" s="64"/>
      <c r="R595" s="101"/>
      <c r="S595" s="70"/>
      <c r="T595" s="70"/>
      <c r="Y595" s="70"/>
      <c r="Z595" s="70"/>
      <c r="AD595" s="71"/>
      <c r="AO595" s="101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101"/>
      <c r="K596" s="64"/>
      <c r="L596" s="64"/>
      <c r="M596" s="64"/>
      <c r="N596" s="64"/>
      <c r="O596" s="64"/>
      <c r="P596" s="64"/>
      <c r="Q596" s="64"/>
      <c r="R596" s="101"/>
      <c r="S596" s="70"/>
      <c r="T596" s="70"/>
      <c r="Y596" s="70"/>
      <c r="Z596" s="70"/>
      <c r="AD596" s="71"/>
      <c r="AO596" s="101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101"/>
      <c r="K597" s="64"/>
      <c r="L597" s="64"/>
      <c r="M597" s="64"/>
      <c r="N597" s="64"/>
      <c r="O597" s="64"/>
      <c r="P597" s="64"/>
      <c r="Q597" s="64"/>
      <c r="R597" s="101"/>
      <c r="S597" s="70"/>
      <c r="T597" s="70"/>
      <c r="Y597" s="70"/>
      <c r="Z597" s="70"/>
      <c r="AD597" s="71"/>
      <c r="AO597" s="101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101"/>
      <c r="K598" s="64"/>
      <c r="L598" s="64"/>
      <c r="M598" s="64"/>
      <c r="N598" s="64"/>
      <c r="O598" s="64"/>
      <c r="P598" s="64"/>
      <c r="Q598" s="64"/>
      <c r="R598" s="101"/>
      <c r="S598" s="70"/>
      <c r="T598" s="70"/>
      <c r="Y598" s="70"/>
      <c r="Z598" s="70"/>
      <c r="AD598" s="71"/>
      <c r="AO598" s="101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101"/>
      <c r="K599" s="64"/>
      <c r="L599" s="64"/>
      <c r="M599" s="64"/>
      <c r="N599" s="64"/>
      <c r="O599" s="64"/>
      <c r="P599" s="64"/>
      <c r="Q599" s="64"/>
      <c r="R599" s="101"/>
      <c r="S599" s="70"/>
      <c r="T599" s="70"/>
      <c r="Y599" s="70"/>
      <c r="Z599" s="70"/>
      <c r="AD599" s="71"/>
      <c r="AO599" s="101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101"/>
      <c r="K600" s="64"/>
      <c r="L600" s="64"/>
      <c r="M600" s="64"/>
      <c r="N600" s="64"/>
      <c r="O600" s="64"/>
      <c r="P600" s="64"/>
      <c r="Q600" s="64"/>
      <c r="R600" s="101"/>
      <c r="S600" s="70"/>
      <c r="T600" s="70"/>
      <c r="Y600" s="70"/>
      <c r="Z600" s="70"/>
      <c r="AD600" s="71"/>
      <c r="AO600" s="101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101"/>
      <c r="K601" s="64"/>
      <c r="L601" s="64"/>
      <c r="M601" s="64"/>
      <c r="N601" s="64"/>
      <c r="O601" s="64"/>
      <c r="P601" s="64"/>
      <c r="Q601" s="64"/>
      <c r="R601" s="101"/>
      <c r="S601" s="70"/>
      <c r="T601" s="70"/>
      <c r="Y601" s="70"/>
      <c r="Z601" s="70"/>
      <c r="AD601" s="71"/>
      <c r="AO601" s="101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101"/>
      <c r="K602" s="64"/>
      <c r="L602" s="64"/>
      <c r="M602" s="64"/>
      <c r="N602" s="64"/>
      <c r="O602" s="64"/>
      <c r="P602" s="64"/>
      <c r="Q602" s="64"/>
      <c r="R602" s="101"/>
      <c r="S602" s="70"/>
      <c r="T602" s="70"/>
      <c r="Y602" s="70"/>
      <c r="Z602" s="70"/>
      <c r="AD602" s="71"/>
      <c r="AO602" s="101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101"/>
      <c r="K603" s="64"/>
      <c r="L603" s="64"/>
      <c r="M603" s="64"/>
      <c r="N603" s="64"/>
      <c r="O603" s="64"/>
      <c r="P603" s="64"/>
      <c r="Q603" s="64"/>
      <c r="R603" s="101"/>
      <c r="S603" s="70"/>
      <c r="T603" s="70"/>
      <c r="Y603" s="70"/>
      <c r="Z603" s="70"/>
      <c r="AD603" s="71"/>
      <c r="AO603" s="101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101"/>
      <c r="K604" s="64"/>
      <c r="L604" s="64"/>
      <c r="M604" s="64"/>
      <c r="N604" s="64"/>
      <c r="O604" s="64"/>
      <c r="P604" s="64"/>
      <c r="Q604" s="64"/>
      <c r="R604" s="101"/>
      <c r="S604" s="70"/>
      <c r="T604" s="70"/>
      <c r="Y604" s="70"/>
      <c r="Z604" s="70"/>
      <c r="AD604" s="71"/>
      <c r="AO604" s="101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101"/>
      <c r="K605" s="64"/>
      <c r="L605" s="64"/>
      <c r="M605" s="64"/>
      <c r="N605" s="64"/>
      <c r="O605" s="64"/>
      <c r="P605" s="64"/>
      <c r="Q605" s="64"/>
      <c r="R605" s="101"/>
      <c r="S605" s="70"/>
      <c r="T605" s="70"/>
      <c r="Y605" s="70"/>
      <c r="Z605" s="70"/>
      <c r="AD605" s="71"/>
      <c r="AO605" s="101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101"/>
      <c r="K606" s="64"/>
      <c r="L606" s="64"/>
      <c r="M606" s="64"/>
      <c r="N606" s="64"/>
      <c r="O606" s="64"/>
      <c r="P606" s="64"/>
      <c r="Q606" s="64"/>
      <c r="R606" s="101"/>
      <c r="S606" s="70"/>
      <c r="T606" s="70"/>
      <c r="Y606" s="70"/>
      <c r="Z606" s="70"/>
      <c r="AD606" s="71"/>
      <c r="AO606" s="101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101"/>
      <c r="K607" s="64"/>
      <c r="L607" s="64"/>
      <c r="M607" s="64"/>
      <c r="N607" s="64"/>
      <c r="O607" s="64"/>
      <c r="P607" s="64"/>
      <c r="Q607" s="64"/>
      <c r="R607" s="101"/>
      <c r="S607" s="70"/>
      <c r="T607" s="70"/>
      <c r="Y607" s="70"/>
      <c r="Z607" s="70"/>
      <c r="AD607" s="71"/>
      <c r="AO607" s="101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101"/>
      <c r="K608" s="64"/>
      <c r="L608" s="64"/>
      <c r="M608" s="64"/>
      <c r="N608" s="64"/>
      <c r="O608" s="64"/>
      <c r="P608" s="64"/>
      <c r="Q608" s="64"/>
      <c r="R608" s="101"/>
      <c r="S608" s="70"/>
      <c r="T608" s="70"/>
      <c r="Y608" s="70"/>
      <c r="Z608" s="70"/>
      <c r="AD608" s="71"/>
      <c r="AO608" s="101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101"/>
      <c r="K609" s="64"/>
      <c r="L609" s="64"/>
      <c r="M609" s="64"/>
      <c r="N609" s="64"/>
      <c r="O609" s="64"/>
      <c r="P609" s="64"/>
      <c r="Q609" s="64"/>
      <c r="R609" s="101"/>
      <c r="S609" s="70"/>
      <c r="T609" s="70"/>
      <c r="Y609" s="70"/>
      <c r="Z609" s="70"/>
      <c r="AD609" s="71"/>
      <c r="AO609" s="101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101"/>
      <c r="K610" s="64"/>
      <c r="L610" s="64"/>
      <c r="M610" s="64"/>
      <c r="N610" s="64"/>
      <c r="O610" s="64"/>
      <c r="P610" s="64"/>
      <c r="Q610" s="64"/>
      <c r="R610" s="101"/>
      <c r="S610" s="70"/>
      <c r="T610" s="70"/>
      <c r="Y610" s="70"/>
      <c r="Z610" s="70"/>
      <c r="AD610" s="71"/>
      <c r="AO610" s="101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101"/>
      <c r="K611" s="64"/>
      <c r="L611" s="64"/>
      <c r="M611" s="64"/>
      <c r="N611" s="64"/>
      <c r="O611" s="64"/>
      <c r="P611" s="64"/>
      <c r="Q611" s="64"/>
      <c r="R611" s="101"/>
      <c r="S611" s="70"/>
      <c r="T611" s="70"/>
      <c r="Y611" s="70"/>
      <c r="Z611" s="70"/>
      <c r="AD611" s="71"/>
      <c r="AO611" s="101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101"/>
      <c r="K612" s="64"/>
      <c r="L612" s="64"/>
      <c r="M612" s="64"/>
      <c r="N612" s="64"/>
      <c r="O612" s="64"/>
      <c r="P612" s="64"/>
      <c r="Q612" s="64"/>
      <c r="R612" s="101"/>
      <c r="S612" s="70"/>
      <c r="T612" s="70"/>
      <c r="Y612" s="70"/>
      <c r="Z612" s="70"/>
      <c r="AD612" s="71"/>
      <c r="AO612" s="101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101"/>
      <c r="K613" s="64"/>
      <c r="L613" s="64"/>
      <c r="M613" s="64"/>
      <c r="N613" s="64"/>
      <c r="O613" s="64"/>
      <c r="P613" s="64"/>
      <c r="Q613" s="64"/>
      <c r="R613" s="101"/>
      <c r="S613" s="70"/>
      <c r="T613" s="70"/>
      <c r="Y613" s="70"/>
      <c r="Z613" s="70"/>
      <c r="AD613" s="71"/>
      <c r="AO613" s="101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101"/>
      <c r="K614" s="64"/>
      <c r="L614" s="64"/>
      <c r="M614" s="64"/>
      <c r="N614" s="64"/>
      <c r="O614" s="64"/>
      <c r="P614" s="64"/>
      <c r="Q614" s="64"/>
      <c r="R614" s="101"/>
      <c r="S614" s="70"/>
      <c r="T614" s="70"/>
      <c r="Y614" s="70"/>
      <c r="Z614" s="70"/>
      <c r="AD614" s="71"/>
      <c r="AO614" s="101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101"/>
      <c r="K615" s="64"/>
      <c r="L615" s="64"/>
      <c r="M615" s="64"/>
      <c r="N615" s="64"/>
      <c r="O615" s="64"/>
      <c r="P615" s="64"/>
      <c r="Q615" s="64"/>
      <c r="R615" s="101"/>
      <c r="S615" s="70"/>
      <c r="T615" s="70"/>
      <c r="Y615" s="70"/>
      <c r="Z615" s="70"/>
      <c r="AD615" s="71"/>
      <c r="AO615" s="101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101"/>
      <c r="K616" s="64"/>
      <c r="L616" s="64"/>
      <c r="M616" s="64"/>
      <c r="N616" s="64"/>
      <c r="O616" s="64"/>
      <c r="P616" s="64"/>
      <c r="Q616" s="64"/>
      <c r="R616" s="101"/>
      <c r="S616" s="70"/>
      <c r="T616" s="70"/>
      <c r="Y616" s="70"/>
      <c r="Z616" s="70"/>
      <c r="AD616" s="71"/>
      <c r="AO616" s="101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101"/>
      <c r="K617" s="64"/>
      <c r="L617" s="64"/>
      <c r="M617" s="64"/>
      <c r="N617" s="64"/>
      <c r="O617" s="64"/>
      <c r="P617" s="64"/>
      <c r="Q617" s="64"/>
      <c r="R617" s="101"/>
      <c r="S617" s="70"/>
      <c r="T617" s="70"/>
      <c r="Y617" s="70"/>
      <c r="Z617" s="70"/>
      <c r="AD617" s="71"/>
      <c r="AO617" s="101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101"/>
      <c r="K618" s="64"/>
      <c r="L618" s="64"/>
      <c r="M618" s="64"/>
      <c r="N618" s="64"/>
      <c r="O618" s="64"/>
      <c r="P618" s="64"/>
      <c r="Q618" s="64"/>
      <c r="R618" s="101"/>
      <c r="S618" s="70"/>
      <c r="T618" s="70"/>
      <c r="Y618" s="70"/>
      <c r="Z618" s="70"/>
      <c r="AD618" s="71"/>
      <c r="AO618" s="101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101"/>
      <c r="K619" s="64"/>
      <c r="L619" s="64"/>
      <c r="M619" s="64"/>
      <c r="N619" s="64"/>
      <c r="O619" s="64"/>
      <c r="P619" s="64"/>
      <c r="Q619" s="64"/>
      <c r="R619" s="101"/>
      <c r="S619" s="70"/>
      <c r="T619" s="70"/>
      <c r="Y619" s="70"/>
      <c r="Z619" s="70"/>
      <c r="AD619" s="71"/>
      <c r="AO619" s="101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101"/>
      <c r="K620" s="64"/>
      <c r="L620" s="64"/>
      <c r="M620" s="64"/>
      <c r="N620" s="64"/>
      <c r="O620" s="64"/>
      <c r="P620" s="64"/>
      <c r="Q620" s="64"/>
      <c r="R620" s="101"/>
      <c r="S620" s="70"/>
      <c r="T620" s="70"/>
      <c r="Y620" s="70"/>
      <c r="Z620" s="70"/>
      <c r="AD620" s="71"/>
      <c r="AO620" s="101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101"/>
      <c r="K621" s="64"/>
      <c r="L621" s="64"/>
      <c r="M621" s="64"/>
      <c r="N621" s="64"/>
      <c r="O621" s="64"/>
      <c r="P621" s="64"/>
      <c r="Q621" s="64"/>
      <c r="R621" s="101"/>
      <c r="S621" s="70"/>
      <c r="T621" s="70"/>
      <c r="Y621" s="70"/>
      <c r="Z621" s="70"/>
      <c r="AD621" s="71"/>
      <c r="AO621" s="101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101"/>
      <c r="K622" s="64"/>
      <c r="L622" s="64"/>
      <c r="M622" s="64"/>
      <c r="N622" s="64"/>
      <c r="O622" s="64"/>
      <c r="P622" s="64"/>
      <c r="Q622" s="64"/>
      <c r="R622" s="101"/>
      <c r="S622" s="70"/>
      <c r="T622" s="70"/>
      <c r="Y622" s="70"/>
      <c r="Z622" s="70"/>
      <c r="AD622" s="71"/>
      <c r="AO622" s="101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101"/>
      <c r="K623" s="64"/>
      <c r="L623" s="64"/>
      <c r="M623" s="64"/>
      <c r="N623" s="64"/>
      <c r="O623" s="64"/>
      <c r="P623" s="64"/>
      <c r="Q623" s="64"/>
      <c r="R623" s="101"/>
      <c r="S623" s="70"/>
      <c r="T623" s="70"/>
      <c r="Y623" s="70"/>
      <c r="Z623" s="70"/>
      <c r="AD623" s="71"/>
      <c r="AO623" s="101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101"/>
      <c r="K624" s="64"/>
      <c r="L624" s="64"/>
      <c r="M624" s="64"/>
      <c r="N624" s="64"/>
      <c r="O624" s="64"/>
      <c r="P624" s="64"/>
      <c r="Q624" s="64"/>
      <c r="R624" s="101"/>
      <c r="S624" s="70"/>
      <c r="T624" s="70"/>
      <c r="Y624" s="70"/>
      <c r="Z624" s="70"/>
      <c r="AD624" s="71"/>
      <c r="AO624" s="101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101"/>
      <c r="K625" s="64"/>
      <c r="L625" s="64"/>
      <c r="M625" s="64"/>
      <c r="N625" s="64"/>
      <c r="O625" s="64"/>
      <c r="P625" s="64"/>
      <c r="Q625" s="64"/>
      <c r="R625" s="101"/>
      <c r="S625" s="70"/>
      <c r="T625" s="70"/>
      <c r="Y625" s="70"/>
      <c r="Z625" s="70"/>
      <c r="AD625" s="71"/>
      <c r="AO625" s="101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101"/>
      <c r="K626" s="64"/>
      <c r="L626" s="64"/>
      <c r="M626" s="64"/>
      <c r="N626" s="64"/>
      <c r="O626" s="64"/>
      <c r="P626" s="64"/>
      <c r="Q626" s="64"/>
      <c r="R626" s="101"/>
      <c r="S626" s="70"/>
      <c r="T626" s="70"/>
      <c r="Y626" s="70"/>
      <c r="Z626" s="70"/>
      <c r="AD626" s="71"/>
      <c r="AO626" s="101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101"/>
      <c r="K627" s="64"/>
      <c r="L627" s="64"/>
      <c r="M627" s="64"/>
      <c r="N627" s="64"/>
      <c r="O627" s="64"/>
      <c r="P627" s="64"/>
      <c r="Q627" s="64"/>
      <c r="R627" s="101"/>
      <c r="S627" s="70"/>
      <c r="T627" s="70"/>
      <c r="Y627" s="70"/>
      <c r="Z627" s="70"/>
      <c r="AD627" s="71"/>
      <c r="AO627" s="101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101"/>
      <c r="K628" s="64"/>
      <c r="L628" s="64"/>
      <c r="M628" s="64"/>
      <c r="N628" s="64"/>
      <c r="O628" s="64"/>
      <c r="P628" s="64"/>
      <c r="Q628" s="64"/>
      <c r="R628" s="101"/>
      <c r="S628" s="70"/>
      <c r="T628" s="70"/>
      <c r="Y628" s="70"/>
      <c r="Z628" s="70"/>
      <c r="AD628" s="71"/>
      <c r="AO628" s="101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101"/>
      <c r="K629" s="64"/>
      <c r="L629" s="64"/>
      <c r="M629" s="64"/>
      <c r="N629" s="64"/>
      <c r="O629" s="64"/>
      <c r="P629" s="64"/>
      <c r="Q629" s="64"/>
      <c r="R629" s="101"/>
      <c r="S629" s="70"/>
      <c r="T629" s="70"/>
      <c r="Y629" s="70"/>
      <c r="Z629" s="70"/>
      <c r="AD629" s="71"/>
      <c r="AO629" s="101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101"/>
      <c r="K630" s="64"/>
      <c r="L630" s="64"/>
      <c r="M630" s="64"/>
      <c r="N630" s="64"/>
      <c r="O630" s="64"/>
      <c r="P630" s="64"/>
      <c r="Q630" s="64"/>
      <c r="R630" s="101"/>
      <c r="S630" s="70"/>
      <c r="T630" s="70"/>
      <c r="Y630" s="70"/>
      <c r="Z630" s="70"/>
      <c r="AD630" s="71"/>
      <c r="AO630" s="101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101"/>
      <c r="K631" s="64"/>
      <c r="L631" s="64"/>
      <c r="M631" s="64"/>
      <c r="N631" s="64"/>
      <c r="O631" s="64"/>
      <c r="P631" s="64"/>
      <c r="Q631" s="64"/>
      <c r="R631" s="101"/>
      <c r="S631" s="70"/>
      <c r="T631" s="70"/>
      <c r="Y631" s="70"/>
      <c r="Z631" s="70"/>
      <c r="AD631" s="71"/>
      <c r="AO631" s="101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101"/>
      <c r="K632" s="64"/>
      <c r="L632" s="64"/>
      <c r="M632" s="64"/>
      <c r="N632" s="64"/>
      <c r="O632" s="64"/>
      <c r="P632" s="64"/>
      <c r="Q632" s="64"/>
      <c r="R632" s="101"/>
      <c r="S632" s="70"/>
      <c r="T632" s="70"/>
      <c r="Y632" s="70"/>
      <c r="Z632" s="70"/>
      <c r="AD632" s="71"/>
      <c r="AO632" s="101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101"/>
      <c r="K633" s="64"/>
      <c r="L633" s="64"/>
      <c r="M633" s="64"/>
      <c r="N633" s="64"/>
      <c r="O633" s="64"/>
      <c r="P633" s="64"/>
      <c r="Q633" s="64"/>
      <c r="R633" s="101"/>
      <c r="S633" s="70"/>
      <c r="T633" s="70"/>
      <c r="Y633" s="70"/>
      <c r="Z633" s="70"/>
      <c r="AD633" s="71"/>
      <c r="AO633" s="101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101"/>
      <c r="K634" s="64"/>
      <c r="L634" s="64"/>
      <c r="M634" s="64"/>
      <c r="N634" s="64"/>
      <c r="O634" s="64"/>
      <c r="P634" s="64"/>
      <c r="Q634" s="64"/>
      <c r="R634" s="101"/>
      <c r="S634" s="70"/>
      <c r="T634" s="70"/>
      <c r="Y634" s="70"/>
      <c r="Z634" s="70"/>
      <c r="AD634" s="71"/>
      <c r="AO634" s="101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101"/>
      <c r="K635" s="64"/>
      <c r="L635" s="64"/>
      <c r="M635" s="64"/>
      <c r="N635" s="64"/>
      <c r="O635" s="64"/>
      <c r="P635" s="64"/>
      <c r="Q635" s="64"/>
      <c r="R635" s="101"/>
      <c r="S635" s="70"/>
      <c r="T635" s="70"/>
      <c r="Y635" s="70"/>
      <c r="Z635" s="70"/>
      <c r="AD635" s="71"/>
      <c r="AO635" s="101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101"/>
      <c r="K636" s="64"/>
      <c r="L636" s="64"/>
      <c r="M636" s="64"/>
      <c r="N636" s="64"/>
      <c r="O636" s="64"/>
      <c r="P636" s="64"/>
      <c r="Q636" s="64"/>
      <c r="R636" s="101"/>
      <c r="S636" s="70"/>
      <c r="T636" s="70"/>
      <c r="Y636" s="70"/>
      <c r="Z636" s="70"/>
      <c r="AD636" s="71"/>
      <c r="AO636" s="101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101"/>
      <c r="K637" s="64"/>
      <c r="L637" s="64"/>
      <c r="M637" s="64"/>
      <c r="N637" s="64"/>
      <c r="O637" s="64"/>
      <c r="P637" s="64"/>
      <c r="Q637" s="64"/>
      <c r="R637" s="101"/>
      <c r="S637" s="70"/>
      <c r="T637" s="70"/>
      <c r="Y637" s="70"/>
      <c r="Z637" s="70"/>
      <c r="AD637" s="71"/>
      <c r="AO637" s="101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101"/>
      <c r="K638" s="64"/>
      <c r="L638" s="64"/>
      <c r="M638" s="64"/>
      <c r="N638" s="64"/>
      <c r="O638" s="64"/>
      <c r="P638" s="64"/>
      <c r="Q638" s="64"/>
      <c r="R638" s="101"/>
      <c r="S638" s="70"/>
      <c r="T638" s="70"/>
      <c r="Y638" s="70"/>
      <c r="Z638" s="70"/>
      <c r="AD638" s="71"/>
      <c r="AO638" s="101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101"/>
      <c r="K639" s="64"/>
      <c r="L639" s="64"/>
      <c r="M639" s="64"/>
      <c r="N639" s="64"/>
      <c r="O639" s="64"/>
      <c r="P639" s="64"/>
      <c r="Q639" s="64"/>
      <c r="R639" s="101"/>
      <c r="S639" s="70"/>
      <c r="T639" s="70"/>
      <c r="Y639" s="70"/>
      <c r="Z639" s="70"/>
      <c r="AD639" s="71"/>
      <c r="AO639" s="101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101"/>
      <c r="K640" s="64"/>
      <c r="L640" s="64"/>
      <c r="M640" s="64"/>
      <c r="N640" s="64"/>
      <c r="O640" s="64"/>
      <c r="P640" s="64"/>
      <c r="Q640" s="64"/>
      <c r="R640" s="101"/>
      <c r="S640" s="70"/>
      <c r="T640" s="70"/>
      <c r="Y640" s="70"/>
      <c r="Z640" s="70"/>
      <c r="AD640" s="71"/>
      <c r="AO640" s="101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101"/>
      <c r="K641" s="64"/>
      <c r="L641" s="64"/>
      <c r="M641" s="64"/>
      <c r="N641" s="64"/>
      <c r="O641" s="64"/>
      <c r="P641" s="64"/>
      <c r="Q641" s="64"/>
      <c r="R641" s="101"/>
      <c r="S641" s="70"/>
      <c r="T641" s="70"/>
      <c r="Y641" s="70"/>
      <c r="Z641" s="70"/>
      <c r="AD641" s="71"/>
      <c r="AO641" s="101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101"/>
      <c r="K642" s="64"/>
      <c r="L642" s="64"/>
      <c r="M642" s="64"/>
      <c r="N642" s="64"/>
      <c r="O642" s="64"/>
      <c r="P642" s="64"/>
      <c r="Q642" s="64"/>
      <c r="R642" s="101"/>
      <c r="S642" s="70"/>
      <c r="T642" s="70"/>
      <c r="Y642" s="70"/>
      <c r="Z642" s="70"/>
      <c r="AD642" s="71"/>
      <c r="AO642" s="101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101"/>
      <c r="K643" s="64"/>
      <c r="L643" s="64"/>
      <c r="M643" s="64"/>
      <c r="N643" s="64"/>
      <c r="O643" s="64"/>
      <c r="P643" s="64"/>
      <c r="Q643" s="64"/>
      <c r="R643" s="101"/>
      <c r="S643" s="70"/>
      <c r="T643" s="70"/>
      <c r="Y643" s="70"/>
      <c r="Z643" s="70"/>
      <c r="AD643" s="71"/>
      <c r="AO643" s="101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101"/>
      <c r="K644" s="64"/>
      <c r="L644" s="64"/>
      <c r="M644" s="64"/>
      <c r="N644" s="64"/>
      <c r="O644" s="64"/>
      <c r="P644" s="64"/>
      <c r="Q644" s="64"/>
      <c r="R644" s="101"/>
      <c r="S644" s="70"/>
      <c r="T644" s="70"/>
      <c r="Y644" s="70"/>
      <c r="Z644" s="70"/>
      <c r="AD644" s="71"/>
      <c r="AO644" s="101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101"/>
      <c r="K645" s="64"/>
      <c r="L645" s="64"/>
      <c r="M645" s="64"/>
      <c r="N645" s="64"/>
      <c r="O645" s="64"/>
      <c r="P645" s="64"/>
      <c r="Q645" s="64"/>
      <c r="R645" s="101"/>
      <c r="S645" s="70"/>
      <c r="T645" s="70"/>
      <c r="Y645" s="70"/>
      <c r="Z645" s="70"/>
      <c r="AD645" s="71"/>
      <c r="AO645" s="101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101"/>
      <c r="K646" s="64"/>
      <c r="L646" s="64"/>
      <c r="M646" s="64"/>
      <c r="N646" s="64"/>
      <c r="O646" s="64"/>
      <c r="P646" s="64"/>
      <c r="Q646" s="64"/>
      <c r="R646" s="101"/>
      <c r="S646" s="70"/>
      <c r="T646" s="70"/>
      <c r="Y646" s="70"/>
      <c r="Z646" s="70"/>
      <c r="AD646" s="71"/>
      <c r="AO646" s="101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101"/>
      <c r="K647" s="64"/>
      <c r="L647" s="64"/>
      <c r="M647" s="64"/>
      <c r="N647" s="64"/>
      <c r="O647" s="64"/>
      <c r="P647" s="64"/>
      <c r="Q647" s="64"/>
      <c r="R647" s="101"/>
      <c r="S647" s="70"/>
      <c r="T647" s="70"/>
      <c r="Y647" s="70"/>
      <c r="Z647" s="70"/>
      <c r="AD647" s="71"/>
      <c r="AO647" s="101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101"/>
      <c r="K648" s="64"/>
      <c r="L648" s="64"/>
      <c r="M648" s="64"/>
      <c r="N648" s="64"/>
      <c r="O648" s="64"/>
      <c r="P648" s="64"/>
      <c r="Q648" s="64"/>
      <c r="R648" s="101"/>
      <c r="S648" s="70"/>
      <c r="T648" s="70"/>
      <c r="Y648" s="70"/>
      <c r="Z648" s="70"/>
      <c r="AD648" s="71"/>
      <c r="AO648" s="101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101"/>
      <c r="K649" s="64"/>
      <c r="L649" s="64"/>
      <c r="M649" s="64"/>
      <c r="N649" s="64"/>
      <c r="O649" s="64"/>
      <c r="P649" s="64"/>
      <c r="Q649" s="64"/>
      <c r="R649" s="101"/>
      <c r="S649" s="70"/>
      <c r="T649" s="70"/>
      <c r="Y649" s="70"/>
      <c r="Z649" s="70"/>
      <c r="AD649" s="71"/>
      <c r="AO649" s="101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101"/>
      <c r="K650" s="64"/>
      <c r="L650" s="64"/>
      <c r="M650" s="64"/>
      <c r="N650" s="64"/>
      <c r="O650" s="64"/>
      <c r="P650" s="64"/>
      <c r="Q650" s="64"/>
      <c r="R650" s="101"/>
      <c r="S650" s="70"/>
      <c r="T650" s="70"/>
      <c r="Y650" s="70"/>
      <c r="Z650" s="70"/>
      <c r="AD650" s="71"/>
      <c r="AO650" s="101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101"/>
      <c r="K651" s="64"/>
      <c r="L651" s="64"/>
      <c r="M651" s="64"/>
      <c r="N651" s="64"/>
      <c r="O651" s="64"/>
      <c r="P651" s="64"/>
      <c r="Q651" s="64"/>
      <c r="R651" s="101"/>
      <c r="S651" s="70"/>
      <c r="T651" s="70"/>
      <c r="Y651" s="70"/>
      <c r="Z651" s="70"/>
      <c r="AD651" s="71"/>
      <c r="AO651" s="101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101"/>
      <c r="K652" s="64"/>
      <c r="L652" s="64"/>
      <c r="M652" s="64"/>
      <c r="N652" s="64"/>
      <c r="O652" s="64"/>
      <c r="P652" s="64"/>
      <c r="Q652" s="64"/>
      <c r="R652" s="101"/>
      <c r="S652" s="70"/>
      <c r="T652" s="70"/>
      <c r="Y652" s="70"/>
      <c r="Z652" s="70"/>
      <c r="AD652" s="71"/>
      <c r="AO652" s="101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101"/>
      <c r="K653" s="64"/>
      <c r="L653" s="64"/>
      <c r="M653" s="64"/>
      <c r="N653" s="64"/>
      <c r="O653" s="64"/>
      <c r="P653" s="64"/>
      <c r="Q653" s="64"/>
      <c r="R653" s="101"/>
      <c r="S653" s="70"/>
      <c r="T653" s="70"/>
      <c r="Y653" s="70"/>
      <c r="Z653" s="70"/>
      <c r="AD653" s="71"/>
      <c r="AO653" s="101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101"/>
      <c r="K654" s="64"/>
      <c r="L654" s="64"/>
      <c r="M654" s="64"/>
      <c r="N654" s="64"/>
      <c r="O654" s="64"/>
      <c r="P654" s="64"/>
      <c r="Q654" s="64"/>
      <c r="R654" s="101"/>
      <c r="S654" s="70"/>
      <c r="T654" s="70"/>
      <c r="Y654" s="70"/>
      <c r="Z654" s="70"/>
      <c r="AD654" s="71"/>
      <c r="AO654" s="101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101"/>
      <c r="K655" s="64"/>
      <c r="L655" s="64"/>
      <c r="M655" s="64"/>
      <c r="N655" s="64"/>
      <c r="O655" s="64"/>
      <c r="P655" s="64"/>
      <c r="Q655" s="64"/>
      <c r="R655" s="101"/>
      <c r="S655" s="70"/>
      <c r="T655" s="70"/>
      <c r="Y655" s="70"/>
      <c r="Z655" s="70"/>
      <c r="AD655" s="71"/>
      <c r="AO655" s="101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101"/>
      <c r="K656" s="64"/>
      <c r="L656" s="64"/>
      <c r="M656" s="64"/>
      <c r="N656" s="64"/>
      <c r="O656" s="64"/>
      <c r="P656" s="64"/>
      <c r="Q656" s="64"/>
      <c r="R656" s="101"/>
      <c r="S656" s="70"/>
      <c r="T656" s="70"/>
      <c r="Y656" s="70"/>
      <c r="Z656" s="70"/>
      <c r="AD656" s="71"/>
      <c r="AO656" s="101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101"/>
      <c r="K657" s="64"/>
      <c r="L657" s="64"/>
      <c r="M657" s="64"/>
      <c r="N657" s="64"/>
      <c r="O657" s="64"/>
      <c r="P657" s="64"/>
      <c r="Q657" s="64"/>
      <c r="R657" s="101"/>
      <c r="S657" s="70"/>
      <c r="T657" s="70"/>
      <c r="Y657" s="70"/>
      <c r="Z657" s="70"/>
      <c r="AD657" s="71"/>
      <c r="AO657" s="101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101"/>
      <c r="K658" s="64"/>
      <c r="L658" s="64"/>
      <c r="M658" s="64"/>
      <c r="N658" s="64"/>
      <c r="O658" s="64"/>
      <c r="P658" s="64"/>
      <c r="Q658" s="64"/>
      <c r="R658" s="101"/>
      <c r="S658" s="70"/>
      <c r="T658" s="70"/>
      <c r="Y658" s="70"/>
      <c r="Z658" s="70"/>
      <c r="AD658" s="71"/>
      <c r="AO658" s="101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101"/>
      <c r="K659" s="64"/>
      <c r="L659" s="64"/>
      <c r="M659" s="64"/>
      <c r="N659" s="64"/>
      <c r="O659" s="64"/>
      <c r="P659" s="64"/>
      <c r="Q659" s="64"/>
      <c r="R659" s="101"/>
      <c r="S659" s="70"/>
      <c r="T659" s="70"/>
      <c r="Y659" s="70"/>
      <c r="Z659" s="70"/>
      <c r="AD659" s="71"/>
      <c r="AO659" s="101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101"/>
      <c r="K660" s="64"/>
      <c r="L660" s="64"/>
      <c r="M660" s="64"/>
      <c r="N660" s="64"/>
      <c r="O660" s="64"/>
      <c r="P660" s="64"/>
      <c r="Q660" s="64"/>
      <c r="R660" s="101"/>
      <c r="S660" s="70"/>
      <c r="T660" s="70"/>
      <c r="Y660" s="70"/>
      <c r="Z660" s="70"/>
      <c r="AD660" s="71"/>
      <c r="AO660" s="101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101"/>
      <c r="K661" s="64"/>
      <c r="L661" s="64"/>
      <c r="M661" s="64"/>
      <c r="N661" s="64"/>
      <c r="O661" s="64"/>
      <c r="P661" s="64"/>
      <c r="Q661" s="64"/>
      <c r="R661" s="101"/>
      <c r="S661" s="70"/>
      <c r="T661" s="70"/>
      <c r="Y661" s="70"/>
      <c r="Z661" s="70"/>
      <c r="AD661" s="71"/>
      <c r="AO661" s="101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101"/>
      <c r="K662" s="64"/>
      <c r="L662" s="64"/>
      <c r="M662" s="64"/>
      <c r="N662" s="64"/>
      <c r="O662" s="64"/>
      <c r="P662" s="64"/>
      <c r="Q662" s="64"/>
      <c r="R662" s="101"/>
      <c r="S662" s="70"/>
      <c r="T662" s="70"/>
      <c r="Y662" s="70"/>
      <c r="Z662" s="70"/>
      <c r="AD662" s="71"/>
      <c r="AO662" s="101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101"/>
      <c r="K663" s="64"/>
      <c r="L663" s="64"/>
      <c r="M663" s="64"/>
      <c r="N663" s="64"/>
      <c r="O663" s="64"/>
      <c r="P663" s="64"/>
      <c r="Q663" s="64"/>
      <c r="R663" s="101"/>
      <c r="S663" s="70"/>
      <c r="T663" s="70"/>
      <c r="Y663" s="70"/>
      <c r="Z663" s="70"/>
      <c r="AD663" s="71"/>
      <c r="AO663" s="101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101"/>
      <c r="K664" s="64"/>
      <c r="L664" s="64"/>
      <c r="M664" s="64"/>
      <c r="N664" s="64"/>
      <c r="O664" s="64"/>
      <c r="P664" s="64"/>
      <c r="Q664" s="64"/>
      <c r="R664" s="101"/>
      <c r="S664" s="70"/>
      <c r="T664" s="70"/>
      <c r="Y664" s="70"/>
      <c r="Z664" s="70"/>
      <c r="AD664" s="71"/>
      <c r="AO664" s="101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101"/>
      <c r="K665" s="64"/>
      <c r="L665" s="64"/>
      <c r="M665" s="64"/>
      <c r="N665" s="64"/>
      <c r="O665" s="64"/>
      <c r="P665" s="64"/>
      <c r="Q665" s="64"/>
      <c r="R665" s="101"/>
      <c r="S665" s="70"/>
      <c r="T665" s="70"/>
      <c r="Y665" s="70"/>
      <c r="Z665" s="70"/>
      <c r="AD665" s="71"/>
      <c r="AO665" s="101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101"/>
      <c r="K666" s="64"/>
      <c r="L666" s="64"/>
      <c r="M666" s="64"/>
      <c r="N666" s="64"/>
      <c r="O666" s="64"/>
      <c r="P666" s="64"/>
      <c r="Q666" s="64"/>
      <c r="R666" s="101"/>
      <c r="S666" s="70"/>
      <c r="T666" s="70"/>
      <c r="Y666" s="70"/>
      <c r="Z666" s="70"/>
      <c r="AD666" s="71"/>
      <c r="AO666" s="101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101"/>
      <c r="K667" s="64"/>
      <c r="L667" s="64"/>
      <c r="M667" s="64"/>
      <c r="N667" s="64"/>
      <c r="O667" s="64"/>
      <c r="P667" s="64"/>
      <c r="Q667" s="64"/>
      <c r="R667" s="101"/>
      <c r="S667" s="70"/>
      <c r="T667" s="70"/>
      <c r="Y667" s="70"/>
      <c r="Z667" s="70"/>
      <c r="AD667" s="71"/>
      <c r="AO667" s="101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101"/>
      <c r="K668" s="64"/>
      <c r="L668" s="64"/>
      <c r="M668" s="64"/>
      <c r="N668" s="64"/>
      <c r="O668" s="64"/>
      <c r="P668" s="64"/>
      <c r="Q668" s="64"/>
      <c r="R668" s="101"/>
      <c r="S668" s="70"/>
      <c r="T668" s="70"/>
      <c r="Y668" s="70"/>
      <c r="Z668" s="70"/>
      <c r="AD668" s="71"/>
      <c r="AO668" s="101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101"/>
      <c r="K669" s="64"/>
      <c r="L669" s="64"/>
      <c r="M669" s="64"/>
      <c r="N669" s="64"/>
      <c r="O669" s="64"/>
      <c r="P669" s="64"/>
      <c r="Q669" s="64"/>
      <c r="R669" s="101"/>
      <c r="S669" s="70"/>
      <c r="T669" s="70"/>
      <c r="Y669" s="70"/>
      <c r="Z669" s="70"/>
      <c r="AD669" s="71"/>
      <c r="AO669" s="101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101"/>
      <c r="K670" s="64"/>
      <c r="L670" s="64"/>
      <c r="M670" s="64"/>
      <c r="N670" s="64"/>
      <c r="O670" s="64"/>
      <c r="P670" s="64"/>
      <c r="Q670" s="64"/>
      <c r="R670" s="101"/>
      <c r="S670" s="70"/>
      <c r="T670" s="70"/>
      <c r="Y670" s="70"/>
      <c r="Z670" s="70"/>
      <c r="AD670" s="71"/>
      <c r="AO670" s="101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101"/>
      <c r="K671" s="64"/>
      <c r="L671" s="64"/>
      <c r="M671" s="64"/>
      <c r="N671" s="64"/>
      <c r="O671" s="64"/>
      <c r="P671" s="64"/>
      <c r="Q671" s="64"/>
      <c r="R671" s="101"/>
      <c r="S671" s="70"/>
      <c r="T671" s="70"/>
      <c r="Y671" s="70"/>
      <c r="Z671" s="70"/>
      <c r="AD671" s="71"/>
      <c r="AO671" s="101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101"/>
      <c r="K672" s="64"/>
      <c r="L672" s="64"/>
      <c r="M672" s="64"/>
      <c r="N672" s="64"/>
      <c r="O672" s="64"/>
      <c r="P672" s="64"/>
      <c r="Q672" s="64"/>
      <c r="R672" s="101"/>
      <c r="S672" s="70"/>
      <c r="T672" s="70"/>
      <c r="Y672" s="70"/>
      <c r="Z672" s="70"/>
      <c r="AD672" s="71"/>
      <c r="AO672" s="101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101"/>
      <c r="K673" s="64"/>
      <c r="L673" s="64"/>
      <c r="M673" s="64"/>
      <c r="N673" s="64"/>
      <c r="O673" s="64"/>
      <c r="P673" s="64"/>
      <c r="Q673" s="64"/>
      <c r="R673" s="101"/>
      <c r="S673" s="70"/>
      <c r="T673" s="70"/>
      <c r="Y673" s="70"/>
      <c r="Z673" s="70"/>
      <c r="AD673" s="71"/>
      <c r="AO673" s="101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101"/>
      <c r="K674" s="64"/>
      <c r="L674" s="64"/>
      <c r="M674" s="64"/>
      <c r="N674" s="64"/>
      <c r="O674" s="64"/>
      <c r="P674" s="64"/>
      <c r="Q674" s="64"/>
      <c r="R674" s="101"/>
      <c r="S674" s="70"/>
      <c r="T674" s="70"/>
      <c r="Y674" s="70"/>
      <c r="Z674" s="70"/>
      <c r="AD674" s="71"/>
      <c r="AO674" s="101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101"/>
      <c r="K675" s="64"/>
      <c r="L675" s="64"/>
      <c r="M675" s="64"/>
      <c r="N675" s="64"/>
      <c r="O675" s="64"/>
      <c r="P675" s="64"/>
      <c r="Q675" s="64"/>
      <c r="R675" s="101"/>
      <c r="S675" s="70"/>
      <c r="T675" s="70"/>
      <c r="Y675" s="70"/>
      <c r="Z675" s="70"/>
      <c r="AD675" s="71"/>
      <c r="AO675" s="101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101"/>
      <c r="K676" s="64"/>
      <c r="L676" s="64"/>
      <c r="M676" s="64"/>
      <c r="N676" s="64"/>
      <c r="O676" s="64"/>
      <c r="P676" s="64"/>
      <c r="Q676" s="64"/>
      <c r="R676" s="101"/>
      <c r="S676" s="70"/>
      <c r="T676" s="70"/>
      <c r="Y676" s="70"/>
      <c r="Z676" s="70"/>
      <c r="AD676" s="71"/>
      <c r="AO676" s="101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101"/>
      <c r="K677" s="64"/>
      <c r="L677" s="64"/>
      <c r="M677" s="64"/>
      <c r="N677" s="64"/>
      <c r="O677" s="64"/>
      <c r="P677" s="64"/>
      <c r="Q677" s="64"/>
      <c r="R677" s="101"/>
      <c r="S677" s="70"/>
      <c r="T677" s="70"/>
      <c r="Y677" s="70"/>
      <c r="Z677" s="70"/>
      <c r="AD677" s="71"/>
      <c r="AO677" s="101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101"/>
      <c r="K678" s="64"/>
      <c r="L678" s="64"/>
      <c r="M678" s="64"/>
      <c r="N678" s="64"/>
      <c r="O678" s="64"/>
      <c r="P678" s="64"/>
      <c r="Q678" s="64"/>
      <c r="R678" s="101"/>
      <c r="S678" s="70"/>
      <c r="T678" s="70"/>
      <c r="Y678" s="70"/>
      <c r="Z678" s="70"/>
      <c r="AD678" s="71"/>
      <c r="AO678" s="101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101"/>
      <c r="K679" s="64"/>
      <c r="L679" s="64"/>
      <c r="M679" s="64"/>
      <c r="N679" s="64"/>
      <c r="O679" s="64"/>
      <c r="P679" s="64"/>
      <c r="Q679" s="64"/>
      <c r="R679" s="101"/>
      <c r="S679" s="70"/>
      <c r="T679" s="70"/>
      <c r="Y679" s="70"/>
      <c r="Z679" s="70"/>
      <c r="AD679" s="71"/>
      <c r="AO679" s="101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101"/>
      <c r="K680" s="64"/>
      <c r="L680" s="64"/>
      <c r="M680" s="64"/>
      <c r="N680" s="64"/>
      <c r="O680" s="64"/>
      <c r="P680" s="64"/>
      <c r="Q680" s="64"/>
      <c r="R680" s="101"/>
      <c r="S680" s="70"/>
      <c r="T680" s="70"/>
      <c r="Y680" s="70"/>
      <c r="Z680" s="70"/>
      <c r="AD680" s="71"/>
      <c r="AO680" s="101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101"/>
      <c r="K681" s="64"/>
      <c r="L681" s="64"/>
      <c r="M681" s="64"/>
      <c r="N681" s="64"/>
      <c r="O681" s="64"/>
      <c r="P681" s="64"/>
      <c r="Q681" s="64"/>
      <c r="R681" s="101"/>
      <c r="S681" s="70"/>
      <c r="T681" s="70"/>
      <c r="Y681" s="70"/>
      <c r="Z681" s="70"/>
      <c r="AD681" s="71"/>
      <c r="AO681" s="101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101"/>
      <c r="K682" s="64"/>
      <c r="L682" s="64"/>
      <c r="M682" s="64"/>
      <c r="N682" s="64"/>
      <c r="O682" s="64"/>
      <c r="P682" s="64"/>
      <c r="Q682" s="64"/>
      <c r="R682" s="101"/>
      <c r="S682" s="70"/>
      <c r="T682" s="70"/>
      <c r="Y682" s="70"/>
      <c r="Z682" s="70"/>
      <c r="AD682" s="71"/>
      <c r="AO682" s="101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101"/>
      <c r="K683" s="64"/>
      <c r="L683" s="64"/>
      <c r="M683" s="64"/>
      <c r="N683" s="64"/>
      <c r="O683" s="64"/>
      <c r="P683" s="64"/>
      <c r="Q683" s="64"/>
      <c r="R683" s="101"/>
      <c r="S683" s="70"/>
      <c r="T683" s="70"/>
      <c r="Y683" s="70"/>
      <c r="Z683" s="70"/>
      <c r="AD683" s="71"/>
      <c r="AO683" s="101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101"/>
      <c r="K684" s="64"/>
      <c r="L684" s="64"/>
      <c r="M684" s="64"/>
      <c r="N684" s="64"/>
      <c r="O684" s="64"/>
      <c r="P684" s="64"/>
      <c r="Q684" s="64"/>
      <c r="R684" s="101"/>
      <c r="S684" s="70"/>
      <c r="T684" s="70"/>
      <c r="Y684" s="70"/>
      <c r="Z684" s="70"/>
      <c r="AD684" s="71"/>
      <c r="AO684" s="101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101"/>
      <c r="K685" s="64"/>
      <c r="L685" s="64"/>
      <c r="M685" s="64"/>
      <c r="N685" s="64"/>
      <c r="O685" s="64"/>
      <c r="P685" s="64"/>
      <c r="Q685" s="64"/>
      <c r="R685" s="101"/>
      <c r="S685" s="70"/>
      <c r="T685" s="70"/>
      <c r="Y685" s="70"/>
      <c r="Z685" s="70"/>
      <c r="AD685" s="71"/>
      <c r="AO685" s="101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101"/>
      <c r="K686" s="64"/>
      <c r="L686" s="64"/>
      <c r="M686" s="64"/>
      <c r="N686" s="64"/>
      <c r="O686" s="64"/>
      <c r="P686" s="64"/>
      <c r="Q686" s="64"/>
      <c r="R686" s="101"/>
      <c r="S686" s="70"/>
      <c r="T686" s="70"/>
      <c r="Y686" s="70"/>
      <c r="Z686" s="70"/>
      <c r="AD686" s="71"/>
      <c r="AO686" s="101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101"/>
      <c r="K687" s="64"/>
      <c r="L687" s="64"/>
      <c r="M687" s="64"/>
      <c r="N687" s="64"/>
      <c r="O687" s="64"/>
      <c r="P687" s="64"/>
      <c r="Q687" s="64"/>
      <c r="R687" s="101"/>
      <c r="S687" s="70"/>
      <c r="T687" s="70"/>
      <c r="Y687" s="70"/>
      <c r="Z687" s="70"/>
      <c r="AD687" s="71"/>
      <c r="AO687" s="101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101"/>
      <c r="K688" s="64"/>
      <c r="L688" s="64"/>
      <c r="M688" s="64"/>
      <c r="N688" s="64"/>
      <c r="O688" s="64"/>
      <c r="P688" s="64"/>
      <c r="Q688" s="64"/>
      <c r="R688" s="101"/>
      <c r="S688" s="70"/>
      <c r="T688" s="70"/>
      <c r="Y688" s="70"/>
      <c r="Z688" s="70"/>
      <c r="AD688" s="71"/>
      <c r="AO688" s="101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101"/>
      <c r="K689" s="64"/>
      <c r="L689" s="64"/>
      <c r="M689" s="64"/>
      <c r="N689" s="64"/>
      <c r="O689" s="64"/>
      <c r="P689" s="64"/>
      <c r="Q689" s="64"/>
      <c r="R689" s="101"/>
      <c r="S689" s="70"/>
      <c r="T689" s="70"/>
      <c r="Y689" s="70"/>
      <c r="Z689" s="70"/>
      <c r="AD689" s="71"/>
      <c r="AO689" s="101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101"/>
      <c r="K690" s="64"/>
      <c r="L690" s="64"/>
      <c r="M690" s="64"/>
      <c r="N690" s="64"/>
      <c r="O690" s="64"/>
      <c r="P690" s="64"/>
      <c r="Q690" s="64"/>
      <c r="R690" s="101"/>
      <c r="S690" s="70"/>
      <c r="T690" s="70"/>
      <c r="Y690" s="70"/>
      <c r="Z690" s="70"/>
      <c r="AD690" s="71"/>
      <c r="AO690" s="101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101"/>
      <c r="K691" s="64"/>
      <c r="L691" s="64"/>
      <c r="M691" s="64"/>
      <c r="N691" s="64"/>
      <c r="O691" s="64"/>
      <c r="P691" s="64"/>
      <c r="Q691" s="64"/>
      <c r="R691" s="101"/>
      <c r="S691" s="70"/>
      <c r="T691" s="70"/>
      <c r="Y691" s="70"/>
      <c r="Z691" s="70"/>
      <c r="AD691" s="71"/>
      <c r="AO691" s="101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101"/>
      <c r="K692" s="64"/>
      <c r="L692" s="64"/>
      <c r="M692" s="64"/>
      <c r="N692" s="64"/>
      <c r="O692" s="64"/>
      <c r="P692" s="64"/>
      <c r="Q692" s="64"/>
      <c r="R692" s="101"/>
      <c r="S692" s="70"/>
      <c r="T692" s="70"/>
      <c r="Y692" s="70"/>
      <c r="Z692" s="70"/>
      <c r="AD692" s="71"/>
      <c r="AO692" s="101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101"/>
      <c r="K693" s="64"/>
      <c r="L693" s="64"/>
      <c r="M693" s="64"/>
      <c r="N693" s="64"/>
      <c r="O693" s="64"/>
      <c r="P693" s="64"/>
      <c r="Q693" s="64"/>
      <c r="R693" s="101"/>
      <c r="S693" s="70"/>
      <c r="T693" s="70"/>
      <c r="Y693" s="70"/>
      <c r="Z693" s="70"/>
      <c r="AD693" s="71"/>
      <c r="AO693" s="101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101"/>
      <c r="K694" s="64"/>
      <c r="L694" s="64"/>
      <c r="M694" s="64"/>
      <c r="N694" s="64"/>
      <c r="O694" s="64"/>
      <c r="P694" s="64"/>
      <c r="Q694" s="64"/>
      <c r="R694" s="101"/>
      <c r="S694" s="70"/>
      <c r="T694" s="70"/>
      <c r="Y694" s="70"/>
      <c r="Z694" s="70"/>
      <c r="AD694" s="71"/>
      <c r="AO694" s="101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101"/>
      <c r="K695" s="64"/>
      <c r="L695" s="64"/>
      <c r="M695" s="64"/>
      <c r="N695" s="64"/>
      <c r="O695" s="64"/>
      <c r="P695" s="64"/>
      <c r="Q695" s="64"/>
      <c r="R695" s="101"/>
      <c r="S695" s="70"/>
      <c r="T695" s="70"/>
      <c r="Y695" s="70"/>
      <c r="Z695" s="70"/>
      <c r="AD695" s="71"/>
      <c r="AO695" s="101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101"/>
      <c r="K696" s="64"/>
      <c r="L696" s="64"/>
      <c r="M696" s="64"/>
      <c r="N696" s="64"/>
      <c r="O696" s="64"/>
      <c r="P696" s="64"/>
      <c r="Q696" s="64"/>
      <c r="R696" s="101"/>
      <c r="S696" s="70"/>
      <c r="T696" s="70"/>
      <c r="Y696" s="70"/>
      <c r="Z696" s="70"/>
      <c r="AD696" s="71"/>
      <c r="AO696" s="101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101"/>
      <c r="K697" s="64"/>
      <c r="L697" s="64"/>
      <c r="M697" s="64"/>
      <c r="N697" s="64"/>
      <c r="O697" s="64"/>
      <c r="P697" s="64"/>
      <c r="Q697" s="64"/>
      <c r="R697" s="101"/>
      <c r="S697" s="70"/>
      <c r="T697" s="70"/>
      <c r="Y697" s="70"/>
      <c r="Z697" s="70"/>
      <c r="AD697" s="71"/>
      <c r="AO697" s="101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101"/>
      <c r="K698" s="64"/>
      <c r="L698" s="64"/>
      <c r="M698" s="64"/>
      <c r="N698" s="64"/>
      <c r="O698" s="64"/>
      <c r="P698" s="64"/>
      <c r="Q698" s="64"/>
      <c r="R698" s="101"/>
      <c r="S698" s="70"/>
      <c r="T698" s="70"/>
      <c r="Y698" s="70"/>
      <c r="Z698" s="70"/>
      <c r="AD698" s="71"/>
      <c r="AO698" s="101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101"/>
      <c r="K699" s="64"/>
      <c r="L699" s="64"/>
      <c r="M699" s="64"/>
      <c r="N699" s="64"/>
      <c r="O699" s="64"/>
      <c r="P699" s="64"/>
      <c r="Q699" s="64"/>
      <c r="R699" s="101"/>
      <c r="S699" s="70"/>
      <c r="T699" s="70"/>
      <c r="Y699" s="70"/>
      <c r="Z699" s="70"/>
      <c r="AD699" s="71"/>
      <c r="AO699" s="101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101"/>
      <c r="K700" s="64"/>
      <c r="L700" s="64"/>
      <c r="M700" s="64"/>
      <c r="N700" s="64"/>
      <c r="O700" s="64"/>
      <c r="P700" s="64"/>
      <c r="Q700" s="64"/>
      <c r="R700" s="101"/>
      <c r="S700" s="70"/>
      <c r="T700" s="70"/>
      <c r="Y700" s="70"/>
      <c r="Z700" s="70"/>
      <c r="AD700" s="71"/>
      <c r="AO700" s="101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101"/>
      <c r="K701" s="64"/>
      <c r="L701" s="64"/>
      <c r="M701" s="64"/>
      <c r="N701" s="64"/>
      <c r="O701" s="64"/>
      <c r="P701" s="64"/>
      <c r="Q701" s="64"/>
      <c r="R701" s="101"/>
      <c r="S701" s="70"/>
      <c r="T701" s="70"/>
      <c r="Y701" s="70"/>
      <c r="Z701" s="70"/>
      <c r="AD701" s="71"/>
      <c r="AO701" s="101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101"/>
      <c r="K702" s="64"/>
      <c r="L702" s="64"/>
      <c r="M702" s="64"/>
      <c r="N702" s="64"/>
      <c r="O702" s="64"/>
      <c r="P702" s="64"/>
      <c r="Q702" s="64"/>
      <c r="R702" s="101"/>
      <c r="S702" s="70"/>
      <c r="T702" s="70"/>
      <c r="Y702" s="70"/>
      <c r="Z702" s="70"/>
      <c r="AD702" s="71"/>
      <c r="AO702" s="101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101"/>
      <c r="K703" s="64"/>
      <c r="L703" s="64"/>
      <c r="M703" s="64"/>
      <c r="N703" s="64"/>
      <c r="O703" s="64"/>
      <c r="P703" s="64"/>
      <c r="Q703" s="64"/>
      <c r="R703" s="101"/>
      <c r="S703" s="70"/>
      <c r="T703" s="70"/>
      <c r="Y703" s="70"/>
      <c r="Z703" s="70"/>
      <c r="AD703" s="71"/>
      <c r="AO703" s="101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101"/>
      <c r="K704" s="64"/>
      <c r="L704" s="64"/>
      <c r="M704" s="64"/>
      <c r="N704" s="64"/>
      <c r="O704" s="64"/>
      <c r="P704" s="64"/>
      <c r="Q704" s="64"/>
      <c r="R704" s="101"/>
      <c r="S704" s="70"/>
      <c r="T704" s="70"/>
      <c r="Y704" s="70"/>
      <c r="Z704" s="70"/>
      <c r="AD704" s="71"/>
      <c r="AO704" s="101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101"/>
      <c r="K705" s="64"/>
      <c r="L705" s="64"/>
      <c r="M705" s="64"/>
      <c r="N705" s="64"/>
      <c r="O705" s="64"/>
      <c r="P705" s="64"/>
      <c r="Q705" s="64"/>
      <c r="R705" s="101"/>
      <c r="S705" s="70"/>
      <c r="T705" s="70"/>
      <c r="Y705" s="70"/>
      <c r="Z705" s="70"/>
      <c r="AD705" s="71"/>
      <c r="AO705" s="101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101"/>
      <c r="K706" s="64"/>
      <c r="L706" s="64"/>
      <c r="M706" s="64"/>
      <c r="N706" s="64"/>
      <c r="O706" s="64"/>
      <c r="P706" s="64"/>
      <c r="Q706" s="64"/>
      <c r="R706" s="101"/>
      <c r="S706" s="70"/>
      <c r="T706" s="70"/>
      <c r="Y706" s="70"/>
      <c r="Z706" s="70"/>
      <c r="AD706" s="71"/>
      <c r="AO706" s="101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101"/>
      <c r="K707" s="64"/>
      <c r="L707" s="64"/>
      <c r="M707" s="64"/>
      <c r="N707" s="64"/>
      <c r="O707" s="64"/>
      <c r="P707" s="64"/>
      <c r="Q707" s="64"/>
      <c r="R707" s="101"/>
      <c r="S707" s="70"/>
      <c r="T707" s="70"/>
      <c r="Y707" s="70"/>
      <c r="Z707" s="70"/>
      <c r="AD707" s="71"/>
      <c r="AO707" s="101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101"/>
      <c r="K708" s="64"/>
      <c r="L708" s="64"/>
      <c r="M708" s="64"/>
      <c r="N708" s="64"/>
      <c r="O708" s="64"/>
      <c r="P708" s="64"/>
      <c r="Q708" s="64"/>
      <c r="R708" s="101"/>
      <c r="S708" s="70"/>
      <c r="T708" s="70"/>
      <c r="Y708" s="70"/>
      <c r="Z708" s="70"/>
      <c r="AD708" s="71"/>
      <c r="AO708" s="101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101"/>
      <c r="K709" s="64"/>
      <c r="L709" s="64"/>
      <c r="M709" s="64"/>
      <c r="N709" s="64"/>
      <c r="O709" s="64"/>
      <c r="P709" s="64"/>
      <c r="Q709" s="64"/>
      <c r="R709" s="101"/>
      <c r="S709" s="70"/>
      <c r="T709" s="70"/>
      <c r="Y709" s="70"/>
      <c r="Z709" s="70"/>
      <c r="AD709" s="71"/>
      <c r="AO709" s="101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101"/>
      <c r="K710" s="64"/>
      <c r="L710" s="64"/>
      <c r="M710" s="64"/>
      <c r="N710" s="64"/>
      <c r="O710" s="64"/>
      <c r="P710" s="64"/>
      <c r="Q710" s="64"/>
      <c r="R710" s="101"/>
      <c r="S710" s="70"/>
      <c r="T710" s="70"/>
      <c r="Y710" s="70"/>
      <c r="Z710" s="70"/>
      <c r="AD710" s="71"/>
      <c r="AO710" s="101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101"/>
      <c r="K711" s="64"/>
      <c r="L711" s="64"/>
      <c r="M711" s="64"/>
      <c r="N711" s="64"/>
      <c r="O711" s="64"/>
      <c r="P711" s="64"/>
      <c r="Q711" s="64"/>
      <c r="R711" s="101"/>
      <c r="S711" s="70"/>
      <c r="T711" s="70"/>
      <c r="Y711" s="70"/>
      <c r="Z711" s="70"/>
      <c r="AD711" s="71"/>
      <c r="AO711" s="101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101"/>
      <c r="K712" s="64"/>
      <c r="L712" s="64"/>
      <c r="M712" s="64"/>
      <c r="N712" s="64"/>
      <c r="O712" s="64"/>
      <c r="P712" s="64"/>
      <c r="Q712" s="64"/>
      <c r="R712" s="101"/>
      <c r="S712" s="70"/>
      <c r="T712" s="70"/>
      <c r="Y712" s="70"/>
      <c r="Z712" s="70"/>
      <c r="AD712" s="71"/>
      <c r="AO712" s="101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101"/>
      <c r="K713" s="64"/>
      <c r="L713" s="64"/>
      <c r="M713" s="64"/>
      <c r="N713" s="64"/>
      <c r="O713" s="64"/>
      <c r="P713" s="64"/>
      <c r="Q713" s="64"/>
      <c r="R713" s="101"/>
      <c r="S713" s="70"/>
      <c r="T713" s="70"/>
      <c r="Y713" s="70"/>
      <c r="Z713" s="70"/>
      <c r="AD713" s="71"/>
      <c r="AO713" s="101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101"/>
      <c r="K714" s="64"/>
      <c r="L714" s="64"/>
      <c r="M714" s="64"/>
      <c r="N714" s="64"/>
      <c r="O714" s="64"/>
      <c r="P714" s="64"/>
      <c r="Q714" s="64"/>
      <c r="R714" s="101"/>
      <c r="S714" s="70"/>
      <c r="T714" s="70"/>
      <c r="Y714" s="70"/>
      <c r="Z714" s="70"/>
      <c r="AD714" s="71"/>
      <c r="AO714" s="101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101"/>
      <c r="K715" s="64"/>
      <c r="L715" s="64"/>
      <c r="M715" s="64"/>
      <c r="N715" s="64"/>
      <c r="O715" s="64"/>
      <c r="P715" s="64"/>
      <c r="Q715" s="64"/>
      <c r="R715" s="101"/>
      <c r="S715" s="70"/>
      <c r="T715" s="70"/>
      <c r="Y715" s="70"/>
      <c r="Z715" s="70"/>
      <c r="AD715" s="71"/>
      <c r="AO715" s="101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101"/>
      <c r="K716" s="64"/>
      <c r="L716" s="64"/>
      <c r="M716" s="64"/>
      <c r="N716" s="64"/>
      <c r="O716" s="64"/>
      <c r="P716" s="64"/>
      <c r="Q716" s="64"/>
      <c r="R716" s="101"/>
      <c r="S716" s="70"/>
      <c r="T716" s="70"/>
      <c r="Y716" s="70"/>
      <c r="Z716" s="70"/>
      <c r="AD716" s="71"/>
      <c r="AO716" s="101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101"/>
      <c r="K717" s="64"/>
      <c r="L717" s="64"/>
      <c r="M717" s="64"/>
      <c r="N717" s="64"/>
      <c r="O717" s="64"/>
      <c r="P717" s="64"/>
      <c r="Q717" s="64"/>
      <c r="R717" s="101"/>
      <c r="S717" s="70"/>
      <c r="T717" s="70"/>
      <c r="Y717" s="70"/>
      <c r="Z717" s="70"/>
      <c r="AD717" s="71"/>
      <c r="AO717" s="101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101"/>
      <c r="K718" s="64"/>
      <c r="L718" s="64"/>
      <c r="M718" s="64"/>
      <c r="N718" s="64"/>
      <c r="O718" s="64"/>
      <c r="P718" s="64"/>
      <c r="Q718" s="64"/>
      <c r="R718" s="101"/>
      <c r="S718" s="70"/>
      <c r="T718" s="70"/>
      <c r="Y718" s="70"/>
      <c r="Z718" s="70"/>
      <c r="AD718" s="71"/>
      <c r="AO718" s="101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101"/>
      <c r="K719" s="64"/>
      <c r="L719" s="64"/>
      <c r="M719" s="64"/>
      <c r="N719" s="64"/>
      <c r="O719" s="64"/>
      <c r="P719" s="64"/>
      <c r="Q719" s="64"/>
      <c r="R719" s="101"/>
      <c r="S719" s="70"/>
      <c r="T719" s="70"/>
      <c r="Y719" s="70"/>
      <c r="Z719" s="70"/>
      <c r="AD719" s="71"/>
      <c r="AO719" s="101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101"/>
      <c r="K720" s="64"/>
      <c r="L720" s="64"/>
      <c r="M720" s="64"/>
      <c r="N720" s="64"/>
      <c r="O720" s="64"/>
      <c r="P720" s="64"/>
      <c r="Q720" s="64"/>
      <c r="R720" s="101"/>
      <c r="S720" s="70"/>
      <c r="T720" s="70"/>
      <c r="Y720" s="70"/>
      <c r="Z720" s="70"/>
      <c r="AD720" s="71"/>
      <c r="AO720" s="101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101"/>
      <c r="K721" s="64"/>
      <c r="L721" s="64"/>
      <c r="M721" s="64"/>
      <c r="N721" s="64"/>
      <c r="O721" s="64"/>
      <c r="P721" s="64"/>
      <c r="Q721" s="64"/>
      <c r="R721" s="101"/>
      <c r="S721" s="70"/>
      <c r="T721" s="70"/>
      <c r="Y721" s="70"/>
      <c r="Z721" s="70"/>
      <c r="AD721" s="71"/>
      <c r="AO721" s="101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101"/>
      <c r="K722" s="64"/>
      <c r="L722" s="64"/>
      <c r="M722" s="64"/>
      <c r="N722" s="64"/>
      <c r="O722" s="64"/>
      <c r="P722" s="64"/>
      <c r="Q722" s="64"/>
      <c r="R722" s="101"/>
      <c r="S722" s="70"/>
      <c r="T722" s="70"/>
      <c r="Y722" s="70"/>
      <c r="Z722" s="70"/>
      <c r="AD722" s="71"/>
      <c r="AO722" s="101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101"/>
      <c r="K723" s="64"/>
      <c r="L723" s="64"/>
      <c r="M723" s="64"/>
      <c r="N723" s="64"/>
      <c r="O723" s="64"/>
      <c r="P723" s="64"/>
      <c r="Q723" s="64"/>
      <c r="R723" s="101"/>
      <c r="S723" s="70"/>
      <c r="T723" s="70"/>
      <c r="Y723" s="70"/>
      <c r="Z723" s="70"/>
      <c r="AD723" s="71"/>
      <c r="AO723" s="101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101"/>
      <c r="K724" s="64"/>
      <c r="L724" s="64"/>
      <c r="M724" s="64"/>
      <c r="N724" s="64"/>
      <c r="O724" s="64"/>
      <c r="P724" s="64"/>
      <c r="Q724" s="64"/>
      <c r="R724" s="101"/>
      <c r="S724" s="70"/>
      <c r="T724" s="70"/>
      <c r="Y724" s="70"/>
      <c r="Z724" s="70"/>
      <c r="AD724" s="71"/>
      <c r="AO724" s="101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101"/>
      <c r="K725" s="64"/>
      <c r="L725" s="64"/>
      <c r="M725" s="64"/>
      <c r="N725" s="64"/>
      <c r="O725" s="64"/>
      <c r="P725" s="64"/>
      <c r="Q725" s="64"/>
      <c r="R725" s="101"/>
      <c r="S725" s="70"/>
      <c r="T725" s="70"/>
      <c r="Y725" s="70"/>
      <c r="Z725" s="70"/>
      <c r="AD725" s="71"/>
      <c r="AO725" s="101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101"/>
      <c r="K726" s="64"/>
      <c r="L726" s="64"/>
      <c r="M726" s="64"/>
      <c r="N726" s="64"/>
      <c r="O726" s="64"/>
      <c r="P726" s="64"/>
      <c r="Q726" s="64"/>
      <c r="R726" s="101"/>
      <c r="S726" s="70"/>
      <c r="T726" s="70"/>
      <c r="Y726" s="70"/>
      <c r="Z726" s="70"/>
      <c r="AD726" s="71"/>
      <c r="AO726" s="101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101"/>
      <c r="K727" s="64"/>
      <c r="L727" s="64"/>
      <c r="M727" s="64"/>
      <c r="N727" s="64"/>
      <c r="O727" s="64"/>
      <c r="P727" s="64"/>
      <c r="Q727" s="64"/>
      <c r="R727" s="101"/>
      <c r="S727" s="70"/>
      <c r="T727" s="70"/>
      <c r="Y727" s="70"/>
      <c r="Z727" s="70"/>
      <c r="AD727" s="71"/>
      <c r="AO727" s="101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101"/>
      <c r="K728" s="64"/>
      <c r="L728" s="64"/>
      <c r="M728" s="64"/>
      <c r="N728" s="64"/>
      <c r="O728" s="64"/>
      <c r="P728" s="64"/>
      <c r="Q728" s="64"/>
      <c r="R728" s="101"/>
      <c r="S728" s="70"/>
      <c r="T728" s="70"/>
      <c r="Y728" s="70"/>
      <c r="Z728" s="70"/>
      <c r="AD728" s="71"/>
      <c r="AO728" s="101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101"/>
      <c r="K729" s="64"/>
      <c r="L729" s="64"/>
      <c r="M729" s="64"/>
      <c r="N729" s="64"/>
      <c r="O729" s="64"/>
      <c r="P729" s="64"/>
      <c r="Q729" s="64"/>
      <c r="R729" s="101"/>
      <c r="S729" s="70"/>
      <c r="T729" s="70"/>
      <c r="Y729" s="70"/>
      <c r="Z729" s="70"/>
      <c r="AD729" s="71"/>
      <c r="AO729" s="101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101"/>
      <c r="K730" s="64"/>
      <c r="L730" s="64"/>
      <c r="M730" s="64"/>
      <c r="N730" s="64"/>
      <c r="O730" s="64"/>
      <c r="P730" s="64"/>
      <c r="Q730" s="64"/>
      <c r="R730" s="101"/>
      <c r="S730" s="70"/>
      <c r="T730" s="70"/>
      <c r="Y730" s="70"/>
      <c r="Z730" s="70"/>
      <c r="AD730" s="71"/>
      <c r="AO730" s="101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101"/>
      <c r="K731" s="64"/>
      <c r="L731" s="64"/>
      <c r="M731" s="64"/>
      <c r="N731" s="64"/>
      <c r="O731" s="64"/>
      <c r="P731" s="64"/>
      <c r="Q731" s="64"/>
      <c r="R731" s="101"/>
      <c r="S731" s="70"/>
      <c r="T731" s="70"/>
      <c r="Y731" s="70"/>
      <c r="Z731" s="70"/>
      <c r="AD731" s="71"/>
      <c r="AO731" s="101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101"/>
      <c r="K732" s="64"/>
      <c r="L732" s="64"/>
      <c r="M732" s="64"/>
      <c r="N732" s="64"/>
      <c r="O732" s="64"/>
      <c r="P732" s="64"/>
      <c r="Q732" s="64"/>
      <c r="R732" s="101"/>
      <c r="S732" s="70"/>
      <c r="T732" s="70"/>
      <c r="Y732" s="70"/>
      <c r="Z732" s="70"/>
      <c r="AD732" s="71"/>
      <c r="AO732" s="101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101"/>
      <c r="K733" s="64"/>
      <c r="L733" s="64"/>
      <c r="M733" s="64"/>
      <c r="N733" s="64"/>
      <c r="O733" s="64"/>
      <c r="P733" s="64"/>
      <c r="Q733" s="64"/>
      <c r="R733" s="101"/>
      <c r="S733" s="70"/>
      <c r="T733" s="70"/>
      <c r="Y733" s="70"/>
      <c r="Z733" s="70"/>
      <c r="AD733" s="71"/>
      <c r="AO733" s="101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101"/>
      <c r="K734" s="64"/>
      <c r="L734" s="64"/>
      <c r="M734" s="64"/>
      <c r="N734" s="64"/>
      <c r="O734" s="64"/>
      <c r="P734" s="64"/>
      <c r="Q734" s="64"/>
      <c r="R734" s="101"/>
      <c r="S734" s="70"/>
      <c r="T734" s="70"/>
      <c r="Y734" s="70"/>
      <c r="Z734" s="70"/>
      <c r="AD734" s="71"/>
      <c r="AO734" s="101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101"/>
      <c r="K735" s="64"/>
      <c r="L735" s="64"/>
      <c r="M735" s="64"/>
      <c r="N735" s="64"/>
      <c r="O735" s="64"/>
      <c r="P735" s="64"/>
      <c r="Q735" s="64"/>
      <c r="R735" s="101"/>
      <c r="S735" s="70"/>
      <c r="T735" s="70"/>
      <c r="Y735" s="70"/>
      <c r="Z735" s="70"/>
      <c r="AD735" s="71"/>
      <c r="AO735" s="101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101"/>
      <c r="K736" s="64"/>
      <c r="L736" s="64"/>
      <c r="M736" s="64"/>
      <c r="N736" s="64"/>
      <c r="O736" s="64"/>
      <c r="P736" s="64"/>
      <c r="Q736" s="64"/>
      <c r="R736" s="101"/>
      <c r="S736" s="70"/>
      <c r="T736" s="70"/>
      <c r="Y736" s="70"/>
      <c r="Z736" s="70"/>
      <c r="AD736" s="71"/>
      <c r="AO736" s="101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101"/>
      <c r="K737" s="64"/>
      <c r="L737" s="64"/>
      <c r="M737" s="64"/>
      <c r="N737" s="64"/>
      <c r="O737" s="64"/>
      <c r="P737" s="64"/>
      <c r="Q737" s="64"/>
      <c r="R737" s="101"/>
      <c r="S737" s="70"/>
      <c r="T737" s="70"/>
      <c r="Y737" s="70"/>
      <c r="Z737" s="70"/>
      <c r="AD737" s="71"/>
      <c r="AO737" s="101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101"/>
      <c r="K738" s="64"/>
      <c r="L738" s="64"/>
      <c r="M738" s="64"/>
      <c r="N738" s="64"/>
      <c r="O738" s="64"/>
      <c r="P738" s="64"/>
      <c r="Q738" s="64"/>
      <c r="R738" s="101"/>
      <c r="S738" s="70"/>
      <c r="T738" s="70"/>
      <c r="Y738" s="70"/>
      <c r="Z738" s="70"/>
      <c r="AD738" s="71"/>
      <c r="AO738" s="101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101"/>
      <c r="K739" s="64"/>
      <c r="L739" s="64"/>
      <c r="M739" s="64"/>
      <c r="N739" s="64"/>
      <c r="O739" s="64"/>
      <c r="P739" s="64"/>
      <c r="Q739" s="64"/>
      <c r="R739" s="101"/>
      <c r="S739" s="70"/>
      <c r="T739" s="70"/>
      <c r="Y739" s="70"/>
      <c r="Z739" s="70"/>
      <c r="AD739" s="71"/>
      <c r="AO739" s="101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101"/>
      <c r="K740" s="64"/>
      <c r="L740" s="64"/>
      <c r="M740" s="64"/>
      <c r="N740" s="64"/>
      <c r="O740" s="64"/>
      <c r="P740" s="64"/>
      <c r="Q740" s="64"/>
      <c r="R740" s="101"/>
      <c r="S740" s="70"/>
      <c r="T740" s="70"/>
      <c r="Y740" s="70"/>
      <c r="Z740" s="70"/>
      <c r="AD740" s="71"/>
      <c r="AO740" s="101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101"/>
      <c r="K741" s="64"/>
      <c r="L741" s="64"/>
      <c r="M741" s="64"/>
      <c r="N741" s="64"/>
      <c r="O741" s="64"/>
      <c r="P741" s="64"/>
      <c r="Q741" s="64"/>
      <c r="R741" s="101"/>
      <c r="S741" s="70"/>
      <c r="T741" s="70"/>
      <c r="Y741" s="70"/>
      <c r="Z741" s="70"/>
      <c r="AD741" s="71"/>
      <c r="AO741" s="101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101"/>
      <c r="K742" s="64"/>
      <c r="L742" s="64"/>
      <c r="M742" s="64"/>
      <c r="N742" s="64"/>
      <c r="O742" s="64"/>
      <c r="P742" s="64"/>
      <c r="Q742" s="64"/>
      <c r="R742" s="101"/>
      <c r="S742" s="70"/>
      <c r="T742" s="70"/>
      <c r="Y742" s="70"/>
      <c r="Z742" s="70"/>
      <c r="AD742" s="71"/>
      <c r="AO742" s="101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101"/>
      <c r="K743" s="64"/>
      <c r="L743" s="64"/>
      <c r="M743" s="64"/>
      <c r="N743" s="64"/>
      <c r="O743" s="64"/>
      <c r="P743" s="64"/>
      <c r="Q743" s="64"/>
      <c r="R743" s="101"/>
      <c r="S743" s="70"/>
      <c r="T743" s="70"/>
      <c r="Y743" s="70"/>
      <c r="Z743" s="70"/>
      <c r="AD743" s="71"/>
      <c r="AO743" s="101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101"/>
      <c r="K744" s="64"/>
      <c r="L744" s="64"/>
      <c r="M744" s="64"/>
      <c r="N744" s="64"/>
      <c r="O744" s="64"/>
      <c r="P744" s="64"/>
      <c r="Q744" s="64"/>
      <c r="R744" s="101"/>
      <c r="S744" s="70"/>
      <c r="T744" s="70"/>
      <c r="Y744" s="70"/>
      <c r="Z744" s="70"/>
      <c r="AD744" s="71"/>
      <c r="AO744" s="101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101"/>
      <c r="K745" s="64"/>
      <c r="L745" s="64"/>
      <c r="M745" s="64"/>
      <c r="N745" s="64"/>
      <c r="O745" s="64"/>
      <c r="P745" s="64"/>
      <c r="Q745" s="64"/>
      <c r="R745" s="101"/>
      <c r="S745" s="70"/>
      <c r="T745" s="70"/>
      <c r="Y745" s="70"/>
      <c r="Z745" s="70"/>
      <c r="AD745" s="71"/>
      <c r="AO745" s="101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101"/>
      <c r="K746" s="64"/>
      <c r="L746" s="64"/>
      <c r="M746" s="64"/>
      <c r="N746" s="64"/>
      <c r="O746" s="64"/>
      <c r="P746" s="64"/>
      <c r="Q746" s="64"/>
      <c r="R746" s="101"/>
      <c r="S746" s="70"/>
      <c r="T746" s="70"/>
      <c r="Y746" s="70"/>
      <c r="Z746" s="70"/>
      <c r="AD746" s="71"/>
      <c r="AO746" s="101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101"/>
      <c r="K747" s="64"/>
      <c r="L747" s="64"/>
      <c r="M747" s="64"/>
      <c r="N747" s="64"/>
      <c r="O747" s="64"/>
      <c r="P747" s="64"/>
      <c r="Q747" s="64"/>
      <c r="R747" s="101"/>
      <c r="S747" s="70"/>
      <c r="T747" s="70"/>
      <c r="Y747" s="70"/>
      <c r="Z747" s="70"/>
      <c r="AD747" s="71"/>
      <c r="AO747" s="101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101"/>
      <c r="K748" s="64"/>
      <c r="L748" s="64"/>
      <c r="M748" s="64"/>
      <c r="N748" s="64"/>
      <c r="O748" s="64"/>
      <c r="P748" s="64"/>
      <c r="Q748" s="64"/>
      <c r="R748" s="101"/>
      <c r="S748" s="70"/>
      <c r="T748" s="70"/>
      <c r="Y748" s="70"/>
      <c r="Z748" s="70"/>
      <c r="AD748" s="71"/>
      <c r="AO748" s="101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101"/>
      <c r="K749" s="64"/>
      <c r="L749" s="64"/>
      <c r="M749" s="64"/>
      <c r="N749" s="64"/>
      <c r="O749" s="64"/>
      <c r="P749" s="64"/>
      <c r="Q749" s="64"/>
      <c r="R749" s="101"/>
      <c r="S749" s="70"/>
      <c r="T749" s="70"/>
      <c r="Y749" s="70"/>
      <c r="Z749" s="70"/>
      <c r="AD749" s="71"/>
      <c r="AO749" s="101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101"/>
      <c r="K750" s="64"/>
      <c r="L750" s="64"/>
      <c r="M750" s="64"/>
      <c r="N750" s="64"/>
      <c r="O750" s="64"/>
      <c r="P750" s="64"/>
      <c r="Q750" s="64"/>
      <c r="R750" s="101"/>
      <c r="S750" s="70"/>
      <c r="T750" s="70"/>
      <c r="Y750" s="70"/>
      <c r="Z750" s="70"/>
      <c r="AD750" s="71"/>
      <c r="AO750" s="101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101"/>
      <c r="K751" s="64"/>
      <c r="L751" s="64"/>
      <c r="M751" s="64"/>
      <c r="N751" s="64"/>
      <c r="O751" s="64"/>
      <c r="P751" s="64"/>
      <c r="Q751" s="64"/>
      <c r="R751" s="101"/>
      <c r="S751" s="70"/>
      <c r="T751" s="70"/>
      <c r="Y751" s="70"/>
      <c r="Z751" s="70"/>
      <c r="AD751" s="71"/>
      <c r="AO751" s="101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101"/>
      <c r="K752" s="64"/>
      <c r="L752" s="64"/>
      <c r="M752" s="64"/>
      <c r="N752" s="64"/>
      <c r="O752" s="64"/>
      <c r="P752" s="64"/>
      <c r="Q752" s="64"/>
      <c r="R752" s="101"/>
      <c r="S752" s="70"/>
      <c r="T752" s="70"/>
      <c r="Y752" s="70"/>
      <c r="Z752" s="70"/>
      <c r="AD752" s="71"/>
      <c r="AO752" s="101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101"/>
      <c r="K753" s="64"/>
      <c r="L753" s="64"/>
      <c r="M753" s="64"/>
      <c r="N753" s="64"/>
      <c r="O753" s="64"/>
      <c r="P753" s="64"/>
      <c r="Q753" s="64"/>
      <c r="R753" s="101"/>
      <c r="S753" s="70"/>
      <c r="T753" s="70"/>
      <c r="Y753" s="70"/>
      <c r="Z753" s="70"/>
      <c r="AD753" s="71"/>
      <c r="AO753" s="101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101"/>
      <c r="K754" s="64"/>
      <c r="L754" s="64"/>
      <c r="M754" s="64"/>
      <c r="N754" s="64"/>
      <c r="O754" s="64"/>
      <c r="P754" s="64"/>
      <c r="Q754" s="64"/>
      <c r="R754" s="101"/>
      <c r="S754" s="70"/>
      <c r="T754" s="70"/>
      <c r="Y754" s="70"/>
      <c r="Z754" s="70"/>
      <c r="AD754" s="71"/>
      <c r="AO754" s="101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101"/>
      <c r="K755" s="64"/>
      <c r="L755" s="64"/>
      <c r="M755" s="64"/>
      <c r="N755" s="64"/>
      <c r="O755" s="64"/>
      <c r="P755" s="64"/>
      <c r="Q755" s="64"/>
      <c r="R755" s="101"/>
      <c r="S755" s="70"/>
      <c r="T755" s="70"/>
      <c r="Y755" s="70"/>
      <c r="Z755" s="70"/>
      <c r="AD755" s="71"/>
      <c r="AO755" s="101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101"/>
      <c r="K756" s="64"/>
      <c r="L756" s="64"/>
      <c r="M756" s="64"/>
      <c r="N756" s="64"/>
      <c r="O756" s="64"/>
      <c r="P756" s="64"/>
      <c r="Q756" s="64"/>
      <c r="R756" s="101"/>
      <c r="S756" s="70"/>
      <c r="T756" s="70"/>
      <c r="Y756" s="70"/>
      <c r="Z756" s="70"/>
      <c r="AD756" s="71"/>
      <c r="AO756" s="101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101"/>
      <c r="K757" s="64"/>
      <c r="L757" s="64"/>
      <c r="M757" s="64"/>
      <c r="N757" s="64"/>
      <c r="O757" s="64"/>
      <c r="P757" s="64"/>
      <c r="Q757" s="64"/>
      <c r="R757" s="101"/>
      <c r="S757" s="70"/>
      <c r="T757" s="70"/>
      <c r="Y757" s="70"/>
      <c r="Z757" s="70"/>
      <c r="AD757" s="71"/>
      <c r="AO757" s="101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101"/>
      <c r="K758" s="64"/>
      <c r="L758" s="64"/>
      <c r="M758" s="64"/>
      <c r="N758" s="64"/>
      <c r="O758" s="64"/>
      <c r="P758" s="64"/>
      <c r="Q758" s="64"/>
      <c r="R758" s="101"/>
      <c r="S758" s="70"/>
      <c r="T758" s="70"/>
      <c r="Y758" s="70"/>
      <c r="Z758" s="70"/>
      <c r="AD758" s="71"/>
      <c r="AO758" s="101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101"/>
      <c r="K759" s="64"/>
      <c r="L759" s="64"/>
      <c r="M759" s="64"/>
      <c r="N759" s="64"/>
      <c r="O759" s="64"/>
      <c r="P759" s="64"/>
      <c r="Q759" s="64"/>
      <c r="R759" s="101"/>
      <c r="S759" s="70"/>
      <c r="T759" s="70"/>
      <c r="Y759" s="70"/>
      <c r="Z759" s="70"/>
      <c r="AD759" s="71"/>
      <c r="AO759" s="101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101"/>
      <c r="K760" s="64"/>
      <c r="L760" s="64"/>
      <c r="M760" s="64"/>
      <c r="N760" s="64"/>
      <c r="O760" s="64"/>
      <c r="P760" s="64"/>
      <c r="Q760" s="64"/>
      <c r="R760" s="101"/>
      <c r="S760" s="70"/>
      <c r="T760" s="70"/>
      <c r="Y760" s="70"/>
      <c r="Z760" s="70"/>
      <c r="AD760" s="71"/>
      <c r="AO760" s="101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101"/>
      <c r="K761" s="64"/>
      <c r="L761" s="64"/>
      <c r="M761" s="64"/>
      <c r="N761" s="64"/>
      <c r="O761" s="64"/>
      <c r="P761" s="64"/>
      <c r="Q761" s="64"/>
      <c r="R761" s="101"/>
      <c r="S761" s="70"/>
      <c r="T761" s="70"/>
      <c r="Y761" s="70"/>
      <c r="Z761" s="70"/>
      <c r="AD761" s="71"/>
      <c r="AO761" s="101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101"/>
      <c r="K762" s="64"/>
      <c r="L762" s="64"/>
      <c r="M762" s="64"/>
      <c r="N762" s="64"/>
      <c r="O762" s="64"/>
      <c r="P762" s="64"/>
      <c r="Q762" s="64"/>
      <c r="R762" s="101"/>
      <c r="S762" s="70"/>
      <c r="T762" s="70"/>
      <c r="Y762" s="70"/>
      <c r="Z762" s="70"/>
      <c r="AD762" s="71"/>
      <c r="AO762" s="101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101"/>
      <c r="K763" s="64"/>
      <c r="L763" s="64"/>
      <c r="M763" s="64"/>
      <c r="N763" s="64"/>
      <c r="O763" s="64"/>
      <c r="P763" s="64"/>
      <c r="Q763" s="64"/>
      <c r="R763" s="101"/>
      <c r="S763" s="70"/>
      <c r="T763" s="70"/>
      <c r="Y763" s="70"/>
      <c r="Z763" s="70"/>
      <c r="AD763" s="71"/>
      <c r="AO763" s="101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101"/>
      <c r="K764" s="64"/>
      <c r="L764" s="64"/>
      <c r="M764" s="64"/>
      <c r="N764" s="64"/>
      <c r="O764" s="64"/>
      <c r="P764" s="64"/>
      <c r="Q764" s="64"/>
      <c r="R764" s="101"/>
      <c r="S764" s="70"/>
      <c r="T764" s="70"/>
      <c r="Y764" s="70"/>
      <c r="Z764" s="70"/>
      <c r="AD764" s="71"/>
      <c r="AO764" s="101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101"/>
      <c r="K765" s="64"/>
      <c r="L765" s="64"/>
      <c r="M765" s="64"/>
      <c r="N765" s="64"/>
      <c r="O765" s="64"/>
      <c r="P765" s="64"/>
      <c r="Q765" s="64"/>
      <c r="R765" s="101"/>
      <c r="S765" s="70"/>
      <c r="T765" s="70"/>
      <c r="Y765" s="70"/>
      <c r="Z765" s="70"/>
      <c r="AD765" s="71"/>
      <c r="AO765" s="101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101"/>
      <c r="K766" s="64"/>
      <c r="L766" s="64"/>
      <c r="M766" s="64"/>
      <c r="N766" s="64"/>
      <c r="O766" s="64"/>
      <c r="P766" s="64"/>
      <c r="Q766" s="64"/>
      <c r="R766" s="101"/>
      <c r="S766" s="70"/>
      <c r="T766" s="70"/>
      <c r="Y766" s="70"/>
      <c r="Z766" s="70"/>
      <c r="AD766" s="71"/>
      <c r="AO766" s="101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101"/>
      <c r="K767" s="64"/>
      <c r="L767" s="64"/>
      <c r="M767" s="64"/>
      <c r="N767" s="64"/>
      <c r="O767" s="64"/>
      <c r="P767" s="64"/>
      <c r="Q767" s="64"/>
      <c r="R767" s="101"/>
      <c r="S767" s="70"/>
      <c r="T767" s="70"/>
      <c r="Y767" s="70"/>
      <c r="Z767" s="70"/>
      <c r="AD767" s="71"/>
      <c r="AO767" s="101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101"/>
      <c r="K768" s="64"/>
      <c r="L768" s="64"/>
      <c r="M768" s="64"/>
      <c r="N768" s="64"/>
      <c r="O768" s="64"/>
      <c r="P768" s="64"/>
      <c r="Q768" s="64"/>
      <c r="R768" s="101"/>
      <c r="S768" s="70"/>
      <c r="T768" s="70"/>
      <c r="Y768" s="70"/>
      <c r="Z768" s="70"/>
      <c r="AD768" s="71"/>
      <c r="AO768" s="101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101"/>
      <c r="K769" s="64"/>
      <c r="L769" s="64"/>
      <c r="M769" s="64"/>
      <c r="N769" s="64"/>
      <c r="O769" s="64"/>
      <c r="P769" s="64"/>
      <c r="Q769" s="64"/>
      <c r="R769" s="101"/>
      <c r="S769" s="70"/>
      <c r="T769" s="70"/>
      <c r="Y769" s="70"/>
      <c r="Z769" s="70"/>
      <c r="AD769" s="71"/>
      <c r="AO769" s="101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101"/>
      <c r="K770" s="64"/>
      <c r="L770" s="64"/>
      <c r="M770" s="64"/>
      <c r="N770" s="64"/>
      <c r="O770" s="64"/>
      <c r="P770" s="64"/>
      <c r="Q770" s="64"/>
      <c r="R770" s="101"/>
      <c r="S770" s="70"/>
      <c r="T770" s="70"/>
      <c r="Y770" s="70"/>
      <c r="Z770" s="70"/>
      <c r="AD770" s="71"/>
      <c r="AO770" s="101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101"/>
      <c r="K771" s="64"/>
      <c r="L771" s="64"/>
      <c r="M771" s="64"/>
      <c r="N771" s="64"/>
      <c r="O771" s="64"/>
      <c r="P771" s="64"/>
      <c r="Q771" s="64"/>
      <c r="R771" s="101"/>
      <c r="S771" s="70"/>
      <c r="T771" s="70"/>
      <c r="Y771" s="70"/>
      <c r="Z771" s="70"/>
      <c r="AD771" s="71"/>
      <c r="AO771" s="101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101"/>
      <c r="K772" s="64"/>
      <c r="L772" s="64"/>
      <c r="M772" s="64"/>
      <c r="N772" s="64"/>
      <c r="O772" s="64"/>
      <c r="P772" s="64"/>
      <c r="Q772" s="64"/>
      <c r="R772" s="101"/>
      <c r="S772" s="70"/>
      <c r="T772" s="70"/>
      <c r="Y772" s="70"/>
      <c r="Z772" s="70"/>
      <c r="AD772" s="71"/>
      <c r="AO772" s="101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101"/>
      <c r="K773" s="64"/>
      <c r="L773" s="64"/>
      <c r="M773" s="64"/>
      <c r="N773" s="64"/>
      <c r="O773" s="64"/>
      <c r="P773" s="64"/>
      <c r="Q773" s="64"/>
      <c r="R773" s="101"/>
      <c r="S773" s="70"/>
      <c r="T773" s="70"/>
      <c r="Y773" s="70"/>
      <c r="Z773" s="70"/>
      <c r="AD773" s="71"/>
      <c r="AO773" s="101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101"/>
      <c r="K774" s="64"/>
      <c r="L774" s="64"/>
      <c r="M774" s="64"/>
      <c r="N774" s="64"/>
      <c r="O774" s="64"/>
      <c r="P774" s="64"/>
      <c r="Q774" s="64"/>
      <c r="R774" s="101"/>
      <c r="S774" s="70"/>
      <c r="T774" s="70"/>
      <c r="Y774" s="70"/>
      <c r="Z774" s="70"/>
      <c r="AD774" s="71"/>
      <c r="AO774" s="101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101"/>
      <c r="K775" s="64"/>
      <c r="L775" s="64"/>
      <c r="M775" s="64"/>
      <c r="N775" s="64"/>
      <c r="O775" s="64"/>
      <c r="P775" s="64"/>
      <c r="Q775" s="64"/>
      <c r="R775" s="101"/>
      <c r="S775" s="70"/>
      <c r="T775" s="70"/>
      <c r="Y775" s="70"/>
      <c r="Z775" s="70"/>
      <c r="AD775" s="71"/>
      <c r="AO775" s="101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101"/>
      <c r="K776" s="64"/>
      <c r="L776" s="64"/>
      <c r="M776" s="64"/>
      <c r="N776" s="64"/>
      <c r="O776" s="64"/>
      <c r="P776" s="64"/>
      <c r="Q776" s="64"/>
      <c r="R776" s="101"/>
      <c r="S776" s="70"/>
      <c r="T776" s="70"/>
      <c r="Y776" s="70"/>
      <c r="Z776" s="70"/>
      <c r="AD776" s="71"/>
      <c r="AO776" s="101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101"/>
      <c r="K777" s="64"/>
      <c r="L777" s="64"/>
      <c r="M777" s="64"/>
      <c r="N777" s="64"/>
      <c r="O777" s="64"/>
      <c r="P777" s="64"/>
      <c r="Q777" s="64"/>
      <c r="R777" s="101"/>
      <c r="S777" s="70"/>
      <c r="T777" s="70"/>
      <c r="Y777" s="70"/>
      <c r="Z777" s="70"/>
      <c r="AD777" s="71"/>
      <c r="AO777" s="101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101"/>
      <c r="K778" s="64"/>
      <c r="L778" s="64"/>
      <c r="M778" s="64"/>
      <c r="N778" s="64"/>
      <c r="O778" s="64"/>
      <c r="P778" s="64"/>
      <c r="Q778" s="64"/>
      <c r="R778" s="101"/>
      <c r="S778" s="70"/>
      <c r="T778" s="70"/>
      <c r="Y778" s="70"/>
      <c r="Z778" s="70"/>
      <c r="AD778" s="71"/>
      <c r="AO778" s="101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101"/>
      <c r="K779" s="64"/>
      <c r="L779" s="64"/>
      <c r="M779" s="64"/>
      <c r="N779" s="64"/>
      <c r="O779" s="64"/>
      <c r="P779" s="64"/>
      <c r="Q779" s="64"/>
      <c r="R779" s="101"/>
      <c r="S779" s="70"/>
      <c r="T779" s="70"/>
      <c r="Y779" s="70"/>
      <c r="Z779" s="70"/>
      <c r="AD779" s="71"/>
      <c r="AO779" s="101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101"/>
      <c r="K780" s="64"/>
      <c r="L780" s="64"/>
      <c r="M780" s="64"/>
      <c r="N780" s="64"/>
      <c r="O780" s="64"/>
      <c r="P780" s="64"/>
      <c r="Q780" s="64"/>
      <c r="R780" s="101"/>
      <c r="S780" s="70"/>
      <c r="T780" s="70"/>
      <c r="Y780" s="70"/>
      <c r="Z780" s="70"/>
      <c r="AD780" s="71"/>
      <c r="AO780" s="101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101"/>
      <c r="K781" s="64"/>
      <c r="L781" s="64"/>
      <c r="M781" s="64"/>
      <c r="N781" s="64"/>
      <c r="O781" s="64"/>
      <c r="P781" s="64"/>
      <c r="Q781" s="64"/>
      <c r="R781" s="101"/>
      <c r="S781" s="70"/>
      <c r="T781" s="70"/>
      <c r="Y781" s="70"/>
      <c r="Z781" s="70"/>
      <c r="AD781" s="71"/>
      <c r="AO781" s="101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101"/>
      <c r="K782" s="64"/>
      <c r="L782" s="64"/>
      <c r="M782" s="64"/>
      <c r="N782" s="64"/>
      <c r="O782" s="64"/>
      <c r="P782" s="64"/>
      <c r="Q782" s="64"/>
      <c r="R782" s="101"/>
      <c r="S782" s="70"/>
      <c r="T782" s="70"/>
      <c r="Y782" s="70"/>
      <c r="Z782" s="70"/>
      <c r="AD782" s="71"/>
      <c r="AO782" s="101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101"/>
      <c r="K783" s="64"/>
      <c r="L783" s="64"/>
      <c r="M783" s="64"/>
      <c r="N783" s="64"/>
      <c r="O783" s="64"/>
      <c r="P783" s="64"/>
      <c r="Q783" s="64"/>
      <c r="R783" s="101"/>
      <c r="S783" s="70"/>
      <c r="T783" s="70"/>
      <c r="Y783" s="70"/>
      <c r="Z783" s="70"/>
      <c r="AD783" s="71"/>
      <c r="AO783" s="101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101"/>
      <c r="K784" s="64"/>
      <c r="L784" s="64"/>
      <c r="M784" s="64"/>
      <c r="N784" s="64"/>
      <c r="O784" s="64"/>
      <c r="P784" s="64"/>
      <c r="Q784" s="64"/>
      <c r="R784" s="101"/>
      <c r="S784" s="70"/>
      <c r="T784" s="70"/>
      <c r="Y784" s="70"/>
      <c r="Z784" s="70"/>
      <c r="AD784" s="71"/>
      <c r="AO784" s="101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101"/>
      <c r="K785" s="64"/>
      <c r="L785" s="64"/>
      <c r="M785" s="64"/>
      <c r="N785" s="64"/>
      <c r="O785" s="64"/>
      <c r="P785" s="64"/>
      <c r="Q785" s="64"/>
      <c r="R785" s="101"/>
      <c r="S785" s="70"/>
      <c r="T785" s="70"/>
      <c r="Y785" s="70"/>
      <c r="Z785" s="70"/>
      <c r="AD785" s="71"/>
      <c r="AO785" s="101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101"/>
      <c r="K786" s="64"/>
      <c r="L786" s="64"/>
      <c r="M786" s="64"/>
      <c r="N786" s="64"/>
      <c r="O786" s="64"/>
      <c r="P786" s="64"/>
      <c r="Q786" s="64"/>
      <c r="R786" s="101"/>
      <c r="S786" s="70"/>
      <c r="T786" s="70"/>
      <c r="Y786" s="70"/>
      <c r="Z786" s="70"/>
      <c r="AD786" s="71"/>
      <c r="AO786" s="101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101"/>
      <c r="K787" s="64"/>
      <c r="L787" s="64"/>
      <c r="M787" s="64"/>
      <c r="N787" s="64"/>
      <c r="O787" s="64"/>
      <c r="P787" s="64"/>
      <c r="Q787" s="64"/>
      <c r="R787" s="101"/>
      <c r="S787" s="70"/>
      <c r="T787" s="70"/>
      <c r="Y787" s="70"/>
      <c r="Z787" s="70"/>
      <c r="AD787" s="71"/>
      <c r="AO787" s="101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101"/>
      <c r="K788" s="64"/>
      <c r="L788" s="64"/>
      <c r="M788" s="64"/>
      <c r="N788" s="64"/>
      <c r="O788" s="64"/>
      <c r="P788" s="64"/>
      <c r="Q788" s="64"/>
      <c r="R788" s="101"/>
      <c r="S788" s="70"/>
      <c r="T788" s="70"/>
      <c r="Y788" s="70"/>
      <c r="Z788" s="70"/>
      <c r="AD788" s="71"/>
      <c r="AO788" s="101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101"/>
      <c r="K789" s="64"/>
      <c r="L789" s="64"/>
      <c r="M789" s="64"/>
      <c r="N789" s="64"/>
      <c r="O789" s="64"/>
      <c r="P789" s="64"/>
      <c r="Q789" s="64"/>
      <c r="R789" s="101"/>
      <c r="S789" s="70"/>
      <c r="T789" s="70"/>
      <c r="Y789" s="70"/>
      <c r="Z789" s="70"/>
      <c r="AD789" s="71"/>
      <c r="AO789" s="101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101"/>
      <c r="K790" s="64"/>
      <c r="L790" s="64"/>
      <c r="M790" s="64"/>
      <c r="N790" s="64"/>
      <c r="O790" s="64"/>
      <c r="P790" s="64"/>
      <c r="Q790" s="64"/>
      <c r="R790" s="101"/>
      <c r="S790" s="70"/>
      <c r="T790" s="70"/>
      <c r="Y790" s="70"/>
      <c r="Z790" s="70"/>
      <c r="AD790" s="71"/>
      <c r="AO790" s="101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101"/>
      <c r="K791" s="64"/>
      <c r="L791" s="64"/>
      <c r="M791" s="64"/>
      <c r="N791" s="64"/>
      <c r="O791" s="64"/>
      <c r="P791" s="64"/>
      <c r="Q791" s="64"/>
      <c r="R791" s="101"/>
      <c r="S791" s="70"/>
      <c r="T791" s="70"/>
      <c r="Y791" s="70"/>
      <c r="Z791" s="70"/>
      <c r="AD791" s="71"/>
      <c r="AO791" s="101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101"/>
      <c r="K792" s="64"/>
      <c r="L792" s="64"/>
      <c r="M792" s="64"/>
      <c r="N792" s="64"/>
      <c r="O792" s="64"/>
      <c r="P792" s="64"/>
      <c r="Q792" s="64"/>
      <c r="R792" s="101"/>
      <c r="S792" s="70"/>
      <c r="T792" s="70"/>
      <c r="Y792" s="70"/>
      <c r="Z792" s="70"/>
      <c r="AD792" s="71"/>
      <c r="AO792" s="101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101"/>
      <c r="K793" s="64"/>
      <c r="L793" s="64"/>
      <c r="M793" s="64"/>
      <c r="N793" s="64"/>
      <c r="O793" s="64"/>
      <c r="P793" s="64"/>
      <c r="Q793" s="64"/>
      <c r="R793" s="101"/>
      <c r="S793" s="70"/>
      <c r="T793" s="70"/>
      <c r="Y793" s="70"/>
      <c r="Z793" s="70"/>
      <c r="AD793" s="71"/>
      <c r="AO793" s="101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101"/>
      <c r="K794" s="64"/>
      <c r="L794" s="64"/>
      <c r="M794" s="64"/>
      <c r="N794" s="64"/>
      <c r="O794" s="64"/>
      <c r="P794" s="64"/>
      <c r="Q794" s="64"/>
      <c r="R794" s="101"/>
      <c r="S794" s="70"/>
      <c r="T794" s="70"/>
      <c r="Y794" s="70"/>
      <c r="Z794" s="70"/>
      <c r="AD794" s="71"/>
      <c r="AO794" s="101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101"/>
      <c r="K795" s="64"/>
      <c r="L795" s="64"/>
      <c r="M795" s="64"/>
      <c r="N795" s="64"/>
      <c r="O795" s="64"/>
      <c r="P795" s="64"/>
      <c r="Q795" s="64"/>
      <c r="R795" s="101"/>
      <c r="S795" s="70"/>
      <c r="T795" s="70"/>
      <c r="Y795" s="70"/>
      <c r="Z795" s="70"/>
      <c r="AD795" s="71"/>
      <c r="AO795" s="101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101"/>
      <c r="K796" s="64"/>
      <c r="L796" s="64"/>
      <c r="M796" s="64"/>
      <c r="N796" s="64"/>
      <c r="O796" s="64"/>
      <c r="P796" s="64"/>
      <c r="Q796" s="64"/>
      <c r="R796" s="101"/>
      <c r="S796" s="70"/>
      <c r="T796" s="70"/>
      <c r="Y796" s="70"/>
      <c r="Z796" s="70"/>
      <c r="AD796" s="71"/>
      <c r="AO796" s="101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101"/>
      <c r="K797" s="64"/>
      <c r="L797" s="64"/>
      <c r="M797" s="64"/>
      <c r="N797" s="64"/>
      <c r="O797" s="64"/>
      <c r="P797" s="64"/>
      <c r="Q797" s="64"/>
      <c r="R797" s="101"/>
      <c r="S797" s="70"/>
      <c r="T797" s="70"/>
      <c r="Y797" s="70"/>
      <c r="Z797" s="70"/>
      <c r="AD797" s="71"/>
      <c r="AO797" s="101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101"/>
      <c r="K798" s="64"/>
      <c r="L798" s="64"/>
      <c r="M798" s="64"/>
      <c r="N798" s="64"/>
      <c r="O798" s="64"/>
      <c r="P798" s="64"/>
      <c r="Q798" s="64"/>
      <c r="R798" s="101"/>
      <c r="S798" s="70"/>
      <c r="T798" s="70"/>
      <c r="Y798" s="70"/>
      <c r="Z798" s="70"/>
      <c r="AD798" s="71"/>
      <c r="AO798" s="101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101"/>
      <c r="K799" s="64"/>
      <c r="L799" s="64"/>
      <c r="M799" s="64"/>
      <c r="N799" s="64"/>
      <c r="O799" s="64"/>
      <c r="P799" s="64"/>
      <c r="Q799" s="64"/>
      <c r="R799" s="101"/>
      <c r="S799" s="70"/>
      <c r="T799" s="70"/>
      <c r="Y799" s="70"/>
      <c r="Z799" s="70"/>
      <c r="AD799" s="71"/>
      <c r="AO799" s="101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101"/>
      <c r="K800" s="64"/>
      <c r="L800" s="64"/>
      <c r="M800" s="64"/>
      <c r="N800" s="64"/>
      <c r="O800" s="64"/>
      <c r="P800" s="64"/>
      <c r="Q800" s="64"/>
      <c r="R800" s="101"/>
      <c r="S800" s="70"/>
      <c r="T800" s="70"/>
      <c r="Y800" s="70"/>
      <c r="Z800" s="70"/>
      <c r="AD800" s="71"/>
      <c r="AO800" s="101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101"/>
      <c r="K801" s="64"/>
      <c r="L801" s="64"/>
      <c r="M801" s="64"/>
      <c r="N801" s="64"/>
      <c r="O801" s="64"/>
      <c r="P801" s="64"/>
      <c r="Q801" s="64"/>
      <c r="R801" s="101"/>
      <c r="S801" s="70"/>
      <c r="T801" s="70"/>
      <c r="Y801" s="70"/>
      <c r="Z801" s="70"/>
      <c r="AD801" s="71"/>
      <c r="AO801" s="101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101"/>
      <c r="K802" s="64"/>
      <c r="L802" s="64"/>
      <c r="M802" s="64"/>
      <c r="N802" s="64"/>
      <c r="O802" s="64"/>
      <c r="P802" s="64"/>
      <c r="Q802" s="64"/>
      <c r="R802" s="101"/>
      <c r="S802" s="70"/>
      <c r="T802" s="70"/>
      <c r="Y802" s="70"/>
      <c r="Z802" s="70"/>
      <c r="AD802" s="71"/>
      <c r="AO802" s="101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101"/>
      <c r="K803" s="64"/>
      <c r="L803" s="64"/>
      <c r="M803" s="64"/>
      <c r="N803" s="64"/>
      <c r="O803" s="64"/>
      <c r="P803" s="64"/>
      <c r="Q803" s="64"/>
      <c r="R803" s="101"/>
      <c r="S803" s="70"/>
      <c r="T803" s="70"/>
      <c r="Y803" s="70"/>
      <c r="Z803" s="70"/>
      <c r="AD803" s="71"/>
      <c r="AO803" s="101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101"/>
      <c r="K804" s="64"/>
      <c r="L804" s="64"/>
      <c r="M804" s="64"/>
      <c r="N804" s="64"/>
      <c r="O804" s="64"/>
      <c r="P804" s="64"/>
      <c r="Q804" s="64"/>
      <c r="R804" s="101"/>
      <c r="S804" s="70"/>
      <c r="T804" s="70"/>
      <c r="Y804" s="70"/>
      <c r="Z804" s="70"/>
      <c r="AD804" s="71"/>
      <c r="AO804" s="101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101"/>
      <c r="K805" s="64"/>
      <c r="L805" s="64"/>
      <c r="M805" s="64"/>
      <c r="N805" s="64"/>
      <c r="O805" s="64"/>
      <c r="P805" s="64"/>
      <c r="Q805" s="64"/>
      <c r="R805" s="101"/>
      <c r="S805" s="70"/>
      <c r="T805" s="70"/>
      <c r="Y805" s="70"/>
      <c r="Z805" s="70"/>
      <c r="AD805" s="71"/>
      <c r="AO805" s="101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101"/>
      <c r="K806" s="64"/>
      <c r="L806" s="64"/>
      <c r="M806" s="64"/>
      <c r="N806" s="64"/>
      <c r="O806" s="64"/>
      <c r="P806" s="64"/>
      <c r="Q806" s="64"/>
      <c r="R806" s="101"/>
      <c r="S806" s="70"/>
      <c r="T806" s="70"/>
      <c r="Y806" s="70"/>
      <c r="Z806" s="70"/>
      <c r="AD806" s="71"/>
      <c r="AO806" s="101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101"/>
      <c r="K807" s="64"/>
      <c r="L807" s="64"/>
      <c r="M807" s="64"/>
      <c r="N807" s="64"/>
      <c r="O807" s="64"/>
      <c r="P807" s="64"/>
      <c r="Q807" s="64"/>
      <c r="R807" s="101"/>
      <c r="S807" s="70"/>
      <c r="T807" s="70"/>
      <c r="Y807" s="70"/>
      <c r="Z807" s="70"/>
      <c r="AD807" s="71"/>
      <c r="AO807" s="101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101"/>
      <c r="K808" s="64"/>
      <c r="L808" s="64"/>
      <c r="M808" s="64"/>
      <c r="N808" s="64"/>
      <c r="O808" s="64"/>
      <c r="P808" s="64"/>
      <c r="Q808" s="64"/>
      <c r="R808" s="101"/>
      <c r="S808" s="70"/>
      <c r="T808" s="70"/>
      <c r="Y808" s="70"/>
      <c r="Z808" s="70"/>
      <c r="AD808" s="71"/>
      <c r="AO808" s="101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101"/>
      <c r="K809" s="64"/>
      <c r="L809" s="64"/>
      <c r="M809" s="64"/>
      <c r="N809" s="64"/>
      <c r="O809" s="64"/>
      <c r="P809" s="64"/>
      <c r="Q809" s="64"/>
      <c r="R809" s="101"/>
      <c r="S809" s="70"/>
      <c r="T809" s="70"/>
      <c r="Y809" s="70"/>
      <c r="Z809" s="70"/>
      <c r="AD809" s="71"/>
      <c r="AO809" s="101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101"/>
      <c r="K810" s="64"/>
      <c r="L810" s="64"/>
      <c r="M810" s="64"/>
      <c r="N810" s="64"/>
      <c r="O810" s="64"/>
      <c r="P810" s="64"/>
      <c r="Q810" s="64"/>
      <c r="R810" s="101"/>
      <c r="S810" s="70"/>
      <c r="T810" s="70"/>
      <c r="Y810" s="70"/>
      <c r="Z810" s="70"/>
      <c r="AD810" s="71"/>
      <c r="AO810" s="101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101"/>
      <c r="K811" s="64"/>
      <c r="L811" s="64"/>
      <c r="M811" s="64"/>
      <c r="N811" s="64"/>
      <c r="O811" s="64"/>
      <c r="P811" s="64"/>
      <c r="Q811" s="64"/>
      <c r="R811" s="101"/>
      <c r="S811" s="70"/>
      <c r="T811" s="70"/>
      <c r="Y811" s="70"/>
      <c r="Z811" s="70"/>
      <c r="AD811" s="71"/>
      <c r="AO811" s="101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101"/>
      <c r="K812" s="64"/>
      <c r="L812" s="64"/>
      <c r="M812" s="64"/>
      <c r="N812" s="64"/>
      <c r="O812" s="64"/>
      <c r="P812" s="64"/>
      <c r="Q812" s="64"/>
      <c r="R812" s="101"/>
      <c r="S812" s="70"/>
      <c r="T812" s="70"/>
      <c r="Y812" s="70"/>
      <c r="Z812" s="70"/>
      <c r="AD812" s="71"/>
      <c r="AO812" s="101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101"/>
      <c r="K813" s="64"/>
      <c r="L813" s="64"/>
      <c r="M813" s="64"/>
      <c r="N813" s="64"/>
      <c r="O813" s="64"/>
      <c r="P813" s="64"/>
      <c r="Q813" s="64"/>
      <c r="R813" s="101"/>
      <c r="S813" s="70"/>
      <c r="T813" s="70"/>
      <c r="Y813" s="70"/>
      <c r="Z813" s="70"/>
      <c r="AD813" s="71"/>
      <c r="AO813" s="101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101"/>
      <c r="K814" s="64"/>
      <c r="L814" s="64"/>
      <c r="M814" s="64"/>
      <c r="N814" s="64"/>
      <c r="O814" s="64"/>
      <c r="P814" s="64"/>
      <c r="Q814" s="64"/>
      <c r="R814" s="101"/>
      <c r="S814" s="70"/>
      <c r="T814" s="70"/>
      <c r="Y814" s="70"/>
      <c r="Z814" s="70"/>
      <c r="AD814" s="71"/>
      <c r="AO814" s="101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101"/>
      <c r="K815" s="64"/>
      <c r="L815" s="64"/>
      <c r="M815" s="64"/>
      <c r="N815" s="64"/>
      <c r="O815" s="64"/>
      <c r="P815" s="64"/>
      <c r="Q815" s="64"/>
      <c r="R815" s="101"/>
      <c r="S815" s="70"/>
      <c r="T815" s="70"/>
      <c r="Y815" s="70"/>
      <c r="Z815" s="70"/>
      <c r="AD815" s="71"/>
      <c r="AO815" s="101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101"/>
      <c r="K816" s="64"/>
      <c r="L816" s="64"/>
      <c r="M816" s="64"/>
      <c r="N816" s="64"/>
      <c r="O816" s="64"/>
      <c r="P816" s="64"/>
      <c r="Q816" s="64"/>
      <c r="R816" s="101"/>
      <c r="S816" s="70"/>
      <c r="T816" s="70"/>
      <c r="Y816" s="70"/>
      <c r="Z816" s="70"/>
      <c r="AD816" s="71"/>
      <c r="AO816" s="101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101"/>
      <c r="K817" s="64"/>
      <c r="L817" s="64"/>
      <c r="M817" s="64"/>
      <c r="N817" s="64"/>
      <c r="O817" s="64"/>
      <c r="P817" s="64"/>
      <c r="Q817" s="64"/>
      <c r="R817" s="101"/>
      <c r="S817" s="70"/>
      <c r="T817" s="70"/>
      <c r="Y817" s="70"/>
      <c r="Z817" s="70"/>
      <c r="AD817" s="71"/>
      <c r="AO817" s="101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101"/>
      <c r="K818" s="64"/>
      <c r="L818" s="64"/>
      <c r="M818" s="64"/>
      <c r="N818" s="64"/>
      <c r="O818" s="64"/>
      <c r="P818" s="64"/>
      <c r="Q818" s="64"/>
      <c r="R818" s="101"/>
      <c r="S818" s="70"/>
      <c r="T818" s="70"/>
      <c r="Y818" s="70"/>
      <c r="Z818" s="70"/>
      <c r="AD818" s="71"/>
      <c r="AO818" s="101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101"/>
      <c r="K819" s="64"/>
      <c r="L819" s="64"/>
      <c r="M819" s="64"/>
      <c r="N819" s="64"/>
      <c r="O819" s="64"/>
      <c r="P819" s="64"/>
      <c r="Q819" s="64"/>
      <c r="R819" s="101"/>
      <c r="S819" s="70"/>
      <c r="T819" s="70"/>
      <c r="Y819" s="70"/>
      <c r="Z819" s="70"/>
      <c r="AD819" s="71"/>
      <c r="AO819" s="101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101"/>
      <c r="K820" s="64"/>
      <c r="L820" s="64"/>
      <c r="M820" s="64"/>
      <c r="N820" s="64"/>
      <c r="O820" s="64"/>
      <c r="P820" s="64"/>
      <c r="Q820" s="64"/>
      <c r="R820" s="101"/>
      <c r="S820" s="70"/>
      <c r="T820" s="70"/>
      <c r="Y820" s="70"/>
      <c r="Z820" s="70"/>
      <c r="AD820" s="71"/>
      <c r="AO820" s="101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101"/>
      <c r="K821" s="64"/>
      <c r="L821" s="64"/>
      <c r="M821" s="64"/>
      <c r="N821" s="64"/>
      <c r="O821" s="64"/>
      <c r="P821" s="64"/>
      <c r="Q821" s="64"/>
      <c r="R821" s="101"/>
      <c r="S821" s="70"/>
      <c r="T821" s="70"/>
      <c r="Y821" s="70"/>
      <c r="Z821" s="70"/>
      <c r="AD821" s="71"/>
      <c r="AO821" s="101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101"/>
      <c r="K822" s="64"/>
      <c r="L822" s="64"/>
      <c r="M822" s="64"/>
      <c r="N822" s="64"/>
      <c r="O822" s="64"/>
      <c r="P822" s="64"/>
      <c r="Q822" s="64"/>
      <c r="R822" s="101"/>
      <c r="S822" s="70"/>
      <c r="T822" s="70"/>
      <c r="Y822" s="70"/>
      <c r="Z822" s="70"/>
      <c r="AD822" s="71"/>
      <c r="AO822" s="101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101"/>
      <c r="K823" s="64"/>
      <c r="L823" s="64"/>
      <c r="M823" s="64"/>
      <c r="N823" s="64"/>
      <c r="O823" s="64"/>
      <c r="P823" s="64"/>
      <c r="Q823" s="64"/>
      <c r="R823" s="101"/>
      <c r="S823" s="70"/>
      <c r="T823" s="70"/>
      <c r="Y823" s="70"/>
      <c r="Z823" s="70"/>
      <c r="AD823" s="71"/>
      <c r="AO823" s="101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101"/>
      <c r="K824" s="64"/>
      <c r="L824" s="64"/>
      <c r="M824" s="64"/>
      <c r="N824" s="64"/>
      <c r="O824" s="64"/>
      <c r="P824" s="64"/>
      <c r="Q824" s="64"/>
      <c r="R824" s="101"/>
      <c r="S824" s="70"/>
      <c r="T824" s="70"/>
      <c r="Y824" s="70"/>
      <c r="Z824" s="70"/>
      <c r="AD824" s="71"/>
      <c r="AO824" s="101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101"/>
      <c r="K825" s="64"/>
      <c r="L825" s="64"/>
      <c r="M825" s="64"/>
      <c r="N825" s="64"/>
      <c r="O825" s="64"/>
      <c r="P825" s="64"/>
      <c r="Q825" s="64"/>
      <c r="R825" s="101"/>
      <c r="S825" s="70"/>
      <c r="T825" s="70"/>
      <c r="Y825" s="70"/>
      <c r="Z825" s="70"/>
      <c r="AD825" s="71"/>
      <c r="AO825" s="101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101"/>
      <c r="K826" s="64"/>
      <c r="L826" s="64"/>
      <c r="M826" s="64"/>
      <c r="N826" s="64"/>
      <c r="O826" s="64"/>
      <c r="P826" s="64"/>
      <c r="Q826" s="64"/>
      <c r="R826" s="101"/>
      <c r="S826" s="70"/>
      <c r="T826" s="70"/>
      <c r="Y826" s="70"/>
      <c r="Z826" s="70"/>
      <c r="AD826" s="71"/>
      <c r="AO826" s="101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101"/>
      <c r="K827" s="64"/>
      <c r="L827" s="64"/>
      <c r="M827" s="64"/>
      <c r="N827" s="64"/>
      <c r="O827" s="64"/>
      <c r="P827" s="64"/>
      <c r="Q827" s="64"/>
      <c r="R827" s="101"/>
      <c r="S827" s="70"/>
      <c r="T827" s="70"/>
      <c r="Y827" s="70"/>
      <c r="Z827" s="70"/>
      <c r="AD827" s="71"/>
      <c r="AO827" s="101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101"/>
      <c r="K828" s="64"/>
      <c r="L828" s="64"/>
      <c r="M828" s="64"/>
      <c r="N828" s="64"/>
      <c r="O828" s="64"/>
      <c r="P828" s="64"/>
      <c r="Q828" s="64"/>
      <c r="R828" s="101"/>
      <c r="S828" s="70"/>
      <c r="T828" s="70"/>
      <c r="Y828" s="70"/>
      <c r="Z828" s="70"/>
      <c r="AD828" s="71"/>
      <c r="AO828" s="101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101"/>
      <c r="K829" s="64"/>
      <c r="L829" s="64"/>
      <c r="M829" s="64"/>
      <c r="N829" s="64"/>
      <c r="O829" s="64"/>
      <c r="P829" s="64"/>
      <c r="Q829" s="64"/>
      <c r="R829" s="101"/>
      <c r="S829" s="70"/>
      <c r="T829" s="70"/>
      <c r="Y829" s="70"/>
      <c r="Z829" s="70"/>
      <c r="AD829" s="71"/>
      <c r="AO829" s="101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101"/>
      <c r="K830" s="64"/>
      <c r="L830" s="64"/>
      <c r="M830" s="64"/>
      <c r="N830" s="64"/>
      <c r="O830" s="64"/>
      <c r="P830" s="64"/>
      <c r="Q830" s="64"/>
      <c r="R830" s="101"/>
      <c r="S830" s="70"/>
      <c r="T830" s="70"/>
      <c r="Y830" s="70"/>
      <c r="Z830" s="70"/>
      <c r="AD830" s="71"/>
      <c r="AO830" s="101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101"/>
      <c r="K831" s="64"/>
      <c r="L831" s="64"/>
      <c r="M831" s="64"/>
      <c r="N831" s="64"/>
      <c r="O831" s="64"/>
      <c r="P831" s="64"/>
      <c r="Q831" s="64"/>
      <c r="R831" s="101"/>
      <c r="S831" s="70"/>
      <c r="T831" s="70"/>
      <c r="Y831" s="70"/>
      <c r="Z831" s="70"/>
      <c r="AD831" s="71"/>
      <c r="AO831" s="101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101"/>
      <c r="K832" s="64"/>
      <c r="L832" s="64"/>
      <c r="M832" s="64"/>
      <c r="N832" s="64"/>
      <c r="O832" s="64"/>
      <c r="P832" s="64"/>
      <c r="Q832" s="64"/>
      <c r="R832" s="101"/>
      <c r="S832" s="70"/>
      <c r="T832" s="70"/>
      <c r="Y832" s="70"/>
      <c r="Z832" s="70"/>
      <c r="AD832" s="71"/>
      <c r="AO832" s="101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101"/>
      <c r="K833" s="64"/>
      <c r="L833" s="64"/>
      <c r="M833" s="64"/>
      <c r="N833" s="64"/>
      <c r="O833" s="64"/>
      <c r="P833" s="64"/>
      <c r="Q833" s="64"/>
      <c r="R833" s="101"/>
      <c r="S833" s="70"/>
      <c r="T833" s="70"/>
      <c r="Y833" s="70"/>
      <c r="Z833" s="70"/>
      <c r="AD833" s="71"/>
      <c r="AO833" s="101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101"/>
      <c r="K834" s="64"/>
      <c r="L834" s="64"/>
      <c r="M834" s="64"/>
      <c r="N834" s="64"/>
      <c r="O834" s="64"/>
      <c r="P834" s="64"/>
      <c r="Q834" s="64"/>
      <c r="R834" s="101"/>
      <c r="S834" s="70"/>
      <c r="T834" s="70"/>
      <c r="Y834" s="70"/>
      <c r="Z834" s="70"/>
      <c r="AD834" s="71"/>
      <c r="AO834" s="101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101"/>
      <c r="K835" s="64"/>
      <c r="L835" s="64"/>
      <c r="M835" s="64"/>
      <c r="N835" s="64"/>
      <c r="O835" s="64"/>
      <c r="P835" s="64"/>
      <c r="Q835" s="64"/>
      <c r="R835" s="101"/>
      <c r="S835" s="70"/>
      <c r="T835" s="70"/>
      <c r="Y835" s="70"/>
      <c r="Z835" s="70"/>
      <c r="AD835" s="71"/>
      <c r="AO835" s="101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101"/>
      <c r="K836" s="64"/>
      <c r="L836" s="64"/>
      <c r="M836" s="64"/>
      <c r="N836" s="64"/>
      <c r="O836" s="64"/>
      <c r="P836" s="64"/>
      <c r="Q836" s="64"/>
      <c r="R836" s="101"/>
      <c r="S836" s="70"/>
      <c r="T836" s="70"/>
      <c r="Y836" s="70"/>
      <c r="Z836" s="70"/>
      <c r="AD836" s="71"/>
      <c r="AO836" s="101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101"/>
      <c r="K837" s="64"/>
      <c r="L837" s="64"/>
      <c r="M837" s="64"/>
      <c r="N837" s="64"/>
      <c r="O837" s="64"/>
      <c r="P837" s="64"/>
      <c r="Q837" s="64"/>
      <c r="R837" s="101"/>
      <c r="S837" s="70"/>
      <c r="T837" s="70"/>
      <c r="Y837" s="70"/>
      <c r="Z837" s="70"/>
      <c r="AD837" s="71"/>
      <c r="AO837" s="101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101"/>
      <c r="K838" s="64"/>
      <c r="L838" s="64"/>
      <c r="M838" s="64"/>
      <c r="N838" s="64"/>
      <c r="O838" s="64"/>
      <c r="P838" s="64"/>
      <c r="Q838" s="64"/>
      <c r="R838" s="101"/>
      <c r="S838" s="70"/>
      <c r="T838" s="70"/>
      <c r="Y838" s="70"/>
      <c r="Z838" s="70"/>
      <c r="AD838" s="71"/>
      <c r="AO838" s="101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101"/>
      <c r="K839" s="64"/>
      <c r="L839" s="64"/>
      <c r="M839" s="64"/>
      <c r="N839" s="64"/>
      <c r="O839" s="64"/>
      <c r="P839" s="64"/>
      <c r="Q839" s="64"/>
      <c r="R839" s="101"/>
      <c r="S839" s="70"/>
      <c r="T839" s="70"/>
      <c r="Y839" s="70"/>
      <c r="Z839" s="70"/>
      <c r="AD839" s="71"/>
      <c r="AO839" s="101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101"/>
      <c r="K840" s="64"/>
      <c r="L840" s="64"/>
      <c r="M840" s="64"/>
      <c r="N840" s="64"/>
      <c r="O840" s="64"/>
      <c r="P840" s="64"/>
      <c r="Q840" s="64"/>
      <c r="R840" s="101"/>
      <c r="S840" s="70"/>
      <c r="T840" s="70"/>
      <c r="Y840" s="70"/>
      <c r="Z840" s="70"/>
      <c r="AD840" s="71"/>
      <c r="AO840" s="101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101"/>
      <c r="K841" s="64"/>
      <c r="L841" s="64"/>
      <c r="M841" s="64"/>
      <c r="N841" s="64"/>
      <c r="O841" s="64"/>
      <c r="P841" s="64"/>
      <c r="Q841" s="64"/>
      <c r="R841" s="101"/>
      <c r="S841" s="70"/>
      <c r="T841" s="70"/>
      <c r="Y841" s="70"/>
      <c r="Z841" s="70"/>
      <c r="AD841" s="71"/>
      <c r="AO841" s="101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101"/>
      <c r="K842" s="64"/>
      <c r="L842" s="64"/>
      <c r="M842" s="64"/>
      <c r="N842" s="64"/>
      <c r="O842" s="64"/>
      <c r="P842" s="64"/>
      <c r="Q842" s="64"/>
      <c r="R842" s="101"/>
      <c r="S842" s="70"/>
      <c r="T842" s="70"/>
      <c r="Y842" s="70"/>
      <c r="Z842" s="70"/>
      <c r="AD842" s="71"/>
      <c r="AO842" s="101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101"/>
      <c r="K843" s="64"/>
      <c r="L843" s="64"/>
      <c r="M843" s="64"/>
      <c r="N843" s="64"/>
      <c r="O843" s="64"/>
      <c r="P843" s="64"/>
      <c r="Q843" s="64"/>
      <c r="R843" s="101"/>
      <c r="S843" s="70"/>
      <c r="T843" s="70"/>
      <c r="Y843" s="70"/>
      <c r="Z843" s="70"/>
      <c r="AD843" s="71"/>
      <c r="AO843" s="101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101"/>
      <c r="K844" s="64"/>
      <c r="L844" s="64"/>
      <c r="M844" s="64"/>
      <c r="N844" s="64"/>
      <c r="O844" s="64"/>
      <c r="P844" s="64"/>
      <c r="Q844" s="64"/>
      <c r="R844" s="101"/>
      <c r="S844" s="70"/>
      <c r="T844" s="70"/>
      <c r="Y844" s="70"/>
      <c r="Z844" s="70"/>
      <c r="AD844" s="71"/>
      <c r="AO844" s="101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101"/>
      <c r="K845" s="64"/>
      <c r="L845" s="64"/>
      <c r="M845" s="64"/>
      <c r="N845" s="64"/>
      <c r="O845" s="64"/>
      <c r="P845" s="64"/>
      <c r="Q845" s="64"/>
      <c r="R845" s="101"/>
      <c r="S845" s="70"/>
      <c r="T845" s="70"/>
      <c r="Y845" s="70"/>
      <c r="Z845" s="70"/>
      <c r="AD845" s="71"/>
      <c r="AO845" s="101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101"/>
      <c r="K846" s="64"/>
      <c r="L846" s="64"/>
      <c r="M846" s="64"/>
      <c r="N846" s="64"/>
      <c r="O846" s="64"/>
      <c r="P846" s="64"/>
      <c r="Q846" s="64"/>
      <c r="R846" s="101"/>
      <c r="S846" s="70"/>
      <c r="T846" s="70"/>
      <c r="Y846" s="70"/>
      <c r="Z846" s="70"/>
      <c r="AD846" s="71"/>
      <c r="AO846" s="101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101"/>
      <c r="K847" s="64"/>
      <c r="L847" s="64"/>
      <c r="M847" s="64"/>
      <c r="N847" s="64"/>
      <c r="O847" s="64"/>
      <c r="P847" s="64"/>
      <c r="Q847" s="64"/>
      <c r="R847" s="101"/>
      <c r="S847" s="70"/>
      <c r="T847" s="70"/>
      <c r="Y847" s="70"/>
      <c r="Z847" s="70"/>
      <c r="AD847" s="71"/>
      <c r="AO847" s="101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101"/>
      <c r="K848" s="64"/>
      <c r="L848" s="64"/>
      <c r="M848" s="64"/>
      <c r="N848" s="64"/>
      <c r="O848" s="64"/>
      <c r="P848" s="64"/>
      <c r="Q848" s="64"/>
      <c r="R848" s="101"/>
      <c r="S848" s="70"/>
      <c r="T848" s="70"/>
      <c r="Y848" s="70"/>
      <c r="Z848" s="70"/>
      <c r="AD848" s="71"/>
      <c r="AO848" s="101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101"/>
      <c r="K849" s="64"/>
      <c r="L849" s="64"/>
      <c r="M849" s="64"/>
      <c r="N849" s="64"/>
      <c r="O849" s="64"/>
      <c r="P849" s="64"/>
      <c r="Q849" s="64"/>
      <c r="R849" s="101"/>
      <c r="S849" s="70"/>
      <c r="T849" s="70"/>
      <c r="Y849" s="70"/>
      <c r="Z849" s="70"/>
      <c r="AD849" s="71"/>
      <c r="AO849" s="101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101"/>
      <c r="K850" s="64"/>
      <c r="L850" s="64"/>
      <c r="M850" s="64"/>
      <c r="N850" s="64"/>
      <c r="O850" s="64"/>
      <c r="P850" s="64"/>
      <c r="Q850" s="64"/>
      <c r="R850" s="101"/>
      <c r="S850" s="70"/>
      <c r="T850" s="70"/>
      <c r="Y850" s="70"/>
      <c r="Z850" s="70"/>
      <c r="AD850" s="71"/>
      <c r="AO850" s="101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101"/>
      <c r="K851" s="64"/>
      <c r="L851" s="64"/>
      <c r="M851" s="64"/>
      <c r="N851" s="64"/>
      <c r="O851" s="64"/>
      <c r="P851" s="64"/>
      <c r="Q851" s="64"/>
      <c r="R851" s="101"/>
      <c r="S851" s="70"/>
      <c r="T851" s="70"/>
      <c r="Y851" s="70"/>
      <c r="Z851" s="70"/>
      <c r="AD851" s="71"/>
      <c r="AO851" s="101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101"/>
      <c r="K852" s="64"/>
      <c r="L852" s="64"/>
      <c r="M852" s="64"/>
      <c r="N852" s="64"/>
      <c r="O852" s="64"/>
      <c r="P852" s="64"/>
      <c r="Q852" s="64"/>
      <c r="R852" s="101"/>
      <c r="S852" s="70"/>
      <c r="T852" s="70"/>
      <c r="Y852" s="70"/>
      <c r="Z852" s="70"/>
      <c r="AD852" s="71"/>
      <c r="AO852" s="101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101"/>
      <c r="K853" s="64"/>
      <c r="L853" s="64"/>
      <c r="M853" s="64"/>
      <c r="N853" s="64"/>
      <c r="O853" s="64"/>
      <c r="P853" s="64"/>
      <c r="Q853" s="64"/>
      <c r="R853" s="101"/>
      <c r="S853" s="70"/>
      <c r="T853" s="70"/>
      <c r="Y853" s="70"/>
      <c r="Z853" s="70"/>
      <c r="AD853" s="71"/>
      <c r="AO853" s="101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101"/>
      <c r="K854" s="64"/>
      <c r="L854" s="64"/>
      <c r="M854" s="64"/>
      <c r="N854" s="64"/>
      <c r="O854" s="64"/>
      <c r="P854" s="64"/>
      <c r="Q854" s="64"/>
      <c r="R854" s="101"/>
      <c r="S854" s="70"/>
      <c r="T854" s="70"/>
      <c r="Y854" s="70"/>
      <c r="Z854" s="70"/>
      <c r="AD854" s="71"/>
      <c r="AO854" s="101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101"/>
      <c r="K855" s="64"/>
      <c r="L855" s="64"/>
      <c r="M855" s="64"/>
      <c r="N855" s="64"/>
      <c r="O855" s="64"/>
      <c r="P855" s="64"/>
      <c r="Q855" s="64"/>
      <c r="R855" s="101"/>
      <c r="S855" s="70"/>
      <c r="T855" s="70"/>
      <c r="Y855" s="70"/>
      <c r="Z855" s="70"/>
      <c r="AD855" s="71"/>
      <c r="AO855" s="101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101"/>
      <c r="K856" s="64"/>
      <c r="L856" s="64"/>
      <c r="M856" s="64"/>
      <c r="N856" s="64"/>
      <c r="O856" s="64"/>
      <c r="P856" s="64"/>
      <c r="Q856" s="64"/>
      <c r="R856" s="101"/>
      <c r="S856" s="70"/>
      <c r="T856" s="70"/>
      <c r="Y856" s="70"/>
      <c r="Z856" s="70"/>
      <c r="AD856" s="71"/>
      <c r="AO856" s="101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101"/>
      <c r="K857" s="64"/>
      <c r="L857" s="64"/>
      <c r="M857" s="64"/>
      <c r="N857" s="64"/>
      <c r="O857" s="64"/>
      <c r="P857" s="64"/>
      <c r="Q857" s="64"/>
      <c r="R857" s="101"/>
      <c r="S857" s="70"/>
      <c r="T857" s="70"/>
      <c r="Y857" s="70"/>
      <c r="Z857" s="70"/>
      <c r="AD857" s="71"/>
      <c r="AO857" s="101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101"/>
      <c r="K858" s="64"/>
      <c r="L858" s="64"/>
      <c r="M858" s="64"/>
      <c r="N858" s="64"/>
      <c r="O858" s="64"/>
      <c r="P858" s="64"/>
      <c r="Q858" s="64"/>
      <c r="R858" s="101"/>
      <c r="S858" s="70"/>
      <c r="T858" s="70"/>
      <c r="Y858" s="70"/>
      <c r="Z858" s="70"/>
      <c r="AD858" s="71"/>
      <c r="AO858" s="101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101"/>
      <c r="K859" s="64"/>
      <c r="L859" s="64"/>
      <c r="M859" s="64"/>
      <c r="N859" s="64"/>
      <c r="O859" s="64"/>
      <c r="P859" s="64"/>
      <c r="Q859" s="64"/>
      <c r="R859" s="101"/>
      <c r="S859" s="70"/>
      <c r="T859" s="70"/>
      <c r="Y859" s="70"/>
      <c r="Z859" s="70"/>
      <c r="AD859" s="71"/>
      <c r="AO859" s="101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101"/>
      <c r="K860" s="64"/>
      <c r="L860" s="64"/>
      <c r="M860" s="64"/>
      <c r="N860" s="64"/>
      <c r="O860" s="64"/>
      <c r="P860" s="64"/>
      <c r="Q860" s="64"/>
      <c r="R860" s="101"/>
      <c r="S860" s="70"/>
      <c r="T860" s="70"/>
      <c r="Y860" s="70"/>
      <c r="Z860" s="70"/>
      <c r="AD860" s="71"/>
      <c r="AO860" s="101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101"/>
      <c r="K861" s="64"/>
      <c r="L861" s="64"/>
      <c r="M861" s="64"/>
      <c r="N861" s="64"/>
      <c r="O861" s="64"/>
      <c r="P861" s="64"/>
      <c r="Q861" s="64"/>
      <c r="R861" s="101"/>
      <c r="S861" s="70"/>
      <c r="T861" s="70"/>
      <c r="Y861" s="70"/>
      <c r="Z861" s="70"/>
      <c r="AD861" s="71"/>
      <c r="AO861" s="101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101"/>
      <c r="K862" s="64"/>
      <c r="L862" s="64"/>
      <c r="M862" s="64"/>
      <c r="N862" s="64"/>
      <c r="O862" s="64"/>
      <c r="P862" s="64"/>
      <c r="Q862" s="64"/>
      <c r="R862" s="101"/>
      <c r="S862" s="70"/>
      <c r="T862" s="70"/>
      <c r="Y862" s="70"/>
      <c r="Z862" s="70"/>
      <c r="AD862" s="71"/>
      <c r="AO862" s="101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101"/>
      <c r="K863" s="64"/>
      <c r="L863" s="64"/>
      <c r="M863" s="64"/>
      <c r="N863" s="64"/>
      <c r="O863" s="64"/>
      <c r="P863" s="64"/>
      <c r="Q863" s="64"/>
      <c r="R863" s="101"/>
      <c r="S863" s="70"/>
      <c r="T863" s="70"/>
      <c r="Y863" s="70"/>
      <c r="Z863" s="70"/>
      <c r="AD863" s="71"/>
      <c r="AO863" s="101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101"/>
      <c r="K864" s="64"/>
      <c r="L864" s="64"/>
      <c r="M864" s="64"/>
      <c r="N864" s="64"/>
      <c r="O864" s="64"/>
      <c r="P864" s="64"/>
      <c r="Q864" s="64"/>
      <c r="R864" s="101"/>
      <c r="S864" s="70"/>
      <c r="T864" s="70"/>
      <c r="Y864" s="70"/>
      <c r="Z864" s="70"/>
      <c r="AD864" s="71"/>
      <c r="AO864" s="101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101"/>
      <c r="K865" s="64"/>
      <c r="L865" s="64"/>
      <c r="M865" s="64"/>
      <c r="N865" s="64"/>
      <c r="O865" s="64"/>
      <c r="P865" s="64"/>
      <c r="Q865" s="64"/>
      <c r="R865" s="101"/>
      <c r="S865" s="70"/>
      <c r="T865" s="70"/>
      <c r="Y865" s="70"/>
      <c r="Z865" s="70"/>
      <c r="AD865" s="71"/>
      <c r="AO865" s="101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101"/>
      <c r="K866" s="64"/>
      <c r="L866" s="64"/>
      <c r="M866" s="64"/>
      <c r="N866" s="64"/>
      <c r="O866" s="64"/>
      <c r="P866" s="64"/>
      <c r="Q866" s="64"/>
      <c r="R866" s="101"/>
      <c r="S866" s="70"/>
      <c r="T866" s="70"/>
      <c r="Y866" s="70"/>
      <c r="Z866" s="70"/>
      <c r="AD866" s="71"/>
      <c r="AO866" s="101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101"/>
      <c r="K867" s="64"/>
      <c r="L867" s="64"/>
      <c r="M867" s="64"/>
      <c r="N867" s="64"/>
      <c r="O867" s="64"/>
      <c r="P867" s="64"/>
      <c r="Q867" s="64"/>
      <c r="R867" s="101"/>
      <c r="S867" s="70"/>
      <c r="T867" s="70"/>
      <c r="Y867" s="70"/>
      <c r="Z867" s="70"/>
      <c r="AD867" s="71"/>
      <c r="AO867" s="101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101"/>
      <c r="K868" s="64"/>
      <c r="L868" s="64"/>
      <c r="M868" s="64"/>
      <c r="N868" s="64"/>
      <c r="O868" s="64"/>
      <c r="P868" s="64"/>
      <c r="Q868" s="64"/>
      <c r="R868" s="101"/>
      <c r="S868" s="70"/>
      <c r="T868" s="70"/>
      <c r="Y868" s="70"/>
      <c r="Z868" s="70"/>
      <c r="AD868" s="71"/>
      <c r="AO868" s="101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101"/>
      <c r="K869" s="64"/>
      <c r="L869" s="64"/>
      <c r="M869" s="64"/>
      <c r="N869" s="64"/>
      <c r="O869" s="64"/>
      <c r="P869" s="64"/>
      <c r="Q869" s="64"/>
      <c r="R869" s="101"/>
      <c r="S869" s="70"/>
      <c r="T869" s="70"/>
      <c r="Y869" s="70"/>
      <c r="Z869" s="70"/>
      <c r="AD869" s="71"/>
      <c r="AO869" s="101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101"/>
      <c r="K870" s="64"/>
      <c r="L870" s="64"/>
      <c r="M870" s="64"/>
      <c r="N870" s="64"/>
      <c r="O870" s="64"/>
      <c r="P870" s="64"/>
      <c r="Q870" s="64"/>
      <c r="R870" s="101"/>
      <c r="S870" s="70"/>
      <c r="T870" s="70"/>
      <c r="Y870" s="70"/>
      <c r="Z870" s="70"/>
      <c r="AD870" s="71"/>
      <c r="AO870" s="101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101"/>
      <c r="K871" s="64"/>
      <c r="L871" s="64"/>
      <c r="M871" s="64"/>
      <c r="N871" s="64"/>
      <c r="O871" s="64"/>
      <c r="P871" s="64"/>
      <c r="Q871" s="64"/>
      <c r="R871" s="101"/>
      <c r="S871" s="70"/>
      <c r="T871" s="70"/>
      <c r="Y871" s="70"/>
      <c r="Z871" s="70"/>
      <c r="AD871" s="71"/>
      <c r="AO871" s="101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101"/>
      <c r="K872" s="64"/>
      <c r="L872" s="64"/>
      <c r="M872" s="64"/>
      <c r="N872" s="64"/>
      <c r="O872" s="64"/>
      <c r="P872" s="64"/>
      <c r="Q872" s="64"/>
      <c r="R872" s="101"/>
      <c r="S872" s="70"/>
      <c r="T872" s="70"/>
      <c r="Y872" s="70"/>
      <c r="Z872" s="70"/>
      <c r="AD872" s="71"/>
      <c r="AO872" s="101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101"/>
      <c r="K873" s="64"/>
      <c r="L873" s="64"/>
      <c r="M873" s="64"/>
      <c r="N873" s="64"/>
      <c r="O873" s="64"/>
      <c r="P873" s="64"/>
      <c r="Q873" s="64"/>
      <c r="R873" s="101"/>
      <c r="S873" s="70"/>
      <c r="T873" s="70"/>
      <c r="Y873" s="70"/>
      <c r="Z873" s="70"/>
      <c r="AD873" s="71"/>
      <c r="AO873" s="101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101"/>
      <c r="K874" s="64"/>
      <c r="L874" s="64"/>
      <c r="M874" s="64"/>
      <c r="N874" s="64"/>
      <c r="O874" s="64"/>
      <c r="P874" s="64"/>
      <c r="Q874" s="64"/>
      <c r="R874" s="101"/>
      <c r="S874" s="70"/>
      <c r="T874" s="70"/>
      <c r="Y874" s="70"/>
      <c r="Z874" s="70"/>
      <c r="AD874" s="71"/>
      <c r="AO874" s="101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101"/>
      <c r="K875" s="64"/>
      <c r="L875" s="64"/>
      <c r="M875" s="64"/>
      <c r="N875" s="64"/>
      <c r="O875" s="64"/>
      <c r="P875" s="64"/>
      <c r="Q875" s="64"/>
      <c r="R875" s="101"/>
      <c r="S875" s="70"/>
      <c r="T875" s="70"/>
      <c r="Y875" s="70"/>
      <c r="Z875" s="70"/>
      <c r="AD875" s="71"/>
      <c r="AO875" s="101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101"/>
      <c r="K876" s="64"/>
      <c r="L876" s="64"/>
      <c r="M876" s="64"/>
      <c r="N876" s="64"/>
      <c r="O876" s="64"/>
      <c r="P876" s="64"/>
      <c r="Q876" s="64"/>
      <c r="R876" s="101"/>
      <c r="S876" s="70"/>
      <c r="T876" s="70"/>
      <c r="Y876" s="70"/>
      <c r="Z876" s="70"/>
      <c r="AD876" s="71"/>
      <c r="AO876" s="101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101"/>
      <c r="K877" s="64"/>
      <c r="L877" s="64"/>
      <c r="M877" s="64"/>
      <c r="N877" s="64"/>
      <c r="O877" s="64"/>
      <c r="P877" s="64"/>
      <c r="Q877" s="64"/>
      <c r="R877" s="101"/>
      <c r="S877" s="70"/>
      <c r="T877" s="70"/>
      <c r="Y877" s="70"/>
      <c r="Z877" s="70"/>
      <c r="AD877" s="71"/>
      <c r="AO877" s="101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101"/>
      <c r="K878" s="64"/>
      <c r="L878" s="64"/>
      <c r="M878" s="64"/>
      <c r="N878" s="64"/>
      <c r="O878" s="64"/>
      <c r="P878" s="64"/>
      <c r="Q878" s="64"/>
      <c r="R878" s="101"/>
      <c r="S878" s="70"/>
      <c r="T878" s="70"/>
      <c r="Y878" s="70"/>
      <c r="Z878" s="70"/>
      <c r="AD878" s="71"/>
      <c r="AO878" s="101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101"/>
      <c r="K879" s="64"/>
      <c r="L879" s="64"/>
      <c r="M879" s="64"/>
      <c r="N879" s="64"/>
      <c r="O879" s="64"/>
      <c r="P879" s="64"/>
      <c r="Q879" s="64"/>
      <c r="R879" s="101"/>
      <c r="S879" s="70"/>
      <c r="T879" s="70"/>
      <c r="Y879" s="70"/>
      <c r="Z879" s="70"/>
      <c r="AD879" s="71"/>
      <c r="AO879" s="101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101"/>
      <c r="K880" s="64"/>
      <c r="L880" s="64"/>
      <c r="M880" s="64"/>
      <c r="N880" s="64"/>
      <c r="O880" s="64"/>
      <c r="P880" s="64"/>
      <c r="Q880" s="64"/>
      <c r="R880" s="101"/>
      <c r="S880" s="70"/>
      <c r="T880" s="70"/>
      <c r="Y880" s="70"/>
      <c r="Z880" s="70"/>
      <c r="AD880" s="71"/>
      <c r="AO880" s="101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101"/>
      <c r="K881" s="64"/>
      <c r="L881" s="64"/>
      <c r="M881" s="64"/>
      <c r="N881" s="64"/>
      <c r="O881" s="64"/>
      <c r="P881" s="64"/>
      <c r="Q881" s="64"/>
      <c r="R881" s="101"/>
      <c r="S881" s="70"/>
      <c r="T881" s="70"/>
      <c r="Y881" s="70"/>
      <c r="Z881" s="70"/>
      <c r="AD881" s="71"/>
      <c r="AO881" s="101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101"/>
      <c r="K882" s="64"/>
      <c r="L882" s="64"/>
      <c r="M882" s="64"/>
      <c r="N882" s="64"/>
      <c r="O882" s="64"/>
      <c r="P882" s="64"/>
      <c r="Q882" s="64"/>
      <c r="R882" s="101"/>
      <c r="S882" s="70"/>
      <c r="T882" s="70"/>
      <c r="Y882" s="70"/>
      <c r="Z882" s="70"/>
      <c r="AD882" s="71"/>
      <c r="AO882" s="101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101"/>
      <c r="K883" s="64"/>
      <c r="L883" s="64"/>
      <c r="M883" s="64"/>
      <c r="N883" s="64"/>
      <c r="O883" s="64"/>
      <c r="P883" s="64"/>
      <c r="Q883" s="64"/>
      <c r="R883" s="101"/>
      <c r="S883" s="70"/>
      <c r="T883" s="70"/>
      <c r="Y883" s="70"/>
      <c r="Z883" s="70"/>
      <c r="AD883" s="71"/>
      <c r="AO883" s="101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101"/>
      <c r="K884" s="64"/>
      <c r="L884" s="64"/>
      <c r="M884" s="64"/>
      <c r="N884" s="64"/>
      <c r="O884" s="64"/>
      <c r="P884" s="64"/>
      <c r="Q884" s="64"/>
      <c r="R884" s="101"/>
      <c r="S884" s="70"/>
      <c r="T884" s="70"/>
      <c r="Y884" s="70"/>
      <c r="Z884" s="70"/>
      <c r="AD884" s="71"/>
      <c r="AO884" s="101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101"/>
      <c r="K885" s="64"/>
      <c r="L885" s="64"/>
      <c r="M885" s="64"/>
      <c r="N885" s="64"/>
      <c r="O885" s="64"/>
      <c r="P885" s="64"/>
      <c r="Q885" s="64"/>
      <c r="R885" s="101"/>
      <c r="S885" s="70"/>
      <c r="T885" s="70"/>
      <c r="Y885" s="70"/>
      <c r="Z885" s="70"/>
      <c r="AD885" s="71"/>
      <c r="AO885" s="101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101"/>
      <c r="K886" s="64"/>
      <c r="L886" s="64"/>
      <c r="M886" s="64"/>
      <c r="N886" s="64"/>
      <c r="O886" s="64"/>
      <c r="P886" s="64"/>
      <c r="Q886" s="64"/>
      <c r="R886" s="101"/>
      <c r="S886" s="70"/>
      <c r="T886" s="70"/>
      <c r="Y886" s="70"/>
      <c r="Z886" s="70"/>
      <c r="AD886" s="71"/>
      <c r="AO886" s="101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101"/>
      <c r="K887" s="64"/>
      <c r="L887" s="64"/>
      <c r="M887" s="64"/>
      <c r="N887" s="64"/>
      <c r="O887" s="64"/>
      <c r="P887" s="64"/>
      <c r="Q887" s="64"/>
      <c r="R887" s="101"/>
      <c r="S887" s="70"/>
      <c r="T887" s="70"/>
      <c r="Y887" s="70"/>
      <c r="Z887" s="70"/>
      <c r="AD887" s="71"/>
      <c r="AO887" s="101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101"/>
      <c r="K888" s="64"/>
      <c r="L888" s="64"/>
      <c r="M888" s="64"/>
      <c r="N888" s="64"/>
      <c r="O888" s="64"/>
      <c r="P888" s="64"/>
      <c r="Q888" s="64"/>
      <c r="R888" s="101"/>
      <c r="S888" s="70"/>
      <c r="T888" s="70"/>
      <c r="Y888" s="70"/>
      <c r="Z888" s="70"/>
      <c r="AD888" s="71"/>
      <c r="AO888" s="101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101"/>
      <c r="K889" s="64"/>
      <c r="L889" s="64"/>
      <c r="M889" s="64"/>
      <c r="N889" s="64"/>
      <c r="O889" s="64"/>
      <c r="P889" s="64"/>
      <c r="Q889" s="64"/>
      <c r="R889" s="101"/>
      <c r="S889" s="70"/>
      <c r="T889" s="70"/>
      <c r="Y889" s="70"/>
      <c r="Z889" s="70"/>
      <c r="AD889" s="71"/>
      <c r="AO889" s="101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101"/>
      <c r="K890" s="64"/>
      <c r="L890" s="64"/>
      <c r="M890" s="64"/>
      <c r="N890" s="64"/>
      <c r="O890" s="64"/>
      <c r="P890" s="64"/>
      <c r="Q890" s="64"/>
      <c r="R890" s="101"/>
      <c r="S890" s="70"/>
      <c r="T890" s="70"/>
      <c r="Y890" s="70"/>
      <c r="Z890" s="70"/>
      <c r="AD890" s="71"/>
      <c r="AO890" s="101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101"/>
      <c r="K891" s="64"/>
      <c r="L891" s="64"/>
      <c r="M891" s="64"/>
      <c r="N891" s="64"/>
      <c r="O891" s="64"/>
      <c r="P891" s="64"/>
      <c r="Q891" s="64"/>
      <c r="R891" s="101"/>
      <c r="S891" s="70"/>
      <c r="T891" s="70"/>
      <c r="Y891" s="70"/>
      <c r="Z891" s="70"/>
      <c r="AD891" s="71"/>
      <c r="AO891" s="101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101"/>
      <c r="K892" s="64"/>
      <c r="L892" s="64"/>
      <c r="M892" s="64"/>
      <c r="N892" s="64"/>
      <c r="O892" s="64"/>
      <c r="P892" s="64"/>
      <c r="Q892" s="64"/>
      <c r="R892" s="101"/>
      <c r="S892" s="70"/>
      <c r="T892" s="70"/>
      <c r="Y892" s="70"/>
      <c r="Z892" s="70"/>
      <c r="AD892" s="71"/>
      <c r="AO892" s="101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101"/>
      <c r="K893" s="64"/>
      <c r="L893" s="64"/>
      <c r="M893" s="64"/>
      <c r="N893" s="64"/>
      <c r="O893" s="64"/>
      <c r="P893" s="64"/>
      <c r="Q893" s="64"/>
      <c r="R893" s="101"/>
      <c r="S893" s="70"/>
      <c r="T893" s="70"/>
      <c r="Y893" s="70"/>
      <c r="Z893" s="70"/>
      <c r="AD893" s="71"/>
      <c r="AO893" s="101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101"/>
      <c r="K894" s="64"/>
      <c r="L894" s="64"/>
      <c r="M894" s="64"/>
      <c r="N894" s="64"/>
      <c r="O894" s="64"/>
      <c r="P894" s="64"/>
      <c r="Q894" s="64"/>
      <c r="R894" s="101"/>
      <c r="S894" s="70"/>
      <c r="T894" s="70"/>
      <c r="Y894" s="70"/>
      <c r="Z894" s="70"/>
      <c r="AD894" s="71"/>
      <c r="AO894" s="101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101"/>
      <c r="K895" s="64"/>
      <c r="L895" s="64"/>
      <c r="M895" s="64"/>
      <c r="N895" s="64"/>
      <c r="O895" s="64"/>
      <c r="P895" s="64"/>
      <c r="Q895" s="64"/>
      <c r="R895" s="101"/>
      <c r="S895" s="70"/>
      <c r="T895" s="70"/>
      <c r="Y895" s="70"/>
      <c r="Z895" s="70"/>
      <c r="AD895" s="71"/>
      <c r="AO895" s="101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101"/>
      <c r="K896" s="64"/>
      <c r="L896" s="64"/>
      <c r="M896" s="64"/>
      <c r="N896" s="64"/>
      <c r="O896" s="64"/>
      <c r="P896" s="64"/>
      <c r="Q896" s="64"/>
      <c r="R896" s="101"/>
      <c r="S896" s="70"/>
      <c r="T896" s="70"/>
      <c r="Y896" s="70"/>
      <c r="Z896" s="70"/>
      <c r="AD896" s="71"/>
      <c r="AO896" s="101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101"/>
      <c r="K897" s="64"/>
      <c r="L897" s="64"/>
      <c r="M897" s="64"/>
      <c r="N897" s="64"/>
      <c r="O897" s="64"/>
      <c r="P897" s="64"/>
      <c r="Q897" s="64"/>
      <c r="R897" s="101"/>
      <c r="S897" s="70"/>
      <c r="T897" s="70"/>
      <c r="Y897" s="70"/>
      <c r="Z897" s="70"/>
      <c r="AD897" s="71"/>
      <c r="AO897" s="101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101"/>
      <c r="K898" s="64"/>
      <c r="L898" s="64"/>
      <c r="M898" s="64"/>
      <c r="N898" s="64"/>
      <c r="O898" s="64"/>
      <c r="P898" s="64"/>
      <c r="Q898" s="64"/>
      <c r="R898" s="101"/>
      <c r="S898" s="70"/>
      <c r="T898" s="70"/>
      <c r="Y898" s="70"/>
      <c r="Z898" s="70"/>
      <c r="AD898" s="71"/>
      <c r="AO898" s="101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101"/>
      <c r="K899" s="64"/>
      <c r="L899" s="64"/>
      <c r="M899" s="64"/>
      <c r="N899" s="64"/>
      <c r="O899" s="64"/>
      <c r="P899" s="64"/>
      <c r="Q899" s="64"/>
      <c r="R899" s="101"/>
      <c r="S899" s="70"/>
      <c r="T899" s="70"/>
      <c r="Y899" s="70"/>
      <c r="Z899" s="70"/>
      <c r="AD899" s="71"/>
      <c r="AO899" s="101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101"/>
      <c r="K900" s="64"/>
      <c r="L900" s="64"/>
      <c r="M900" s="64"/>
      <c r="N900" s="64"/>
      <c r="O900" s="64"/>
      <c r="P900" s="64"/>
      <c r="Q900" s="64"/>
      <c r="R900" s="101"/>
      <c r="S900" s="70"/>
      <c r="T900" s="70"/>
      <c r="Y900" s="70"/>
      <c r="Z900" s="70"/>
      <c r="AD900" s="71"/>
      <c r="AO900" s="101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101"/>
      <c r="K901" s="64"/>
      <c r="L901" s="64"/>
      <c r="M901" s="64"/>
      <c r="N901" s="64"/>
      <c r="O901" s="64"/>
      <c r="P901" s="64"/>
      <c r="Q901" s="64"/>
      <c r="R901" s="101"/>
      <c r="S901" s="70"/>
      <c r="T901" s="70"/>
      <c r="Y901" s="70"/>
      <c r="Z901" s="70"/>
      <c r="AD901" s="71"/>
      <c r="AO901" s="101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101"/>
      <c r="K902" s="64"/>
      <c r="L902" s="64"/>
      <c r="M902" s="64"/>
      <c r="N902" s="64"/>
      <c r="O902" s="64"/>
      <c r="P902" s="64"/>
      <c r="Q902" s="64"/>
      <c r="R902" s="101"/>
      <c r="S902" s="70"/>
      <c r="T902" s="70"/>
      <c r="Y902" s="70"/>
      <c r="Z902" s="70"/>
      <c r="AD902" s="71"/>
      <c r="AO902" s="101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101"/>
      <c r="K903" s="64"/>
      <c r="L903" s="64"/>
      <c r="M903" s="64"/>
      <c r="N903" s="64"/>
      <c r="O903" s="64"/>
      <c r="P903" s="64"/>
      <c r="Q903" s="64"/>
      <c r="R903" s="101"/>
      <c r="S903" s="70"/>
      <c r="T903" s="70"/>
      <c r="Y903" s="70"/>
      <c r="Z903" s="70"/>
      <c r="AD903" s="71"/>
      <c r="AO903" s="101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101"/>
      <c r="K904" s="64"/>
      <c r="L904" s="64"/>
      <c r="M904" s="64"/>
      <c r="N904" s="64"/>
      <c r="O904" s="64"/>
      <c r="P904" s="64"/>
      <c r="Q904" s="64"/>
      <c r="R904" s="101"/>
      <c r="S904" s="70"/>
      <c r="T904" s="70"/>
      <c r="Y904" s="70"/>
      <c r="Z904" s="70"/>
      <c r="AD904" s="71"/>
      <c r="AO904" s="101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101"/>
      <c r="K905" s="64"/>
      <c r="L905" s="64"/>
      <c r="M905" s="64"/>
      <c r="N905" s="64"/>
      <c r="O905" s="64"/>
      <c r="P905" s="64"/>
      <c r="Q905" s="64"/>
      <c r="R905" s="101"/>
      <c r="S905" s="70"/>
      <c r="T905" s="70"/>
      <c r="Y905" s="70"/>
      <c r="Z905" s="70"/>
      <c r="AD905" s="71"/>
      <c r="AO905" s="101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101"/>
      <c r="K906" s="64"/>
      <c r="L906" s="64"/>
      <c r="M906" s="64"/>
      <c r="N906" s="64"/>
      <c r="O906" s="64"/>
      <c r="P906" s="64"/>
      <c r="Q906" s="64"/>
      <c r="R906" s="101"/>
      <c r="S906" s="70"/>
      <c r="T906" s="70"/>
      <c r="Y906" s="70"/>
      <c r="Z906" s="70"/>
      <c r="AD906" s="71"/>
      <c r="AO906" s="101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101"/>
      <c r="K907" s="64"/>
      <c r="L907" s="64"/>
      <c r="M907" s="64"/>
      <c r="N907" s="64"/>
      <c r="O907" s="64"/>
      <c r="P907" s="64"/>
      <c r="Q907" s="64"/>
      <c r="R907" s="101"/>
      <c r="S907" s="70"/>
      <c r="T907" s="70"/>
      <c r="Y907" s="70"/>
      <c r="Z907" s="70"/>
      <c r="AD907" s="71"/>
      <c r="AO907" s="101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101"/>
      <c r="K908" s="64"/>
      <c r="L908" s="64"/>
      <c r="M908" s="64"/>
      <c r="N908" s="64"/>
      <c r="O908" s="64"/>
      <c r="P908" s="64"/>
      <c r="Q908" s="64"/>
      <c r="R908" s="101"/>
      <c r="S908" s="70"/>
      <c r="T908" s="70"/>
      <c r="Y908" s="70"/>
      <c r="Z908" s="70"/>
      <c r="AD908" s="71"/>
      <c r="AO908" s="101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101"/>
      <c r="K909" s="64"/>
      <c r="L909" s="64"/>
      <c r="M909" s="64"/>
      <c r="N909" s="64"/>
      <c r="O909" s="64"/>
      <c r="P909" s="64"/>
      <c r="Q909" s="64"/>
      <c r="R909" s="101"/>
      <c r="S909" s="70"/>
      <c r="T909" s="70"/>
      <c r="Y909" s="70"/>
      <c r="Z909" s="70"/>
      <c r="AD909" s="71"/>
      <c r="AO909" s="101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101"/>
      <c r="K910" s="64"/>
      <c r="L910" s="64"/>
      <c r="M910" s="64"/>
      <c r="N910" s="64"/>
      <c r="O910" s="64"/>
      <c r="P910" s="64"/>
      <c r="Q910" s="64"/>
      <c r="R910" s="101"/>
      <c r="S910" s="70"/>
      <c r="T910" s="70"/>
      <c r="Y910" s="70"/>
      <c r="Z910" s="70"/>
      <c r="AD910" s="71"/>
      <c r="AO910" s="101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101"/>
      <c r="K911" s="64"/>
      <c r="L911" s="64"/>
      <c r="M911" s="64"/>
      <c r="N911" s="64"/>
      <c r="O911" s="64"/>
      <c r="P911" s="64"/>
      <c r="Q911" s="64"/>
      <c r="R911" s="101"/>
      <c r="S911" s="70"/>
      <c r="T911" s="70"/>
      <c r="Y911" s="70"/>
      <c r="Z911" s="70"/>
      <c r="AD911" s="71"/>
      <c r="AO911" s="101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101"/>
      <c r="K912" s="64"/>
      <c r="L912" s="64"/>
      <c r="M912" s="64"/>
      <c r="N912" s="64"/>
      <c r="O912" s="64"/>
      <c r="P912" s="64"/>
      <c r="Q912" s="64"/>
      <c r="R912" s="101"/>
      <c r="S912" s="70"/>
      <c r="T912" s="70"/>
      <c r="Y912" s="70"/>
      <c r="Z912" s="70"/>
      <c r="AD912" s="71"/>
      <c r="AO912" s="101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101"/>
      <c r="K913" s="64"/>
      <c r="L913" s="64"/>
      <c r="M913" s="64"/>
      <c r="N913" s="64"/>
      <c r="O913" s="64"/>
      <c r="P913" s="64"/>
      <c r="Q913" s="64"/>
      <c r="R913" s="101"/>
      <c r="S913" s="70"/>
      <c r="T913" s="70"/>
      <c r="Y913" s="70"/>
      <c r="Z913" s="70"/>
      <c r="AD913" s="71"/>
      <c r="AO913" s="101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101"/>
      <c r="K914" s="64"/>
      <c r="L914" s="64"/>
      <c r="M914" s="64"/>
      <c r="N914" s="64"/>
      <c r="O914" s="64"/>
      <c r="P914" s="64"/>
      <c r="Q914" s="64"/>
      <c r="R914" s="101"/>
      <c r="S914" s="70"/>
      <c r="T914" s="70"/>
      <c r="Y914" s="70"/>
      <c r="Z914" s="70"/>
      <c r="AD914" s="71"/>
      <c r="AO914" s="101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101"/>
      <c r="K915" s="64"/>
      <c r="L915" s="64"/>
      <c r="M915" s="64"/>
      <c r="N915" s="64"/>
      <c r="O915" s="64"/>
      <c r="P915" s="64"/>
      <c r="Q915" s="64"/>
      <c r="R915" s="101"/>
      <c r="S915" s="70"/>
      <c r="T915" s="70"/>
      <c r="Y915" s="70"/>
      <c r="Z915" s="70"/>
      <c r="AD915" s="71"/>
      <c r="AO915" s="101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101"/>
      <c r="K916" s="64"/>
      <c r="L916" s="64"/>
      <c r="M916" s="64"/>
      <c r="N916" s="64"/>
      <c r="O916" s="64"/>
      <c r="P916" s="64"/>
      <c r="Q916" s="64"/>
      <c r="R916" s="101"/>
      <c r="S916" s="70"/>
      <c r="T916" s="70"/>
      <c r="Y916" s="70"/>
      <c r="Z916" s="70"/>
      <c r="AD916" s="71"/>
      <c r="AO916" s="101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101"/>
      <c r="K917" s="64"/>
      <c r="L917" s="64"/>
      <c r="M917" s="64"/>
      <c r="N917" s="64"/>
      <c r="O917" s="64"/>
      <c r="P917" s="64"/>
      <c r="Q917" s="64"/>
      <c r="R917" s="101"/>
      <c r="S917" s="70"/>
      <c r="T917" s="70"/>
      <c r="Y917" s="70"/>
      <c r="Z917" s="70"/>
      <c r="AD917" s="71"/>
      <c r="AO917" s="101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101"/>
      <c r="K918" s="64"/>
      <c r="L918" s="64"/>
      <c r="M918" s="64"/>
      <c r="N918" s="64"/>
      <c r="O918" s="64"/>
      <c r="P918" s="64"/>
      <c r="Q918" s="64"/>
      <c r="R918" s="101"/>
      <c r="S918" s="70"/>
      <c r="T918" s="70"/>
      <c r="Y918" s="70"/>
      <c r="Z918" s="70"/>
      <c r="AD918" s="71"/>
      <c r="AO918" s="101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101"/>
      <c r="K919" s="64"/>
      <c r="L919" s="64"/>
      <c r="M919" s="64"/>
      <c r="N919" s="64"/>
      <c r="O919" s="64"/>
      <c r="P919" s="64"/>
      <c r="Q919" s="64"/>
      <c r="R919" s="101"/>
      <c r="S919" s="70"/>
      <c r="T919" s="70"/>
      <c r="Y919" s="70"/>
      <c r="Z919" s="70"/>
      <c r="AD919" s="71"/>
      <c r="AO919" s="101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101"/>
      <c r="K920" s="64"/>
      <c r="L920" s="64"/>
      <c r="M920" s="64"/>
      <c r="N920" s="64"/>
      <c r="O920" s="64"/>
      <c r="P920" s="64"/>
      <c r="Q920" s="64"/>
      <c r="R920" s="101"/>
      <c r="S920" s="70"/>
      <c r="T920" s="70"/>
      <c r="Y920" s="70"/>
      <c r="Z920" s="70"/>
      <c r="AD920" s="71"/>
      <c r="AO920" s="101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101"/>
      <c r="K921" s="64"/>
      <c r="L921" s="64"/>
      <c r="M921" s="64"/>
      <c r="N921" s="64"/>
      <c r="O921" s="64"/>
      <c r="P921" s="64"/>
      <c r="Q921" s="64"/>
      <c r="R921" s="101"/>
      <c r="S921" s="70"/>
      <c r="T921" s="70"/>
      <c r="Y921" s="70"/>
      <c r="Z921" s="70"/>
      <c r="AD921" s="71"/>
      <c r="AO921" s="101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101"/>
      <c r="K922" s="64"/>
      <c r="L922" s="64"/>
      <c r="M922" s="64"/>
      <c r="N922" s="64"/>
      <c r="O922" s="64"/>
      <c r="P922" s="64"/>
      <c r="Q922" s="64"/>
      <c r="R922" s="101"/>
      <c r="S922" s="70"/>
      <c r="T922" s="70"/>
      <c r="Y922" s="70"/>
      <c r="Z922" s="70"/>
      <c r="AD922" s="71"/>
      <c r="AO922" s="101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101"/>
      <c r="K923" s="64"/>
      <c r="L923" s="64"/>
      <c r="M923" s="64"/>
      <c r="N923" s="64"/>
      <c r="O923" s="64"/>
      <c r="P923" s="64"/>
      <c r="Q923" s="64"/>
      <c r="R923" s="101"/>
      <c r="S923" s="70"/>
      <c r="T923" s="70"/>
      <c r="Y923" s="70"/>
      <c r="Z923" s="70"/>
      <c r="AD923" s="71"/>
      <c r="AO923" s="101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101"/>
      <c r="K924" s="64"/>
      <c r="L924" s="64"/>
      <c r="M924" s="64"/>
      <c r="N924" s="64"/>
      <c r="O924" s="64"/>
      <c r="P924" s="64"/>
      <c r="Q924" s="64"/>
      <c r="R924" s="101"/>
      <c r="S924" s="70"/>
      <c r="T924" s="70"/>
      <c r="Y924" s="70"/>
      <c r="Z924" s="70"/>
      <c r="AD924" s="71"/>
      <c r="AO924" s="101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101"/>
      <c r="K925" s="64"/>
      <c r="L925" s="64"/>
      <c r="M925" s="64"/>
      <c r="N925" s="64"/>
      <c r="O925" s="64"/>
      <c r="P925" s="64"/>
      <c r="Q925" s="64"/>
      <c r="R925" s="101"/>
      <c r="S925" s="70"/>
      <c r="T925" s="70"/>
      <c r="Y925" s="70"/>
      <c r="Z925" s="70"/>
      <c r="AD925" s="71"/>
      <c r="AO925" s="101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101"/>
      <c r="K926" s="64"/>
      <c r="L926" s="64"/>
      <c r="M926" s="64"/>
      <c r="N926" s="64"/>
      <c r="O926" s="64"/>
      <c r="P926" s="64"/>
      <c r="Q926" s="64"/>
      <c r="R926" s="101"/>
      <c r="S926" s="70"/>
      <c r="T926" s="70"/>
      <c r="Y926" s="70"/>
      <c r="Z926" s="70"/>
      <c r="AD926" s="71"/>
      <c r="AO926" s="101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101"/>
      <c r="K927" s="64"/>
      <c r="L927" s="64"/>
      <c r="M927" s="64"/>
      <c r="N927" s="64"/>
      <c r="O927" s="64"/>
      <c r="P927" s="64"/>
      <c r="Q927" s="64"/>
      <c r="R927" s="101"/>
      <c r="S927" s="70"/>
      <c r="T927" s="70"/>
      <c r="Y927" s="70"/>
      <c r="Z927" s="70"/>
      <c r="AD927" s="71"/>
      <c r="AO927" s="101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101"/>
      <c r="K928" s="64"/>
      <c r="L928" s="64"/>
      <c r="M928" s="64"/>
      <c r="N928" s="64"/>
      <c r="O928" s="64"/>
      <c r="P928" s="64"/>
      <c r="Q928" s="64"/>
      <c r="R928" s="101"/>
      <c r="S928" s="70"/>
      <c r="T928" s="70"/>
      <c r="Y928" s="70"/>
      <c r="Z928" s="70"/>
      <c r="AD928" s="71"/>
      <c r="AO928" s="101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101"/>
      <c r="K929" s="64"/>
      <c r="L929" s="64"/>
      <c r="M929" s="64"/>
      <c r="N929" s="64"/>
      <c r="O929" s="64"/>
      <c r="P929" s="64"/>
      <c r="Q929" s="64"/>
      <c r="R929" s="101"/>
      <c r="S929" s="70"/>
      <c r="T929" s="70"/>
      <c r="Y929" s="70"/>
      <c r="Z929" s="70"/>
      <c r="AD929" s="71"/>
      <c r="AO929" s="101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101"/>
      <c r="K930" s="64"/>
      <c r="L930" s="64"/>
      <c r="M930" s="64"/>
      <c r="N930" s="64"/>
      <c r="O930" s="64"/>
      <c r="P930" s="64"/>
      <c r="Q930" s="64"/>
      <c r="R930" s="101"/>
      <c r="S930" s="70"/>
      <c r="T930" s="70"/>
      <c r="Y930" s="70"/>
      <c r="Z930" s="70"/>
      <c r="AD930" s="71"/>
      <c r="AO930" s="101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101"/>
      <c r="K931" s="64"/>
      <c r="L931" s="64"/>
      <c r="M931" s="64"/>
      <c r="N931" s="64"/>
      <c r="O931" s="64"/>
      <c r="P931" s="64"/>
      <c r="Q931" s="64"/>
      <c r="R931" s="101"/>
      <c r="S931" s="70"/>
      <c r="T931" s="70"/>
      <c r="Y931" s="70"/>
      <c r="Z931" s="70"/>
      <c r="AD931" s="71"/>
      <c r="AO931" s="101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101"/>
      <c r="K932" s="64"/>
      <c r="L932" s="64"/>
      <c r="M932" s="64"/>
      <c r="N932" s="64"/>
      <c r="O932" s="64"/>
      <c r="P932" s="64"/>
      <c r="Q932" s="64"/>
      <c r="R932" s="101"/>
      <c r="S932" s="70"/>
      <c r="T932" s="70"/>
      <c r="Y932" s="70"/>
      <c r="Z932" s="70"/>
      <c r="AD932" s="71"/>
      <c r="AO932" s="101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101"/>
      <c r="K933" s="64"/>
      <c r="L933" s="64"/>
      <c r="M933" s="64"/>
      <c r="N933" s="64"/>
      <c r="O933" s="64"/>
      <c r="P933" s="64"/>
      <c r="Q933" s="64"/>
      <c r="R933" s="101"/>
      <c r="S933" s="70"/>
      <c r="T933" s="70"/>
      <c r="Y933" s="70"/>
      <c r="Z933" s="70"/>
      <c r="AD933" s="71"/>
      <c r="AO933" s="101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101"/>
      <c r="K934" s="64"/>
      <c r="L934" s="64"/>
      <c r="M934" s="64"/>
      <c r="N934" s="64"/>
      <c r="O934" s="64"/>
      <c r="P934" s="64"/>
      <c r="Q934" s="64"/>
      <c r="R934" s="101"/>
      <c r="S934" s="70"/>
      <c r="T934" s="70"/>
      <c r="Y934" s="70"/>
      <c r="Z934" s="70"/>
      <c r="AD934" s="71"/>
      <c r="AO934" s="101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101"/>
      <c r="K935" s="64"/>
      <c r="L935" s="64"/>
      <c r="M935" s="64"/>
      <c r="N935" s="64"/>
      <c r="O935" s="64"/>
      <c r="P935" s="64"/>
      <c r="Q935" s="64"/>
      <c r="R935" s="101"/>
      <c r="S935" s="70"/>
      <c r="T935" s="70"/>
      <c r="Y935" s="70"/>
      <c r="Z935" s="70"/>
      <c r="AD935" s="71"/>
      <c r="AO935" s="101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101"/>
      <c r="K936" s="64"/>
      <c r="L936" s="64"/>
      <c r="M936" s="64"/>
      <c r="N936" s="64"/>
      <c r="O936" s="64"/>
      <c r="P936" s="64"/>
      <c r="Q936" s="64"/>
      <c r="R936" s="101"/>
      <c r="S936" s="70"/>
      <c r="T936" s="70"/>
      <c r="Y936" s="70"/>
      <c r="Z936" s="70"/>
      <c r="AD936" s="71"/>
      <c r="AO936" s="101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101"/>
      <c r="K937" s="64"/>
      <c r="L937" s="64"/>
      <c r="M937" s="64"/>
      <c r="N937" s="64"/>
      <c r="O937" s="64"/>
      <c r="P937" s="64"/>
      <c r="Q937" s="64"/>
      <c r="R937" s="101"/>
      <c r="S937" s="70"/>
      <c r="T937" s="70"/>
      <c r="Y937" s="70"/>
      <c r="Z937" s="70"/>
      <c r="AD937" s="71"/>
      <c r="AO937" s="101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101"/>
      <c r="K938" s="64"/>
      <c r="L938" s="64"/>
      <c r="M938" s="64"/>
      <c r="N938" s="64"/>
      <c r="O938" s="64"/>
      <c r="P938" s="64"/>
      <c r="Q938" s="64"/>
      <c r="R938" s="101"/>
      <c r="S938" s="70"/>
      <c r="T938" s="70"/>
      <c r="Y938" s="70"/>
      <c r="Z938" s="70"/>
      <c r="AD938" s="71"/>
      <c r="AO938" s="101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101"/>
      <c r="K939" s="64"/>
      <c r="L939" s="64"/>
      <c r="M939" s="64"/>
      <c r="N939" s="64"/>
      <c r="O939" s="64"/>
      <c r="P939" s="64"/>
      <c r="Q939" s="64"/>
      <c r="R939" s="101"/>
      <c r="S939" s="70"/>
      <c r="T939" s="70"/>
      <c r="Y939" s="70"/>
      <c r="Z939" s="70"/>
      <c r="AD939" s="71"/>
      <c r="AO939" s="101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101"/>
      <c r="K940" s="64"/>
      <c r="L940" s="64"/>
      <c r="M940" s="64"/>
      <c r="N940" s="64"/>
      <c r="O940" s="64"/>
      <c r="P940" s="64"/>
      <c r="Q940" s="64"/>
      <c r="R940" s="101"/>
      <c r="S940" s="70"/>
      <c r="T940" s="70"/>
      <c r="Y940" s="70"/>
      <c r="Z940" s="70"/>
      <c r="AD940" s="71"/>
      <c r="AO940" s="101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101"/>
      <c r="K941" s="64"/>
      <c r="L941" s="64"/>
      <c r="M941" s="64"/>
      <c r="N941" s="64"/>
      <c r="O941" s="64"/>
      <c r="P941" s="64"/>
      <c r="Q941" s="64"/>
      <c r="R941" s="101"/>
      <c r="S941" s="70"/>
      <c r="T941" s="70"/>
      <c r="Y941" s="70"/>
      <c r="Z941" s="70"/>
      <c r="AD941" s="71"/>
      <c r="AO941" s="101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101"/>
      <c r="K942" s="64"/>
      <c r="L942" s="64"/>
      <c r="M942" s="64"/>
      <c r="N942" s="64"/>
      <c r="O942" s="64"/>
      <c r="P942" s="64"/>
      <c r="Q942" s="64"/>
      <c r="R942" s="101"/>
      <c r="S942" s="70"/>
      <c r="T942" s="70"/>
      <c r="Y942" s="70"/>
      <c r="Z942" s="70"/>
      <c r="AD942" s="71"/>
      <c r="AO942" s="101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101"/>
      <c r="K943" s="64"/>
      <c r="L943" s="64"/>
      <c r="M943" s="64"/>
      <c r="N943" s="64"/>
      <c r="O943" s="64"/>
      <c r="P943" s="64"/>
      <c r="Q943" s="64"/>
      <c r="R943" s="101"/>
      <c r="S943" s="70"/>
      <c r="T943" s="70"/>
      <c r="Y943" s="70"/>
      <c r="Z943" s="70"/>
      <c r="AD943" s="71"/>
      <c r="AO943" s="101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101"/>
      <c r="K944" s="64"/>
      <c r="L944" s="64"/>
      <c r="M944" s="64"/>
      <c r="N944" s="64"/>
      <c r="O944" s="64"/>
      <c r="P944" s="64"/>
      <c r="Q944" s="64"/>
      <c r="R944" s="101"/>
      <c r="S944" s="70"/>
      <c r="T944" s="70"/>
      <c r="Y944" s="70"/>
      <c r="Z944" s="70"/>
      <c r="AD944" s="71"/>
      <c r="AO944" s="101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101"/>
      <c r="K945" s="64"/>
      <c r="L945" s="64"/>
      <c r="M945" s="64"/>
      <c r="N945" s="64"/>
      <c r="O945" s="64"/>
      <c r="P945" s="64"/>
      <c r="Q945" s="64"/>
      <c r="R945" s="101"/>
      <c r="S945" s="70"/>
      <c r="T945" s="70"/>
      <c r="Y945" s="70"/>
      <c r="Z945" s="70"/>
      <c r="AD945" s="71"/>
      <c r="AO945" s="101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101"/>
      <c r="K946" s="64"/>
      <c r="L946" s="64"/>
      <c r="M946" s="64"/>
      <c r="N946" s="64"/>
      <c r="O946" s="64"/>
      <c r="P946" s="64"/>
      <c r="Q946" s="64"/>
      <c r="R946" s="101"/>
      <c r="S946" s="70"/>
      <c r="T946" s="70"/>
      <c r="Y946" s="70"/>
      <c r="Z946" s="70"/>
      <c r="AD946" s="71"/>
      <c r="AO946" s="101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101"/>
      <c r="K947" s="64"/>
      <c r="L947" s="64"/>
      <c r="M947" s="64"/>
      <c r="N947" s="64"/>
      <c r="O947" s="64"/>
      <c r="P947" s="64"/>
      <c r="Q947" s="64"/>
      <c r="R947" s="101"/>
      <c r="S947" s="70"/>
      <c r="T947" s="70"/>
      <c r="Y947" s="70"/>
      <c r="Z947" s="70"/>
      <c r="AD947" s="71"/>
      <c r="AO947" s="101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101"/>
      <c r="K948" s="64"/>
      <c r="L948" s="64"/>
      <c r="M948" s="64"/>
      <c r="N948" s="64"/>
      <c r="O948" s="64"/>
      <c r="P948" s="64"/>
      <c r="Q948" s="64"/>
      <c r="R948" s="101"/>
      <c r="S948" s="70"/>
      <c r="T948" s="70"/>
      <c r="Y948" s="70"/>
      <c r="Z948" s="70"/>
      <c r="AD948" s="71"/>
      <c r="AO948" s="101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101"/>
      <c r="K949" s="64"/>
      <c r="L949" s="64"/>
      <c r="M949" s="64"/>
      <c r="N949" s="64"/>
      <c r="O949" s="64"/>
      <c r="P949" s="64"/>
      <c r="Q949" s="64"/>
      <c r="R949" s="101"/>
      <c r="S949" s="70"/>
      <c r="T949" s="70"/>
      <c r="Y949" s="70"/>
      <c r="Z949" s="70"/>
      <c r="AD949" s="71"/>
      <c r="AO949" s="101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101"/>
      <c r="K950" s="64"/>
      <c r="L950" s="64"/>
      <c r="M950" s="64"/>
      <c r="N950" s="64"/>
      <c r="O950" s="64"/>
      <c r="P950" s="64"/>
      <c r="Q950" s="64"/>
      <c r="R950" s="101"/>
      <c r="S950" s="70"/>
      <c r="T950" s="70"/>
      <c r="Y950" s="70"/>
      <c r="Z950" s="70"/>
      <c r="AD950" s="71"/>
      <c r="AO950" s="101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101"/>
      <c r="K951" s="64"/>
      <c r="L951" s="64"/>
      <c r="M951" s="64"/>
      <c r="N951" s="64"/>
      <c r="O951" s="64"/>
      <c r="P951" s="64"/>
      <c r="Q951" s="64"/>
      <c r="R951" s="101"/>
      <c r="S951" s="70"/>
      <c r="T951" s="70"/>
      <c r="Y951" s="70"/>
      <c r="Z951" s="70"/>
      <c r="AD951" s="71"/>
      <c r="AO951" s="101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101"/>
      <c r="K952" s="64"/>
      <c r="L952" s="64"/>
      <c r="M952" s="64"/>
      <c r="N952" s="64"/>
      <c r="O952" s="64"/>
      <c r="P952" s="64"/>
      <c r="Q952" s="64"/>
      <c r="R952" s="101"/>
      <c r="S952" s="70"/>
      <c r="T952" s="70"/>
      <c r="Y952" s="70"/>
      <c r="Z952" s="70"/>
      <c r="AD952" s="71"/>
      <c r="AO952" s="101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101"/>
      <c r="K953" s="64"/>
      <c r="L953" s="64"/>
      <c r="M953" s="64"/>
      <c r="N953" s="64"/>
      <c r="O953" s="64"/>
      <c r="P953" s="64"/>
      <c r="Q953" s="64"/>
      <c r="R953" s="101"/>
      <c r="S953" s="70"/>
      <c r="T953" s="70"/>
      <c r="Y953" s="70"/>
      <c r="Z953" s="70"/>
      <c r="AD953" s="71"/>
      <c r="AO953" s="101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101"/>
      <c r="K954" s="64"/>
      <c r="L954" s="64"/>
      <c r="M954" s="64"/>
      <c r="N954" s="64"/>
      <c r="O954" s="64"/>
      <c r="P954" s="64"/>
      <c r="Q954" s="64"/>
      <c r="R954" s="101"/>
      <c r="S954" s="70"/>
      <c r="T954" s="70"/>
      <c r="Y954" s="70"/>
      <c r="Z954" s="70"/>
      <c r="AD954" s="71"/>
      <c r="AO954" s="101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101"/>
      <c r="K955" s="64"/>
      <c r="L955" s="64"/>
      <c r="M955" s="64"/>
      <c r="N955" s="64"/>
      <c r="O955" s="64"/>
      <c r="P955" s="64"/>
      <c r="Q955" s="64"/>
      <c r="R955" s="101"/>
      <c r="S955" s="70"/>
      <c r="T955" s="70"/>
      <c r="Y955" s="70"/>
      <c r="Z955" s="70"/>
      <c r="AD955" s="71"/>
      <c r="AO955" s="101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101"/>
      <c r="K956" s="64"/>
      <c r="L956" s="64"/>
      <c r="M956" s="64"/>
      <c r="N956" s="64"/>
      <c r="O956" s="64"/>
      <c r="P956" s="64"/>
      <c r="Q956" s="64"/>
      <c r="R956" s="101"/>
      <c r="S956" s="70"/>
      <c r="T956" s="70"/>
      <c r="Y956" s="70"/>
      <c r="Z956" s="70"/>
      <c r="AD956" s="71"/>
      <c r="AO956" s="101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101"/>
      <c r="K957" s="64"/>
      <c r="L957" s="64"/>
      <c r="M957" s="64"/>
      <c r="N957" s="64"/>
      <c r="O957" s="64"/>
      <c r="P957" s="64"/>
      <c r="Q957" s="64"/>
      <c r="R957" s="101"/>
      <c r="S957" s="70"/>
      <c r="T957" s="70"/>
      <c r="Y957" s="70"/>
      <c r="Z957" s="70"/>
      <c r="AD957" s="71"/>
      <c r="AO957" s="101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101"/>
      <c r="K958" s="64"/>
      <c r="L958" s="64"/>
      <c r="M958" s="64"/>
      <c r="N958" s="64"/>
      <c r="O958" s="64"/>
      <c r="P958" s="64"/>
      <c r="Q958" s="64"/>
      <c r="R958" s="101"/>
      <c r="S958" s="70"/>
      <c r="T958" s="70"/>
      <c r="Y958" s="70"/>
      <c r="Z958" s="70"/>
      <c r="AD958" s="71"/>
      <c r="AO958" s="101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101"/>
      <c r="K959" s="64"/>
      <c r="L959" s="64"/>
      <c r="M959" s="64"/>
      <c r="N959" s="64"/>
      <c r="O959" s="64"/>
      <c r="P959" s="64"/>
      <c r="Q959" s="64"/>
      <c r="R959" s="101"/>
      <c r="S959" s="70"/>
      <c r="T959" s="70"/>
      <c r="Y959" s="70"/>
      <c r="Z959" s="70"/>
      <c r="AD959" s="71"/>
      <c r="AO959" s="101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101"/>
      <c r="K960" s="64"/>
      <c r="L960" s="64"/>
      <c r="M960" s="64"/>
      <c r="N960" s="64"/>
      <c r="O960" s="64"/>
      <c r="P960" s="64"/>
      <c r="Q960" s="64"/>
      <c r="R960" s="101"/>
      <c r="S960" s="70"/>
      <c r="T960" s="70"/>
      <c r="Y960" s="70"/>
      <c r="Z960" s="70"/>
      <c r="AD960" s="71"/>
      <c r="AO960" s="101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101"/>
      <c r="K961" s="64"/>
      <c r="L961" s="64"/>
      <c r="M961" s="64"/>
      <c r="N961" s="64"/>
      <c r="O961" s="64"/>
      <c r="P961" s="64"/>
      <c r="Q961" s="64"/>
      <c r="R961" s="101"/>
      <c r="S961" s="70"/>
      <c r="T961" s="70"/>
      <c r="Y961" s="70"/>
      <c r="Z961" s="70"/>
      <c r="AD961" s="71"/>
      <c r="AO961" s="101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101"/>
      <c r="K962" s="64"/>
      <c r="L962" s="64"/>
      <c r="M962" s="64"/>
      <c r="N962" s="64"/>
      <c r="O962" s="64"/>
      <c r="P962" s="64"/>
      <c r="Q962" s="64"/>
      <c r="R962" s="101"/>
      <c r="S962" s="70"/>
      <c r="T962" s="70"/>
      <c r="Y962" s="70"/>
      <c r="Z962" s="70"/>
      <c r="AD962" s="71"/>
      <c r="AO962" s="101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101"/>
      <c r="K963" s="64"/>
      <c r="L963" s="64"/>
      <c r="M963" s="64"/>
      <c r="N963" s="64"/>
      <c r="O963" s="64"/>
      <c r="P963" s="64"/>
      <c r="Q963" s="64"/>
      <c r="R963" s="101"/>
      <c r="S963" s="70"/>
      <c r="T963" s="70"/>
      <c r="Y963" s="70"/>
      <c r="Z963" s="70"/>
      <c r="AD963" s="71"/>
      <c r="AO963" s="101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101"/>
      <c r="K964" s="64"/>
      <c r="L964" s="64"/>
      <c r="M964" s="64"/>
      <c r="N964" s="64"/>
      <c r="O964" s="64"/>
      <c r="P964" s="64"/>
      <c r="Q964" s="64"/>
      <c r="R964" s="101"/>
      <c r="S964" s="70"/>
      <c r="T964" s="70"/>
      <c r="Y964" s="70"/>
      <c r="Z964" s="70"/>
      <c r="AD964" s="71"/>
      <c r="AO964" s="101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101"/>
      <c r="K965" s="64"/>
      <c r="L965" s="64"/>
      <c r="M965" s="64"/>
      <c r="N965" s="64"/>
      <c r="O965" s="64"/>
      <c r="P965" s="64"/>
      <c r="Q965" s="64"/>
      <c r="R965" s="101"/>
      <c r="S965" s="70"/>
      <c r="T965" s="70"/>
      <c r="Y965" s="70"/>
      <c r="Z965" s="70"/>
      <c r="AD965" s="71"/>
      <c r="AO965" s="101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101"/>
      <c r="K966" s="64"/>
      <c r="L966" s="64"/>
      <c r="M966" s="64"/>
      <c r="N966" s="64"/>
      <c r="O966" s="64"/>
      <c r="P966" s="64"/>
      <c r="Q966" s="64"/>
      <c r="R966" s="101"/>
      <c r="S966" s="70"/>
      <c r="T966" s="70"/>
      <c r="Y966" s="70"/>
      <c r="Z966" s="70"/>
      <c r="AD966" s="71"/>
      <c r="AO966" s="101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101"/>
      <c r="K967" s="64"/>
      <c r="L967" s="64"/>
      <c r="M967" s="64"/>
      <c r="N967" s="64"/>
      <c r="O967" s="64"/>
      <c r="P967" s="64"/>
      <c r="Q967" s="64"/>
      <c r="R967" s="101"/>
      <c r="S967" s="70"/>
      <c r="T967" s="70"/>
      <c r="Y967" s="70"/>
      <c r="Z967" s="70"/>
      <c r="AD967" s="71"/>
      <c r="AO967" s="101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101"/>
      <c r="K968" s="64"/>
      <c r="L968" s="64"/>
      <c r="M968" s="64"/>
      <c r="N968" s="64"/>
      <c r="O968" s="64"/>
      <c r="P968" s="64"/>
      <c r="Q968" s="64"/>
      <c r="R968" s="101"/>
      <c r="S968" s="70"/>
      <c r="T968" s="70"/>
      <c r="Y968" s="70"/>
      <c r="Z968" s="70"/>
      <c r="AD968" s="71"/>
      <c r="AO968" s="101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101"/>
      <c r="K969" s="64"/>
      <c r="L969" s="64"/>
      <c r="M969" s="64"/>
      <c r="N969" s="64"/>
      <c r="O969" s="64"/>
      <c r="P969" s="64"/>
      <c r="Q969" s="64"/>
      <c r="R969" s="101"/>
      <c r="S969" s="70"/>
      <c r="T969" s="70"/>
      <c r="Y969" s="70"/>
      <c r="Z969" s="70"/>
      <c r="AD969" s="71"/>
      <c r="AO969" s="101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101"/>
      <c r="K970" s="64"/>
      <c r="L970" s="64"/>
      <c r="M970" s="64"/>
      <c r="N970" s="64"/>
      <c r="O970" s="64"/>
      <c r="P970" s="64"/>
      <c r="Q970" s="64"/>
      <c r="R970" s="101"/>
      <c r="S970" s="70"/>
      <c r="T970" s="70"/>
      <c r="Y970" s="70"/>
      <c r="Z970" s="70"/>
      <c r="AD970" s="71"/>
      <c r="AO970" s="101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101"/>
      <c r="K971" s="64"/>
      <c r="L971" s="64"/>
      <c r="M971" s="64"/>
      <c r="N971" s="64"/>
      <c r="O971" s="64"/>
      <c r="P971" s="64"/>
      <c r="Q971" s="64"/>
      <c r="R971" s="101"/>
      <c r="S971" s="70"/>
      <c r="T971" s="70"/>
      <c r="Y971" s="70"/>
      <c r="Z971" s="70"/>
      <c r="AD971" s="71"/>
      <c r="AO971" s="101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101"/>
      <c r="K972" s="64"/>
      <c r="L972" s="64"/>
      <c r="M972" s="64"/>
      <c r="N972" s="64"/>
      <c r="O972" s="64"/>
      <c r="P972" s="64"/>
      <c r="Q972" s="64"/>
      <c r="R972" s="101"/>
      <c r="S972" s="70"/>
      <c r="T972" s="70"/>
      <c r="Y972" s="70"/>
      <c r="Z972" s="70"/>
      <c r="AD972" s="71"/>
      <c r="AO972" s="101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101"/>
      <c r="K973" s="64"/>
      <c r="L973" s="64"/>
      <c r="M973" s="64"/>
      <c r="N973" s="64"/>
      <c r="O973" s="64"/>
      <c r="P973" s="64"/>
      <c r="Q973" s="64"/>
      <c r="R973" s="101"/>
      <c r="S973" s="70"/>
      <c r="T973" s="70"/>
      <c r="Y973" s="70"/>
      <c r="Z973" s="70"/>
      <c r="AD973" s="71"/>
      <c r="AO973" s="101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101"/>
      <c r="K974" s="64"/>
      <c r="L974" s="64"/>
      <c r="M974" s="64"/>
      <c r="N974" s="64"/>
      <c r="O974" s="64"/>
      <c r="P974" s="64"/>
      <c r="Q974" s="64"/>
      <c r="R974" s="101"/>
      <c r="S974" s="70"/>
      <c r="T974" s="70"/>
      <c r="Y974" s="70"/>
      <c r="Z974" s="70"/>
      <c r="AD974" s="71"/>
      <c r="AO974" s="101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101"/>
      <c r="K975" s="64"/>
      <c r="L975" s="64"/>
      <c r="M975" s="64"/>
      <c r="N975" s="64"/>
      <c r="O975" s="64"/>
      <c r="P975" s="64"/>
      <c r="Q975" s="64"/>
      <c r="R975" s="101"/>
      <c r="S975" s="70"/>
      <c r="T975" s="70"/>
      <c r="Y975" s="70"/>
      <c r="Z975" s="70"/>
      <c r="AD975" s="71"/>
      <c r="AO975" s="101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101"/>
      <c r="K976" s="64"/>
      <c r="L976" s="64"/>
      <c r="M976" s="64"/>
      <c r="N976" s="64"/>
      <c r="O976" s="64"/>
      <c r="P976" s="64"/>
      <c r="Q976" s="64"/>
      <c r="R976" s="101"/>
      <c r="S976" s="70"/>
      <c r="T976" s="70"/>
      <c r="Y976" s="70"/>
      <c r="Z976" s="70"/>
      <c r="AD976" s="71"/>
      <c r="AO976" s="101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101"/>
      <c r="K977" s="64"/>
      <c r="L977" s="64"/>
      <c r="M977" s="64"/>
      <c r="N977" s="64"/>
      <c r="O977" s="64"/>
      <c r="P977" s="64"/>
      <c r="Q977" s="64"/>
      <c r="R977" s="101"/>
      <c r="S977" s="70"/>
      <c r="T977" s="70"/>
      <c r="Y977" s="70"/>
      <c r="Z977" s="70"/>
      <c r="AD977" s="71"/>
      <c r="AO977" s="101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101"/>
      <c r="K978" s="64"/>
      <c r="L978" s="64"/>
      <c r="M978" s="64"/>
      <c r="N978" s="64"/>
      <c r="O978" s="64"/>
      <c r="P978" s="64"/>
      <c r="Q978" s="64"/>
      <c r="R978" s="101"/>
      <c r="S978" s="70"/>
      <c r="T978" s="70"/>
      <c r="Y978" s="70"/>
      <c r="Z978" s="70"/>
      <c r="AD978" s="71"/>
      <c r="AO978" s="101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101"/>
      <c r="K979" s="64"/>
      <c r="L979" s="64"/>
      <c r="M979" s="64"/>
      <c r="N979" s="64"/>
      <c r="O979" s="64"/>
      <c r="P979" s="64"/>
      <c r="Q979" s="64"/>
      <c r="R979" s="101"/>
      <c r="S979" s="70"/>
      <c r="T979" s="70"/>
      <c r="Y979" s="70"/>
      <c r="Z979" s="70"/>
      <c r="AD979" s="71"/>
      <c r="AO979" s="101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101"/>
      <c r="K980" s="64"/>
      <c r="L980" s="64"/>
      <c r="M980" s="64"/>
      <c r="N980" s="64"/>
      <c r="O980" s="64"/>
      <c r="P980" s="64"/>
      <c r="Q980" s="64"/>
      <c r="R980" s="101"/>
      <c r="S980" s="70"/>
      <c r="T980" s="70"/>
      <c r="Y980" s="70"/>
      <c r="Z980" s="70"/>
      <c r="AD980" s="71"/>
      <c r="AO980" s="101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101"/>
      <c r="K981" s="64"/>
      <c r="L981" s="64"/>
      <c r="M981" s="64"/>
      <c r="N981" s="64"/>
      <c r="O981" s="64"/>
      <c r="P981" s="64"/>
      <c r="Q981" s="64"/>
      <c r="R981" s="101"/>
      <c r="S981" s="70"/>
      <c r="T981" s="70"/>
      <c r="Y981" s="70"/>
      <c r="Z981" s="70"/>
      <c r="AD981" s="71"/>
      <c r="AO981" s="101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101"/>
      <c r="K982" s="64"/>
      <c r="L982" s="64"/>
      <c r="M982" s="64"/>
      <c r="N982" s="64"/>
      <c r="O982" s="64"/>
      <c r="P982" s="64"/>
      <c r="Q982" s="64"/>
      <c r="R982" s="101"/>
      <c r="S982" s="70"/>
      <c r="T982" s="70"/>
      <c r="Y982" s="70"/>
      <c r="Z982" s="70"/>
      <c r="AD982" s="71"/>
      <c r="AO982" s="101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101"/>
      <c r="K983" s="64"/>
      <c r="L983" s="64"/>
      <c r="M983" s="64"/>
      <c r="N983" s="64"/>
      <c r="O983" s="64"/>
      <c r="P983" s="64"/>
      <c r="Q983" s="64"/>
      <c r="R983" s="101"/>
      <c r="S983" s="70"/>
      <c r="T983" s="70"/>
      <c r="Y983" s="70"/>
      <c r="Z983" s="70"/>
      <c r="AD983" s="71"/>
      <c r="AO983" s="101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101"/>
      <c r="K984" s="64"/>
      <c r="L984" s="64"/>
      <c r="M984" s="64"/>
      <c r="N984" s="64"/>
      <c r="O984" s="64"/>
      <c r="P984" s="64"/>
      <c r="Q984" s="64"/>
      <c r="R984" s="101"/>
      <c r="S984" s="70"/>
      <c r="T984" s="70"/>
      <c r="Y984" s="70"/>
      <c r="Z984" s="70"/>
      <c r="AD984" s="71"/>
      <c r="AO984" s="101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101"/>
      <c r="K985" s="64"/>
      <c r="L985" s="64"/>
      <c r="M985" s="64"/>
      <c r="N985" s="64"/>
      <c r="O985" s="64"/>
      <c r="P985" s="64"/>
      <c r="Q985" s="64"/>
      <c r="R985" s="101"/>
      <c r="S985" s="70"/>
      <c r="T985" s="70"/>
      <c r="Y985" s="70"/>
      <c r="Z985" s="70"/>
      <c r="AD985" s="71"/>
      <c r="AO985" s="101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101"/>
      <c r="K986" s="64"/>
      <c r="L986" s="64"/>
      <c r="M986" s="64"/>
      <c r="N986" s="64"/>
      <c r="O986" s="64"/>
      <c r="P986" s="64"/>
      <c r="Q986" s="64"/>
      <c r="R986" s="101"/>
      <c r="S986" s="70"/>
      <c r="T986" s="70"/>
      <c r="Y986" s="70"/>
      <c r="Z986" s="70"/>
      <c r="AD986" s="71"/>
      <c r="AO986" s="101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101"/>
      <c r="K987" s="64"/>
      <c r="L987" s="64"/>
      <c r="M987" s="64"/>
      <c r="N987" s="64"/>
      <c r="O987" s="64"/>
      <c r="P987" s="64"/>
      <c r="Q987" s="64"/>
      <c r="R987" s="101"/>
      <c r="S987" s="70"/>
      <c r="T987" s="70"/>
      <c r="Y987" s="70"/>
      <c r="Z987" s="70"/>
      <c r="AD987" s="71"/>
      <c r="AO987" s="101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101"/>
      <c r="K988" s="64"/>
      <c r="L988" s="64"/>
      <c r="M988" s="64"/>
      <c r="N988" s="64"/>
      <c r="O988" s="64"/>
      <c r="P988" s="64"/>
      <c r="Q988" s="64"/>
      <c r="R988" s="101"/>
      <c r="S988" s="70"/>
      <c r="T988" s="70"/>
      <c r="Y988" s="70"/>
      <c r="Z988" s="70"/>
      <c r="AD988" s="71"/>
      <c r="AO988" s="101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101"/>
      <c r="K989" s="64"/>
      <c r="L989" s="64"/>
      <c r="M989" s="64"/>
      <c r="N989" s="64"/>
      <c r="O989" s="64"/>
      <c r="P989" s="64"/>
      <c r="Q989" s="64"/>
      <c r="R989" s="101"/>
      <c r="S989" s="70"/>
      <c r="T989" s="70"/>
      <c r="Y989" s="70"/>
      <c r="Z989" s="70"/>
      <c r="AD989" s="71"/>
      <c r="AO989" s="101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101"/>
      <c r="K990" s="64"/>
      <c r="L990" s="64"/>
      <c r="M990" s="64"/>
      <c r="N990" s="64"/>
      <c r="O990" s="64"/>
      <c r="P990" s="64"/>
      <c r="Q990" s="64"/>
      <c r="R990" s="101"/>
      <c r="S990" s="70"/>
      <c r="T990" s="70"/>
      <c r="Y990" s="70"/>
      <c r="Z990" s="70"/>
      <c r="AD990" s="71"/>
      <c r="AO990" s="101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101"/>
      <c r="K991" s="64"/>
      <c r="L991" s="64"/>
      <c r="M991" s="64"/>
      <c r="N991" s="64"/>
      <c r="O991" s="64"/>
      <c r="P991" s="64"/>
      <c r="Q991" s="64"/>
      <c r="R991" s="101"/>
      <c r="S991" s="70"/>
      <c r="T991" s="70"/>
      <c r="Y991" s="70"/>
      <c r="Z991" s="70"/>
      <c r="AD991" s="71"/>
      <c r="AO991" s="101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101"/>
      <c r="K992" s="64"/>
      <c r="L992" s="64"/>
      <c r="M992" s="64"/>
      <c r="N992" s="64"/>
      <c r="O992" s="64"/>
      <c r="P992" s="64"/>
      <c r="Q992" s="64"/>
      <c r="R992" s="101"/>
      <c r="S992" s="70"/>
      <c r="T992" s="70"/>
      <c r="Y992" s="70"/>
      <c r="Z992" s="70"/>
      <c r="AD992" s="71"/>
      <c r="AO992" s="101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101"/>
      <c r="K993" s="64"/>
      <c r="L993" s="64"/>
      <c r="M993" s="64"/>
      <c r="N993" s="64"/>
      <c r="O993" s="64"/>
      <c r="P993" s="64"/>
      <c r="Q993" s="64"/>
      <c r="R993" s="101"/>
      <c r="S993" s="70"/>
      <c r="T993" s="70"/>
      <c r="Y993" s="70"/>
      <c r="Z993" s="70"/>
      <c r="AD993" s="71"/>
      <c r="AO993" s="101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101"/>
      <c r="K994" s="64"/>
      <c r="L994" s="64"/>
      <c r="M994" s="64"/>
      <c r="N994" s="64"/>
      <c r="O994" s="64"/>
      <c r="P994" s="64"/>
      <c r="Q994" s="64"/>
      <c r="R994" s="101"/>
      <c r="S994" s="70"/>
      <c r="T994" s="70"/>
      <c r="Y994" s="70"/>
      <c r="Z994" s="70"/>
      <c r="AD994" s="71"/>
      <c r="AO994" s="101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101"/>
      <c r="K995" s="64"/>
      <c r="L995" s="64"/>
      <c r="M995" s="64"/>
      <c r="N995" s="64"/>
      <c r="O995" s="64"/>
      <c r="P995" s="64"/>
      <c r="Q995" s="64"/>
      <c r="R995" s="101"/>
      <c r="S995" s="70"/>
      <c r="T995" s="70"/>
      <c r="Y995" s="70"/>
      <c r="Z995" s="70"/>
      <c r="AD995" s="71"/>
      <c r="AO995" s="101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101"/>
      <c r="K996" s="64"/>
      <c r="L996" s="64"/>
      <c r="M996" s="64"/>
      <c r="N996" s="64"/>
      <c r="O996" s="64"/>
      <c r="P996" s="64"/>
      <c r="Q996" s="64"/>
      <c r="R996" s="101"/>
      <c r="S996" s="70"/>
      <c r="T996" s="70"/>
      <c r="Y996" s="70"/>
      <c r="Z996" s="70"/>
      <c r="AD996" s="71"/>
      <c r="AO996" s="101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101"/>
      <c r="K997" s="64"/>
      <c r="L997" s="64"/>
      <c r="M997" s="64"/>
      <c r="N997" s="64"/>
      <c r="O997" s="64"/>
      <c r="P997" s="64"/>
      <c r="Q997" s="64"/>
      <c r="R997" s="101"/>
      <c r="S997" s="70"/>
      <c r="T997" s="70"/>
      <c r="Y997" s="70"/>
      <c r="Z997" s="70"/>
      <c r="AD997" s="71"/>
      <c r="AO997" s="101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101"/>
      <c r="K998" s="64"/>
      <c r="L998" s="64"/>
      <c r="M998" s="64"/>
      <c r="N998" s="64"/>
      <c r="O998" s="64"/>
      <c r="P998" s="64"/>
      <c r="Q998" s="64"/>
      <c r="R998" s="101"/>
      <c r="S998" s="70"/>
      <c r="T998" s="70"/>
      <c r="Y998" s="70"/>
      <c r="Z998" s="70"/>
      <c r="AD998" s="71"/>
      <c r="AO998" s="101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101"/>
      <c r="K999" s="64"/>
      <c r="L999" s="64"/>
      <c r="M999" s="64"/>
      <c r="N999" s="64"/>
      <c r="O999" s="64"/>
      <c r="P999" s="64"/>
      <c r="Q999" s="64"/>
      <c r="R999" s="101"/>
      <c r="S999" s="70"/>
      <c r="T999" s="70"/>
      <c r="Y999" s="70"/>
      <c r="Z999" s="70"/>
      <c r="AD999" s="71"/>
      <c r="AO999" s="101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101"/>
      <c r="K1000" s="64"/>
      <c r="L1000" s="64"/>
      <c r="M1000" s="64"/>
      <c r="N1000" s="64"/>
      <c r="O1000" s="64"/>
      <c r="P1000" s="64"/>
      <c r="Q1000" s="64"/>
      <c r="R1000" s="101"/>
      <c r="S1000" s="70"/>
      <c r="T1000" s="70"/>
      <c r="Y1000" s="70"/>
      <c r="Z1000" s="70"/>
      <c r="AD1000" s="71"/>
      <c r="AO1000" s="101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</row>
  </sheetData>
  <mergeCells count="15">
    <mergeCell ref="Q2:R2"/>
    <mergeCell ref="AG2:AN2"/>
    <mergeCell ref="AO2:AO3"/>
    <mergeCell ref="AP2:AP3"/>
    <mergeCell ref="AQ2:AQ3"/>
    <mergeCell ref="AH9:AM9"/>
    <mergeCell ref="A4:A23"/>
    <mergeCell ref="A24:A42"/>
    <mergeCell ref="B1:B2"/>
    <mergeCell ref="C1:F1"/>
    <mergeCell ref="G1:J1"/>
    <mergeCell ref="K1:R1"/>
    <mergeCell ref="K2:L2"/>
    <mergeCell ref="M2:N2"/>
    <mergeCell ref="O2:P2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2020-10-23T11:07:10Z</dcterms:created>
  <dc:creator>Pedro Mendes</dc:creator>
</cp:coreProperties>
</file>