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BET21x13\"/>
    </mc:Choice>
  </mc:AlternateContent>
  <xr:revisionPtr revIDLastSave="0" documentId="13_ncr:1_{2D8E3C1D-43E8-4D71-91D7-FD8C38747FCA}" xr6:coauthVersionLast="47" xr6:coauthVersionMax="47" xr10:uidLastSave="{00000000-0000-0000-0000-000000000000}"/>
  <bookViews>
    <workbookView xWindow="-120" yWindow="-120" windowWidth="20730" windowHeight="11160" xr2:uid="{2999A67B-CFAC-4A53-8180-99CD48303CF1}"/>
  </bookViews>
  <sheets>
    <sheet name="PROP_InOut" sheetId="1" r:id="rId1"/>
    <sheet name="PROP_Table" sheetId="2" r:id="rId2"/>
    <sheet name="Conversor" sheetId="3" r:id="rId3"/>
    <sheet name="PROP_Table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1" i="4" l="1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10" i="4"/>
  <c r="I14" i="1"/>
  <c r="F12" i="1"/>
  <c r="E12" i="1"/>
  <c r="C12" i="1"/>
  <c r="B12" i="1"/>
  <c r="V13" i="4"/>
  <c r="U13" i="4"/>
  <c r="Y23" i="4"/>
  <c r="Z23" i="4"/>
  <c r="Y27" i="4"/>
  <c r="Z27" i="4"/>
  <c r="D8" i="1" l="1"/>
  <c r="N41" i="4" l="1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Q39" i="4"/>
  <c r="AQ40" i="4"/>
  <c r="Z37" i="4"/>
  <c r="AQ37" i="4" s="1"/>
  <c r="Z35" i="4"/>
  <c r="Z33" i="4"/>
  <c r="AQ33" i="4" s="1"/>
  <c r="Z31" i="4"/>
  <c r="AQ31" i="4" s="1"/>
  <c r="Z29" i="4"/>
  <c r="AQ29" i="4" s="1"/>
  <c r="Z25" i="4"/>
  <c r="AQ25" i="4" s="1"/>
  <c r="AQ23" i="4"/>
  <c r="Z21" i="4"/>
  <c r="AQ21" i="4" s="1"/>
  <c r="Z19" i="4"/>
  <c r="AQ19" i="4" s="1"/>
  <c r="Z17" i="4"/>
  <c r="Z15" i="4"/>
  <c r="AQ15" i="4" s="1"/>
  <c r="Z13" i="4"/>
  <c r="AQ13" i="4" s="1"/>
  <c r="Z11" i="4"/>
  <c r="AQ11" i="4" s="1"/>
  <c r="AP39" i="4"/>
  <c r="Y37" i="4"/>
  <c r="AP37" i="4" s="1"/>
  <c r="Y35" i="4"/>
  <c r="AP35" i="4" s="1"/>
  <c r="Y33" i="4"/>
  <c r="AP33" i="4" s="1"/>
  <c r="Y31" i="4"/>
  <c r="AP31" i="4" s="1"/>
  <c r="Y29" i="4"/>
  <c r="AP29" i="4" s="1"/>
  <c r="AP27" i="4"/>
  <c r="Y25" i="4"/>
  <c r="AP25" i="4" s="1"/>
  <c r="AP23" i="4"/>
  <c r="Y21" i="4"/>
  <c r="AP21" i="4" s="1"/>
  <c r="Y19" i="4"/>
  <c r="AP19" i="4" s="1"/>
  <c r="Y17" i="4"/>
  <c r="AP17" i="4" s="1"/>
  <c r="Y15" i="4"/>
  <c r="AP15" i="4" s="1"/>
  <c r="Y13" i="4"/>
  <c r="AP13" i="4" s="1"/>
  <c r="Y11" i="4"/>
  <c r="AP11" i="4" s="1"/>
  <c r="N39" i="4"/>
  <c r="V37" i="4"/>
  <c r="N37" i="4" s="1"/>
  <c r="V35" i="4"/>
  <c r="N35" i="4" s="1"/>
  <c r="V33" i="4"/>
  <c r="N33" i="4" s="1"/>
  <c r="V31" i="4"/>
  <c r="N31" i="4" s="1"/>
  <c r="V29" i="4"/>
  <c r="N29" i="4" s="1"/>
  <c r="V25" i="4"/>
  <c r="N25" i="4" s="1"/>
  <c r="V23" i="4"/>
  <c r="N23" i="4" s="1"/>
  <c r="V21" i="4"/>
  <c r="N21" i="4" s="1"/>
  <c r="V19" i="4"/>
  <c r="N19" i="4" s="1"/>
  <c r="V17" i="4"/>
  <c r="N17" i="4" s="1"/>
  <c r="V15" i="4"/>
  <c r="N15" i="4" s="1"/>
  <c r="N13" i="4"/>
  <c r="V11" i="4"/>
  <c r="N11" i="4" s="1"/>
  <c r="U37" i="4"/>
  <c r="U35" i="4"/>
  <c r="U33" i="4"/>
  <c r="U31" i="4"/>
  <c r="U29" i="4"/>
  <c r="U27" i="4"/>
  <c r="U25" i="4"/>
  <c r="U23" i="4"/>
  <c r="U21" i="4"/>
  <c r="U19" i="4"/>
  <c r="U17" i="4"/>
  <c r="U15" i="4"/>
  <c r="U11" i="4"/>
  <c r="K8" i="1"/>
  <c r="AQ12" i="4"/>
  <c r="AQ14" i="4"/>
  <c r="AQ16" i="4"/>
  <c r="AQ17" i="4"/>
  <c r="AQ18" i="4"/>
  <c r="AQ20" i="4"/>
  <c r="AQ22" i="4"/>
  <c r="AQ24" i="4"/>
  <c r="AQ26" i="4"/>
  <c r="AQ27" i="4"/>
  <c r="AQ28" i="4"/>
  <c r="AQ30" i="4"/>
  <c r="AQ32" i="4"/>
  <c r="AQ34" i="4"/>
  <c r="AQ35" i="4"/>
  <c r="AQ36" i="4"/>
  <c r="AQ38" i="4"/>
  <c r="AQ41" i="4"/>
  <c r="AQ10" i="4"/>
  <c r="AP12" i="4"/>
  <c r="AP14" i="4"/>
  <c r="AP16" i="4"/>
  <c r="AP18" i="4"/>
  <c r="AP20" i="4"/>
  <c r="AP22" i="4"/>
  <c r="AP24" i="4"/>
  <c r="AP26" i="4"/>
  <c r="AP28" i="4"/>
  <c r="AP30" i="4"/>
  <c r="AP32" i="4"/>
  <c r="AP34" i="4"/>
  <c r="AP36" i="4"/>
  <c r="AP38" i="4"/>
  <c r="AP40" i="4"/>
  <c r="AP41" i="4"/>
  <c r="AP10" i="4"/>
  <c r="BC13" i="4" l="1"/>
  <c r="BB13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G24" i="2" l="1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M8" i="1"/>
  <c r="J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P6" i="2"/>
  <c r="O24" i="2"/>
  <c r="P7" i="2"/>
  <c r="O31" i="2"/>
  <c r="P8" i="2"/>
  <c r="P5" i="2"/>
  <c r="P4" i="2"/>
  <c r="O40" i="2"/>
  <c r="P9" i="2"/>
  <c r="O29" i="2"/>
  <c r="O35" i="2"/>
  <c r="O43" i="2"/>
  <c r="O27" i="2"/>
  <c r="O37" i="2"/>
  <c r="O28" i="2"/>
  <c r="O38" i="2"/>
  <c r="O42" i="2"/>
  <c r="C21" i="3"/>
  <c r="C19" i="3"/>
  <c r="C17" i="3"/>
  <c r="C15" i="3"/>
  <c r="C13" i="3"/>
  <c r="C11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C7" i="3"/>
  <c r="C5" i="3"/>
  <c r="C3" i="3"/>
  <c r="O41" i="2" l="1"/>
  <c r="O32" i="2"/>
  <c r="O34" i="2"/>
  <c r="O36" i="2"/>
  <c r="O26" i="2"/>
  <c r="O39" i="2"/>
  <c r="O30" i="2"/>
  <c r="O33" i="2"/>
  <c r="O25" i="2"/>
  <c r="F8" i="1"/>
  <c r="E8" i="1"/>
  <c r="B8" i="1"/>
  <c r="H12" i="1" s="1"/>
  <c r="D9" i="4" l="1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C42" i="2"/>
  <c r="G8" i="1"/>
  <c r="C8" i="1"/>
  <c r="H15" i="4" s="1"/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8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H23" i="2"/>
  <c r="H14" i="2"/>
  <c r="D15" i="2"/>
  <c r="D8" i="2"/>
  <c r="H19" i="2"/>
  <c r="D11" i="2"/>
  <c r="D9" i="2"/>
  <c r="D18" i="2"/>
  <c r="H4" i="2"/>
  <c r="D12" i="2"/>
  <c r="H13" i="2"/>
  <c r="D16" i="2"/>
  <c r="H5" i="2"/>
  <c r="H20" i="2"/>
  <c r="D17" i="2"/>
  <c r="D7" i="2"/>
  <c r="H10" i="2"/>
  <c r="H21" i="2"/>
  <c r="H6" i="2"/>
  <c r="D22" i="2"/>
  <c r="X15" i="4" l="1"/>
  <c r="AB15" i="4" s="1"/>
  <c r="I15" i="4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X25" i="4"/>
  <c r="AB25" i="4" s="1"/>
  <c r="K25" i="4"/>
  <c r="I22" i="4"/>
  <c r="X22" i="4"/>
  <c r="K22" i="4"/>
  <c r="I23" i="4"/>
  <c r="X23" i="4"/>
  <c r="AB23" i="4" s="1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X10" i="4"/>
  <c r="I10" i="4"/>
  <c r="K10" i="4"/>
  <c r="I5" i="4"/>
  <c r="K5" i="4"/>
  <c r="X37" i="4"/>
  <c r="AB37" i="4" s="1"/>
  <c r="K37" i="4"/>
  <c r="I37" i="4"/>
  <c r="I6" i="4"/>
  <c r="K6" i="4"/>
  <c r="I38" i="4"/>
  <c r="X38" i="4"/>
  <c r="AB38" i="4" s="1"/>
  <c r="K38" i="4"/>
  <c r="I7" i="4"/>
  <c r="K7" i="4"/>
  <c r="K35" i="4"/>
  <c r="X35" i="4"/>
  <c r="AB35" i="4" s="1"/>
  <c r="I35" i="4"/>
  <c r="X12" i="4"/>
  <c r="AB12" i="4" s="1"/>
  <c r="I12" i="4"/>
  <c r="K12" i="4"/>
  <c r="I28" i="4"/>
  <c r="K28" i="4"/>
  <c r="X28" i="4"/>
  <c r="K18" i="4"/>
  <c r="X18" i="4"/>
  <c r="AB18" i="4" s="1"/>
  <c r="I18" i="4"/>
  <c r="X13" i="4"/>
  <c r="AA13" i="4" s="1"/>
  <c r="K13" i="4"/>
  <c r="AV13" i="4" s="1"/>
  <c r="I13" i="4"/>
  <c r="I9" i="4"/>
  <c r="K9" i="4"/>
  <c r="I14" i="4"/>
  <c r="X14" i="4"/>
  <c r="AB14" i="4" s="1"/>
  <c r="K14" i="4"/>
  <c r="AY14" i="4" s="1"/>
  <c r="K11" i="4"/>
  <c r="I11" i="4"/>
  <c r="I39" i="4"/>
  <c r="K39" i="4"/>
  <c r="X39" i="4"/>
  <c r="AB39" i="4" s="1"/>
  <c r="X32" i="4"/>
  <c r="K32" i="4"/>
  <c r="I32" i="4"/>
  <c r="I41" i="4"/>
  <c r="K41" i="4"/>
  <c r="X41" i="4"/>
  <c r="K34" i="4"/>
  <c r="I34" i="4"/>
  <c r="X34" i="4"/>
  <c r="AB34" i="4" s="1"/>
  <c r="X29" i="4"/>
  <c r="AB29" i="4" s="1"/>
  <c r="I29" i="4"/>
  <c r="K29" i="4"/>
  <c r="K33" i="4"/>
  <c r="X33" i="4"/>
  <c r="I33" i="4"/>
  <c r="X30" i="4"/>
  <c r="AB30" i="4" s="1"/>
  <c r="K30" i="4"/>
  <c r="I30" i="4"/>
  <c r="X27" i="4"/>
  <c r="I27" i="4"/>
  <c r="K27" i="4"/>
  <c r="I31" i="4"/>
  <c r="X31" i="4"/>
  <c r="AB31" i="4" s="1"/>
  <c r="K31" i="4"/>
  <c r="I8" i="4"/>
  <c r="K8" i="4"/>
  <c r="K24" i="4"/>
  <c r="I24" i="4"/>
  <c r="X24" i="4"/>
  <c r="AB24" i="4" s="1"/>
  <c r="K40" i="4"/>
  <c r="I40" i="4"/>
  <c r="X40" i="4"/>
  <c r="H11" i="2"/>
  <c r="I11" i="2" s="1"/>
  <c r="H12" i="2"/>
  <c r="K12" i="2" s="1"/>
  <c r="D20" i="2"/>
  <c r="H18" i="2"/>
  <c r="I18" i="2" s="1"/>
  <c r="H16" i="2"/>
  <c r="I16" i="2" s="1"/>
  <c r="D13" i="2"/>
  <c r="H25" i="2"/>
  <c r="D25" i="2"/>
  <c r="D37" i="2"/>
  <c r="H37" i="2"/>
  <c r="D26" i="2"/>
  <c r="H26" i="2"/>
  <c r="D30" i="2"/>
  <c r="H30" i="2"/>
  <c r="D43" i="2"/>
  <c r="H43" i="2"/>
  <c r="H35" i="2"/>
  <c r="D35" i="2"/>
  <c r="H27" i="2"/>
  <c r="D27" i="2"/>
  <c r="H36" i="2"/>
  <c r="D36" i="2"/>
  <c r="D23" i="2"/>
  <c r="D33" i="2"/>
  <c r="H33" i="2"/>
  <c r="D31" i="2"/>
  <c r="H31" i="2"/>
  <c r="D28" i="2"/>
  <c r="H28" i="2"/>
  <c r="D42" i="2"/>
  <c r="H42" i="2"/>
  <c r="H34" i="2"/>
  <c r="D34" i="2"/>
  <c r="D41" i="2"/>
  <c r="H41" i="2"/>
  <c r="H40" i="2"/>
  <c r="D40" i="2"/>
  <c r="D32" i="2"/>
  <c r="H32" i="2"/>
  <c r="H29" i="2"/>
  <c r="D29" i="2"/>
  <c r="D38" i="2"/>
  <c r="H38" i="2"/>
  <c r="D39" i="2"/>
  <c r="H39" i="2"/>
  <c r="D24" i="2"/>
  <c r="H24" i="2"/>
  <c r="H8" i="2"/>
  <c r="K8" i="2" s="1"/>
  <c r="D14" i="2"/>
  <c r="D19" i="2"/>
  <c r="D4" i="2"/>
  <c r="H7" i="2"/>
  <c r="K7" i="2" s="1"/>
  <c r="D10" i="2"/>
  <c r="D5" i="2"/>
  <c r="H9" i="2"/>
  <c r="K9" i="2" s="1"/>
  <c r="H15" i="2"/>
  <c r="K15" i="2" s="1"/>
  <c r="H17" i="2"/>
  <c r="I17" i="2" s="1"/>
  <c r="H22" i="2"/>
  <c r="I22" i="2" s="1"/>
  <c r="D6" i="2"/>
  <c r="D21" i="2"/>
  <c r="F12" i="2"/>
  <c r="F7" i="2"/>
  <c r="F20" i="2"/>
  <c r="F15" i="2"/>
  <c r="F16" i="2"/>
  <c r="F9" i="2"/>
  <c r="F11" i="2"/>
  <c r="F22" i="2"/>
  <c r="F8" i="2"/>
  <c r="F17" i="2"/>
  <c r="F18" i="2"/>
  <c r="O7" i="2"/>
  <c r="O13" i="2"/>
  <c r="O19" i="2"/>
  <c r="O9" i="2"/>
  <c r="O10" i="2"/>
  <c r="O16" i="2"/>
  <c r="O22" i="2"/>
  <c r="O5" i="2"/>
  <c r="O11" i="2"/>
  <c r="O17" i="2"/>
  <c r="O23" i="2"/>
  <c r="O8" i="2"/>
  <c r="O14" i="2"/>
  <c r="O20" i="2"/>
  <c r="O4" i="2"/>
  <c r="O15" i="2"/>
  <c r="O21" i="2"/>
  <c r="O6" i="2"/>
  <c r="O12" i="2"/>
  <c r="O18" i="2"/>
  <c r="I19" i="2"/>
  <c r="K19" i="2"/>
  <c r="I13" i="2"/>
  <c r="K13" i="2"/>
  <c r="I5" i="2"/>
  <c r="K5" i="2"/>
  <c r="AA5" i="2" s="1"/>
  <c r="I21" i="2"/>
  <c r="K21" i="2"/>
  <c r="I6" i="2"/>
  <c r="AF6" i="2" s="1"/>
  <c r="K6" i="2"/>
  <c r="K20" i="2"/>
  <c r="I20" i="2"/>
  <c r="I10" i="2"/>
  <c r="K10" i="2"/>
  <c r="I4" i="2"/>
  <c r="K4" i="2"/>
  <c r="AC4" i="2" s="1"/>
  <c r="I23" i="2"/>
  <c r="K23" i="2"/>
  <c r="I14" i="2"/>
  <c r="K14" i="2"/>
  <c r="K11" i="2" l="1"/>
  <c r="AB13" i="4"/>
  <c r="AC13" i="4" s="1"/>
  <c r="AE13" i="4" s="1"/>
  <c r="AF13" i="4" s="1"/>
  <c r="AG13" i="2"/>
  <c r="AF13" i="2"/>
  <c r="V13" i="2"/>
  <c r="W13" i="2"/>
  <c r="AA40" i="4"/>
  <c r="T40" i="4"/>
  <c r="AY8" i="4"/>
  <c r="AZ8" i="4" s="1"/>
  <c r="L8" i="4"/>
  <c r="R8" i="4" s="1"/>
  <c r="Q8" i="4" s="1"/>
  <c r="AW8" i="4"/>
  <c r="AX8" i="4" s="1"/>
  <c r="AA33" i="4"/>
  <c r="T33" i="4"/>
  <c r="L34" i="4"/>
  <c r="AY34" i="4"/>
  <c r="AZ34" i="4" s="1"/>
  <c r="AW34" i="4"/>
  <c r="AX34" i="4" s="1"/>
  <c r="AA41" i="4"/>
  <c r="T41" i="4"/>
  <c r="AY32" i="4"/>
  <c r="AZ32" i="4" s="1"/>
  <c r="L32" i="4"/>
  <c r="AW32" i="4"/>
  <c r="AX32" i="4" s="1"/>
  <c r="AS11" i="4"/>
  <c r="AO11" i="4"/>
  <c r="J11" i="4"/>
  <c r="AR11" i="4"/>
  <c r="AR18" i="4"/>
  <c r="AO18" i="4"/>
  <c r="AS18" i="4"/>
  <c r="J18" i="4"/>
  <c r="AA28" i="4"/>
  <c r="T28" i="4"/>
  <c r="AS10" i="4"/>
  <c r="J10" i="4"/>
  <c r="AR10" i="4"/>
  <c r="AO10" i="4"/>
  <c r="AA22" i="4"/>
  <c r="T22" i="4"/>
  <c r="L15" i="4"/>
  <c r="AW15" i="4"/>
  <c r="AX15" i="4" s="1"/>
  <c r="AY15" i="4"/>
  <c r="AZ15" i="4" s="1"/>
  <c r="W11" i="2"/>
  <c r="V11" i="2"/>
  <c r="AF11" i="2"/>
  <c r="AG11" i="2"/>
  <c r="V10" i="2"/>
  <c r="AG10" i="2"/>
  <c r="W10" i="2"/>
  <c r="AF10" i="2"/>
  <c r="AG17" i="2"/>
  <c r="AF17" i="2"/>
  <c r="W17" i="2"/>
  <c r="V17" i="2"/>
  <c r="AF16" i="2"/>
  <c r="W16" i="2"/>
  <c r="V16" i="2"/>
  <c r="AG16" i="2"/>
  <c r="AO40" i="4"/>
  <c r="AR40" i="4"/>
  <c r="AS40" i="4"/>
  <c r="J40" i="4"/>
  <c r="AW24" i="4"/>
  <c r="AX24" i="4" s="1"/>
  <c r="L24" i="4"/>
  <c r="AY24" i="4"/>
  <c r="AZ24" i="4" s="1"/>
  <c r="BC8" i="4"/>
  <c r="AO8" i="4"/>
  <c r="BB8" i="4"/>
  <c r="AR8" i="4"/>
  <c r="AS8" i="4"/>
  <c r="J8" i="4"/>
  <c r="AA32" i="4"/>
  <c r="T32" i="4"/>
  <c r="AW14" i="4"/>
  <c r="AX14" i="4" s="1"/>
  <c r="L14" i="4"/>
  <c r="AZ14" i="4"/>
  <c r="AS35" i="4"/>
  <c r="AO35" i="4"/>
  <c r="AR35" i="4"/>
  <c r="J35" i="4"/>
  <c r="J38" i="4"/>
  <c r="AO38" i="4"/>
  <c r="AS38" i="4"/>
  <c r="AR38" i="4"/>
  <c r="J37" i="4"/>
  <c r="AR37" i="4"/>
  <c r="AS37" i="4"/>
  <c r="AO37" i="4"/>
  <c r="AA10" i="4"/>
  <c r="T10" i="4"/>
  <c r="W19" i="2"/>
  <c r="V19" i="2"/>
  <c r="AF19" i="2"/>
  <c r="AG19" i="2"/>
  <c r="V18" i="2"/>
  <c r="AG18" i="2"/>
  <c r="W18" i="2"/>
  <c r="AF18" i="2"/>
  <c r="AY40" i="4"/>
  <c r="AZ40" i="4" s="1"/>
  <c r="AW40" i="4"/>
  <c r="AX40" i="4" s="1"/>
  <c r="L40" i="4"/>
  <c r="AB33" i="4"/>
  <c r="W23" i="2"/>
  <c r="V23" i="2"/>
  <c r="AF23" i="2"/>
  <c r="AG23" i="2"/>
  <c r="AB40" i="4"/>
  <c r="AA24" i="4"/>
  <c r="AC24" i="4" s="1"/>
  <c r="T24" i="4"/>
  <c r="AS31" i="4"/>
  <c r="AR31" i="4"/>
  <c r="AO31" i="4"/>
  <c r="J31" i="4"/>
  <c r="AW27" i="4"/>
  <c r="AX27" i="4" s="1"/>
  <c r="L27" i="4"/>
  <c r="AY27" i="4"/>
  <c r="AZ27" i="4" s="1"/>
  <c r="AA30" i="4"/>
  <c r="AC30" i="4" s="1"/>
  <c r="T30" i="4"/>
  <c r="AS33" i="4"/>
  <c r="AO33" i="4"/>
  <c r="J33" i="4"/>
  <c r="AR33" i="4"/>
  <c r="AA29" i="4"/>
  <c r="AC29" i="4" s="1"/>
  <c r="T29" i="4"/>
  <c r="AO34" i="4"/>
  <c r="AS34" i="4"/>
  <c r="AR34" i="4"/>
  <c r="J34" i="4"/>
  <c r="AO41" i="4"/>
  <c r="AS41" i="4"/>
  <c r="J41" i="4"/>
  <c r="AR41" i="4"/>
  <c r="AB32" i="4"/>
  <c r="J39" i="4"/>
  <c r="AO39" i="4"/>
  <c r="AR39" i="4"/>
  <c r="AS39" i="4"/>
  <c r="AS14" i="4"/>
  <c r="AR14" i="4"/>
  <c r="AO14" i="4"/>
  <c r="J14" i="4"/>
  <c r="AS9" i="4"/>
  <c r="AO9" i="4"/>
  <c r="J9" i="4"/>
  <c r="BB9" i="4"/>
  <c r="AR9" i="4"/>
  <c r="BC9" i="4"/>
  <c r="AW13" i="4"/>
  <c r="AX13" i="4" s="1"/>
  <c r="AY13" i="4"/>
  <c r="AZ13" i="4" s="1"/>
  <c r="L13" i="4"/>
  <c r="AT13" i="4"/>
  <c r="AU13" i="4"/>
  <c r="AW18" i="4"/>
  <c r="AX18" i="4" s="1"/>
  <c r="L18" i="4"/>
  <c r="AY18" i="4"/>
  <c r="AZ18" i="4" s="1"/>
  <c r="AS28" i="4"/>
  <c r="J28" i="4"/>
  <c r="AR28" i="4"/>
  <c r="AO28" i="4"/>
  <c r="AO12" i="4"/>
  <c r="J12" i="4"/>
  <c r="AS12" i="4"/>
  <c r="AR12" i="4"/>
  <c r="AW35" i="4"/>
  <c r="AX35" i="4" s="1"/>
  <c r="L35" i="4"/>
  <c r="AY35" i="4"/>
  <c r="AZ35" i="4" s="1"/>
  <c r="AR7" i="4"/>
  <c r="BC7" i="4"/>
  <c r="AS7" i="4"/>
  <c r="AO7" i="4"/>
  <c r="J7" i="4"/>
  <c r="BB7" i="4"/>
  <c r="AA38" i="4"/>
  <c r="AC38" i="4" s="1"/>
  <c r="T38" i="4"/>
  <c r="AA37" i="4"/>
  <c r="AC37" i="4" s="1"/>
  <c r="T37" i="4"/>
  <c r="AS5" i="4"/>
  <c r="AO5" i="4"/>
  <c r="AR5" i="4"/>
  <c r="J5" i="4"/>
  <c r="BB5" i="4"/>
  <c r="BC5" i="4"/>
  <c r="AB10" i="4"/>
  <c r="AA36" i="4"/>
  <c r="AC36" i="4" s="1"/>
  <c r="T36" i="4"/>
  <c r="BC4" i="4"/>
  <c r="AS4" i="4"/>
  <c r="AO4" i="4"/>
  <c r="BB4" i="4"/>
  <c r="AR4" i="4"/>
  <c r="J4" i="4"/>
  <c r="AA23" i="4"/>
  <c r="AC23" i="4" s="1"/>
  <c r="T23" i="4"/>
  <c r="AW22" i="4"/>
  <c r="AX22" i="4" s="1"/>
  <c r="AY22" i="4"/>
  <c r="AZ22" i="4" s="1"/>
  <c r="L22" i="4"/>
  <c r="AS25" i="4"/>
  <c r="J25" i="4"/>
  <c r="AO25" i="4"/>
  <c r="AR25" i="4"/>
  <c r="AS26" i="4"/>
  <c r="J26" i="4"/>
  <c r="AO26" i="4"/>
  <c r="AR26" i="4"/>
  <c r="AS16" i="4"/>
  <c r="J16" i="4"/>
  <c r="AR16" i="4"/>
  <c r="AO16" i="4"/>
  <c r="AG21" i="2"/>
  <c r="AF21" i="2"/>
  <c r="V21" i="2"/>
  <c r="W21" i="2"/>
  <c r="V22" i="2"/>
  <c r="AG22" i="2"/>
  <c r="W22" i="2"/>
  <c r="AF22" i="2"/>
  <c r="AS24" i="4"/>
  <c r="J24" i="4"/>
  <c r="AO24" i="4"/>
  <c r="AR24" i="4"/>
  <c r="AW31" i="4"/>
  <c r="AX31" i="4" s="1"/>
  <c r="L31" i="4"/>
  <c r="AY31" i="4"/>
  <c r="AZ31" i="4" s="1"/>
  <c r="J27" i="4"/>
  <c r="AO27" i="4"/>
  <c r="AS27" i="4"/>
  <c r="AR27" i="4"/>
  <c r="AS30" i="4"/>
  <c r="AO30" i="4"/>
  <c r="J30" i="4"/>
  <c r="AR30" i="4"/>
  <c r="L29" i="4"/>
  <c r="AY29" i="4"/>
  <c r="AZ29" i="4" s="1"/>
  <c r="AW29" i="4"/>
  <c r="AX29" i="4" s="1"/>
  <c r="AA12" i="4"/>
  <c r="AC12" i="4" s="1"/>
  <c r="T12" i="4"/>
  <c r="L6" i="4"/>
  <c r="R6" i="4" s="1"/>
  <c r="Q6" i="4" s="1"/>
  <c r="AW6" i="4"/>
  <c r="AX6" i="4" s="1"/>
  <c r="AY6" i="4"/>
  <c r="AZ6" i="4" s="1"/>
  <c r="AW20" i="4"/>
  <c r="AX20" i="4" s="1"/>
  <c r="L20" i="4"/>
  <c r="AY20" i="4"/>
  <c r="AZ20" i="4" s="1"/>
  <c r="AW4" i="4"/>
  <c r="AX4" i="4" s="1"/>
  <c r="AY4" i="4"/>
  <c r="AZ4" i="4" s="1"/>
  <c r="L4" i="4"/>
  <c r="R4" i="4" s="1"/>
  <c r="Q4" i="4" s="1"/>
  <c r="L19" i="4"/>
  <c r="AY19" i="4"/>
  <c r="AZ19" i="4" s="1"/>
  <c r="AW19" i="4"/>
  <c r="AX19" i="4" s="1"/>
  <c r="AO23" i="4"/>
  <c r="AR23" i="4"/>
  <c r="AS23" i="4"/>
  <c r="J23" i="4"/>
  <c r="AR21" i="4"/>
  <c r="AS21" i="4"/>
  <c r="AO21" i="4"/>
  <c r="J21" i="4"/>
  <c r="AW17" i="4"/>
  <c r="AX17" i="4" s="1"/>
  <c r="L17" i="4"/>
  <c r="AY17" i="4"/>
  <c r="AZ17" i="4" s="1"/>
  <c r="AY16" i="4"/>
  <c r="AZ16" i="4" s="1"/>
  <c r="L16" i="4"/>
  <c r="AW16" i="4"/>
  <c r="AX16" i="4" s="1"/>
  <c r="V14" i="2"/>
  <c r="AG14" i="2"/>
  <c r="W14" i="2"/>
  <c r="AF14" i="2"/>
  <c r="AA31" i="4"/>
  <c r="AC31" i="4" s="1"/>
  <c r="T31" i="4"/>
  <c r="AA27" i="4"/>
  <c r="T27" i="4"/>
  <c r="AY30" i="4"/>
  <c r="AZ30" i="4" s="1"/>
  <c r="L30" i="4"/>
  <c r="AW30" i="4"/>
  <c r="AX30" i="4" s="1"/>
  <c r="AW33" i="4"/>
  <c r="AX33" i="4" s="1"/>
  <c r="AY33" i="4"/>
  <c r="AZ33" i="4" s="1"/>
  <c r="L33" i="4"/>
  <c r="AS29" i="4"/>
  <c r="AR29" i="4"/>
  <c r="J29" i="4"/>
  <c r="AO29" i="4"/>
  <c r="L41" i="4"/>
  <c r="AW41" i="4"/>
  <c r="AX41" i="4" s="1"/>
  <c r="AY41" i="4"/>
  <c r="AZ41" i="4" s="1"/>
  <c r="AA39" i="4"/>
  <c r="AC39" i="4" s="1"/>
  <c r="T39" i="4"/>
  <c r="AW11" i="4"/>
  <c r="AX11" i="4" s="1"/>
  <c r="L11" i="4"/>
  <c r="AY11" i="4"/>
  <c r="AZ11" i="4" s="1"/>
  <c r="AY28" i="4"/>
  <c r="AZ28" i="4" s="1"/>
  <c r="L28" i="4"/>
  <c r="AW28" i="4"/>
  <c r="AX28" i="4" s="1"/>
  <c r="AS6" i="4"/>
  <c r="BB6" i="4"/>
  <c r="J6" i="4"/>
  <c r="AO6" i="4"/>
  <c r="BC6" i="4"/>
  <c r="AR6" i="4"/>
  <c r="AY36" i="4"/>
  <c r="AZ36" i="4" s="1"/>
  <c r="L36" i="4"/>
  <c r="AW36" i="4"/>
  <c r="AX36" i="4" s="1"/>
  <c r="AR20" i="4"/>
  <c r="AO20" i="4"/>
  <c r="AS20" i="4"/>
  <c r="J20" i="4"/>
  <c r="AO19" i="4"/>
  <c r="AR19" i="4"/>
  <c r="AS19" i="4"/>
  <c r="J19" i="4"/>
  <c r="AS22" i="4"/>
  <c r="AR22" i="4"/>
  <c r="J22" i="4"/>
  <c r="AO22" i="4"/>
  <c r="AW25" i="4"/>
  <c r="AX25" i="4" s="1"/>
  <c r="L25" i="4"/>
  <c r="AY25" i="4"/>
  <c r="AZ25" i="4" s="1"/>
  <c r="AA21" i="4"/>
  <c r="AC21" i="4" s="1"/>
  <c r="T21" i="4"/>
  <c r="AA26" i="4"/>
  <c r="AC26" i="4" s="1"/>
  <c r="T26" i="4"/>
  <c r="AO17" i="4"/>
  <c r="AS17" i="4"/>
  <c r="J17" i="4"/>
  <c r="AR17" i="4"/>
  <c r="AR15" i="4"/>
  <c r="AS15" i="4"/>
  <c r="J15" i="4"/>
  <c r="AO15" i="4"/>
  <c r="AF20" i="2"/>
  <c r="W20" i="2"/>
  <c r="AG20" i="2"/>
  <c r="V20" i="2"/>
  <c r="I12" i="2"/>
  <c r="AB27" i="4"/>
  <c r="AA34" i="4"/>
  <c r="AC34" i="4" s="1"/>
  <c r="T34" i="4"/>
  <c r="AB41" i="4"/>
  <c r="J32" i="4"/>
  <c r="AR32" i="4"/>
  <c r="AS32" i="4"/>
  <c r="AO32" i="4"/>
  <c r="AW39" i="4"/>
  <c r="AX39" i="4" s="1"/>
  <c r="L39" i="4"/>
  <c r="AY39" i="4"/>
  <c r="AZ39" i="4" s="1"/>
  <c r="AA14" i="4"/>
  <c r="AC14" i="4" s="1"/>
  <c r="T14" i="4"/>
  <c r="AY9" i="4"/>
  <c r="AZ9" i="4" s="1"/>
  <c r="AW9" i="4"/>
  <c r="AX9" i="4" s="1"/>
  <c r="L9" i="4"/>
  <c r="R9" i="4" s="1"/>
  <c r="Q9" i="4" s="1"/>
  <c r="AO13" i="4"/>
  <c r="AS13" i="4"/>
  <c r="AR13" i="4"/>
  <c r="J13" i="4"/>
  <c r="AA18" i="4"/>
  <c r="AC18" i="4" s="1"/>
  <c r="T18" i="4"/>
  <c r="AB28" i="4"/>
  <c r="AY12" i="4"/>
  <c r="AZ12" i="4" s="1"/>
  <c r="AW12" i="4"/>
  <c r="AX12" i="4" s="1"/>
  <c r="L12" i="4"/>
  <c r="AA35" i="4"/>
  <c r="AC35" i="4" s="1"/>
  <c r="T35" i="4"/>
  <c r="AW7" i="4"/>
  <c r="AX7" i="4" s="1"/>
  <c r="L7" i="4"/>
  <c r="R7" i="4" s="1"/>
  <c r="Q7" i="4" s="1"/>
  <c r="AY7" i="4"/>
  <c r="AZ7" i="4" s="1"/>
  <c r="L38" i="4"/>
  <c r="AY38" i="4"/>
  <c r="AZ38" i="4" s="1"/>
  <c r="AW38" i="4"/>
  <c r="AX38" i="4" s="1"/>
  <c r="AW37" i="4"/>
  <c r="AX37" i="4" s="1"/>
  <c r="L37" i="4"/>
  <c r="AY37" i="4"/>
  <c r="AZ37" i="4" s="1"/>
  <c r="L5" i="4"/>
  <c r="R5" i="4" s="1"/>
  <c r="Q5" i="4" s="1"/>
  <c r="AW5" i="4"/>
  <c r="AX5" i="4" s="1"/>
  <c r="AY5" i="4"/>
  <c r="AZ5" i="4" s="1"/>
  <c r="AW10" i="4"/>
  <c r="AX10" i="4" s="1"/>
  <c r="L10" i="4"/>
  <c r="AY10" i="4"/>
  <c r="AZ10" i="4" s="1"/>
  <c r="J36" i="4"/>
  <c r="AR36" i="4"/>
  <c r="AS36" i="4"/>
  <c r="AO36" i="4"/>
  <c r="AA20" i="4"/>
  <c r="AC20" i="4" s="1"/>
  <c r="T20" i="4"/>
  <c r="AA19" i="4"/>
  <c r="AC19" i="4" s="1"/>
  <c r="T19" i="4"/>
  <c r="AW23" i="4"/>
  <c r="AX23" i="4" s="1"/>
  <c r="L23" i="4"/>
  <c r="AY23" i="4"/>
  <c r="AZ23" i="4" s="1"/>
  <c r="AB22" i="4"/>
  <c r="AA25" i="4"/>
  <c r="AC25" i="4" s="1"/>
  <c r="T25" i="4"/>
  <c r="AW21" i="4"/>
  <c r="AX21" i="4" s="1"/>
  <c r="AY21" i="4"/>
  <c r="AZ21" i="4" s="1"/>
  <c r="L21" i="4"/>
  <c r="AW26" i="4"/>
  <c r="AX26" i="4" s="1"/>
  <c r="L26" i="4"/>
  <c r="AY26" i="4"/>
  <c r="AZ26" i="4" s="1"/>
  <c r="AA17" i="4"/>
  <c r="AC17" i="4" s="1"/>
  <c r="T17" i="4"/>
  <c r="AA16" i="4"/>
  <c r="AC16" i="4" s="1"/>
  <c r="T16" i="4"/>
  <c r="AA15" i="4"/>
  <c r="AC15" i="4" s="1"/>
  <c r="T15" i="4"/>
  <c r="BB15" i="4" s="1"/>
  <c r="J4" i="2"/>
  <c r="S4" i="2"/>
  <c r="K18" i="2"/>
  <c r="AC18" i="2" s="1"/>
  <c r="AD18" i="2" s="1"/>
  <c r="F10" i="2"/>
  <c r="I8" i="2"/>
  <c r="J8" i="2" s="1"/>
  <c r="K16" i="2"/>
  <c r="AC16" i="2" s="1"/>
  <c r="AD16" i="2" s="1"/>
  <c r="F23" i="2"/>
  <c r="F13" i="2"/>
  <c r="F43" i="2"/>
  <c r="F26" i="2"/>
  <c r="F24" i="2"/>
  <c r="F32" i="2"/>
  <c r="F42" i="2"/>
  <c r="F36" i="2"/>
  <c r="F29" i="2"/>
  <c r="F40" i="2"/>
  <c r="F34" i="2"/>
  <c r="F30" i="2"/>
  <c r="F37" i="2"/>
  <c r="F38" i="2"/>
  <c r="F41" i="2"/>
  <c r="F31" i="2"/>
  <c r="F35" i="2"/>
  <c r="F39" i="2"/>
  <c r="F28" i="2"/>
  <c r="F33" i="2"/>
  <c r="F27" i="2"/>
  <c r="F25" i="2"/>
  <c r="F6" i="2"/>
  <c r="K38" i="2"/>
  <c r="I38" i="2"/>
  <c r="K34" i="2"/>
  <c r="I34" i="2"/>
  <c r="K42" i="2"/>
  <c r="I42" i="2"/>
  <c r="K35" i="2"/>
  <c r="I35" i="2"/>
  <c r="K43" i="2"/>
  <c r="I43" i="2"/>
  <c r="K26" i="2"/>
  <c r="I26" i="2"/>
  <c r="V5" i="2"/>
  <c r="F19" i="2"/>
  <c r="K32" i="2"/>
  <c r="I32" i="2"/>
  <c r="I28" i="2"/>
  <c r="K28" i="2"/>
  <c r="I37" i="2"/>
  <c r="K37" i="2"/>
  <c r="K36" i="2"/>
  <c r="I36" i="2"/>
  <c r="W4" i="2"/>
  <c r="F14" i="2"/>
  <c r="K24" i="2"/>
  <c r="I24" i="2"/>
  <c r="I29" i="2"/>
  <c r="K29" i="2"/>
  <c r="K31" i="2"/>
  <c r="I31" i="2"/>
  <c r="I39" i="2"/>
  <c r="K39" i="2"/>
  <c r="I40" i="2"/>
  <c r="K40" i="2"/>
  <c r="K41" i="2"/>
  <c r="I41" i="2"/>
  <c r="I33" i="2"/>
  <c r="K33" i="2"/>
  <c r="K27" i="2"/>
  <c r="I27" i="2"/>
  <c r="K30" i="2"/>
  <c r="I30" i="2"/>
  <c r="I25" i="2"/>
  <c r="K25" i="2"/>
  <c r="I9" i="2"/>
  <c r="V9" i="2" s="1"/>
  <c r="I15" i="2"/>
  <c r="I7" i="2"/>
  <c r="V7" i="2" s="1"/>
  <c r="K17" i="2"/>
  <c r="AA17" i="2" s="1"/>
  <c r="AB17" i="2" s="1"/>
  <c r="K22" i="2"/>
  <c r="L22" i="2" s="1"/>
  <c r="W5" i="2"/>
  <c r="V4" i="2"/>
  <c r="V6" i="2"/>
  <c r="W6" i="2"/>
  <c r="L4" i="2"/>
  <c r="R4" i="2" s="1"/>
  <c r="AA4" i="2"/>
  <c r="AB4" i="2" s="1"/>
  <c r="AD4" i="2"/>
  <c r="L13" i="2"/>
  <c r="R13" i="2" s="1"/>
  <c r="AC13" i="2"/>
  <c r="AD13" i="2" s="1"/>
  <c r="AA13" i="2"/>
  <c r="AB13" i="2" s="1"/>
  <c r="L15" i="2"/>
  <c r="R15" i="2" s="1"/>
  <c r="AA15" i="2"/>
  <c r="AB15" i="2" s="1"/>
  <c r="AC15" i="2"/>
  <c r="AD15" i="2" s="1"/>
  <c r="L7" i="2"/>
  <c r="R7" i="2" s="1"/>
  <c r="AA7" i="2"/>
  <c r="AB7" i="2" s="1"/>
  <c r="AC7" i="2"/>
  <c r="AD7" i="2" s="1"/>
  <c r="L9" i="2"/>
  <c r="R9" i="2" s="1"/>
  <c r="AA9" i="2"/>
  <c r="AB9" i="2" s="1"/>
  <c r="AC9" i="2"/>
  <c r="AD9" i="2" s="1"/>
  <c r="L5" i="2"/>
  <c r="R5" i="2" s="1"/>
  <c r="AB5" i="2"/>
  <c r="AC5" i="2"/>
  <c r="AD5" i="2" s="1"/>
  <c r="L14" i="2"/>
  <c r="R14" i="2" s="1"/>
  <c r="AC14" i="2"/>
  <c r="AD14" i="2" s="1"/>
  <c r="AA14" i="2"/>
  <c r="AB14" i="2" s="1"/>
  <c r="L6" i="2"/>
  <c r="R6" i="2" s="1"/>
  <c r="AA6" i="2"/>
  <c r="AB6" i="2" s="1"/>
  <c r="AC6" i="2"/>
  <c r="AD6" i="2" s="1"/>
  <c r="L12" i="2"/>
  <c r="R12" i="2" s="1"/>
  <c r="AA12" i="2"/>
  <c r="AB12" i="2" s="1"/>
  <c r="AC12" i="2"/>
  <c r="AD12" i="2" s="1"/>
  <c r="L23" i="2"/>
  <c r="R23" i="2" s="1"/>
  <c r="AA23" i="2"/>
  <c r="AB23" i="2" s="1"/>
  <c r="AC23" i="2"/>
  <c r="AD23" i="2" s="1"/>
  <c r="L21" i="2"/>
  <c r="R21" i="2" s="1"/>
  <c r="AC21" i="2"/>
  <c r="AD21" i="2" s="1"/>
  <c r="AA21" i="2"/>
  <c r="AB21" i="2" s="1"/>
  <c r="L19" i="2"/>
  <c r="R19" i="2" s="1"/>
  <c r="AC19" i="2"/>
  <c r="AD19" i="2" s="1"/>
  <c r="AA19" i="2"/>
  <c r="AB19" i="2" s="1"/>
  <c r="L20" i="2"/>
  <c r="R20" i="2" s="1"/>
  <c r="AA20" i="2"/>
  <c r="AB20" i="2" s="1"/>
  <c r="AC20" i="2"/>
  <c r="AD20" i="2" s="1"/>
  <c r="L11" i="2"/>
  <c r="R11" i="2" s="1"/>
  <c r="AA11" i="2"/>
  <c r="AB11" i="2" s="1"/>
  <c r="AC11" i="2"/>
  <c r="AD11" i="2" s="1"/>
  <c r="L10" i="2"/>
  <c r="R10" i="2" s="1"/>
  <c r="AA10" i="2"/>
  <c r="AB10" i="2" s="1"/>
  <c r="AC10" i="2"/>
  <c r="AD10" i="2" s="1"/>
  <c r="L8" i="2"/>
  <c r="R8" i="2" s="1"/>
  <c r="AC8" i="2"/>
  <c r="AD8" i="2" s="1"/>
  <c r="AA8" i="2"/>
  <c r="AB8" i="2" s="1"/>
  <c r="J14" i="2"/>
  <c r="S14" i="2"/>
  <c r="J11" i="2"/>
  <c r="S11" i="2"/>
  <c r="J10" i="2"/>
  <c r="J6" i="2"/>
  <c r="S6" i="2"/>
  <c r="J18" i="2"/>
  <c r="S18" i="2"/>
  <c r="J23" i="2"/>
  <c r="S23" i="2"/>
  <c r="J16" i="2"/>
  <c r="S16" i="2"/>
  <c r="J21" i="2"/>
  <c r="S21" i="2"/>
  <c r="J13" i="2"/>
  <c r="J19" i="2"/>
  <c r="S19" i="2"/>
  <c r="J20" i="2"/>
  <c r="S20" i="2"/>
  <c r="J22" i="2"/>
  <c r="S22" i="2"/>
  <c r="J17" i="2"/>
  <c r="S17" i="2"/>
  <c r="J5" i="2"/>
  <c r="S5" i="2"/>
  <c r="BC15" i="4" l="1"/>
  <c r="AC40" i="4"/>
  <c r="AD40" i="4" s="1"/>
  <c r="BA15" i="4"/>
  <c r="BA41" i="4"/>
  <c r="BA33" i="4"/>
  <c r="BA13" i="4"/>
  <c r="BA36" i="4"/>
  <c r="BA11" i="4"/>
  <c r="BA16" i="4"/>
  <c r="BA4" i="4"/>
  <c r="BF4" i="4" s="1"/>
  <c r="AC32" i="4"/>
  <c r="AE32" i="4" s="1"/>
  <c r="AD13" i="4"/>
  <c r="AC10" i="4"/>
  <c r="BA25" i="4"/>
  <c r="L16" i="2"/>
  <c r="R16" i="2" s="1"/>
  <c r="Q16" i="2" s="1"/>
  <c r="BA30" i="4"/>
  <c r="BA17" i="4"/>
  <c r="BA37" i="4"/>
  <c r="BA8" i="4"/>
  <c r="BD8" i="4" s="1"/>
  <c r="BA29" i="4"/>
  <c r="S8" i="2"/>
  <c r="V8" i="2"/>
  <c r="BA5" i="4"/>
  <c r="BE5" i="4" s="1"/>
  <c r="AC33" i="4"/>
  <c r="AE33" i="4" s="1"/>
  <c r="BA24" i="4"/>
  <c r="BA32" i="4"/>
  <c r="BA34" i="4"/>
  <c r="W8" i="2"/>
  <c r="AC22" i="4"/>
  <c r="AE22" i="4" s="1"/>
  <c r="AC41" i="4"/>
  <c r="AE41" i="4" s="1"/>
  <c r="BA14" i="4"/>
  <c r="AE14" i="4"/>
  <c r="AD14" i="4"/>
  <c r="AD37" i="4"/>
  <c r="AE37" i="4"/>
  <c r="AE16" i="4"/>
  <c r="AD16" i="4"/>
  <c r="AD19" i="4"/>
  <c r="AE19" i="4"/>
  <c r="AE21" i="4"/>
  <c r="AD21" i="4"/>
  <c r="AE39" i="4"/>
  <c r="AD39" i="4"/>
  <c r="AE31" i="4"/>
  <c r="AD31" i="4"/>
  <c r="AE38" i="4"/>
  <c r="AD38" i="4"/>
  <c r="AD29" i="4"/>
  <c r="AE29" i="4"/>
  <c r="AD35" i="4"/>
  <c r="AE35" i="4"/>
  <c r="AE34" i="4"/>
  <c r="AD34" i="4"/>
  <c r="AE15" i="4"/>
  <c r="AD15" i="4"/>
  <c r="AD17" i="4"/>
  <c r="AE17" i="4"/>
  <c r="AD20" i="4"/>
  <c r="AE20" i="4"/>
  <c r="AE26" i="4"/>
  <c r="AD26" i="4"/>
  <c r="AD12" i="4"/>
  <c r="AE12" i="4"/>
  <c r="AE23" i="4"/>
  <c r="AD23" i="4"/>
  <c r="AE36" i="4"/>
  <c r="AD36" i="4"/>
  <c r="V30" i="2"/>
  <c r="AG30" i="2"/>
  <c r="W30" i="2"/>
  <c r="AF30" i="2"/>
  <c r="AF24" i="2"/>
  <c r="W24" i="2"/>
  <c r="AG24" i="2"/>
  <c r="V24" i="2"/>
  <c r="V38" i="2"/>
  <c r="AG38" i="2"/>
  <c r="W38" i="2"/>
  <c r="AF38" i="2"/>
  <c r="BC25" i="4"/>
  <c r="BB25" i="4"/>
  <c r="R23" i="4"/>
  <c r="Q23" i="4" s="1"/>
  <c r="W23" i="4"/>
  <c r="BC20" i="4"/>
  <c r="BB20" i="4"/>
  <c r="BC18" i="4"/>
  <c r="BB18" i="4"/>
  <c r="R39" i="4"/>
  <c r="Q39" i="4" s="1"/>
  <c r="W39" i="4"/>
  <c r="AF12" i="2"/>
  <c r="W12" i="2"/>
  <c r="AG12" i="2"/>
  <c r="V12" i="2"/>
  <c r="R33" i="4"/>
  <c r="Q33" i="4" s="1"/>
  <c r="W33" i="4"/>
  <c r="BB31" i="4"/>
  <c r="BC31" i="4"/>
  <c r="AE25" i="4"/>
  <c r="AD25" i="4"/>
  <c r="W20" i="4"/>
  <c r="R20" i="4"/>
  <c r="Q20" i="4" s="1"/>
  <c r="AU4" i="4"/>
  <c r="AT4" i="4"/>
  <c r="AV4" i="4"/>
  <c r="BC36" i="4"/>
  <c r="BB36" i="4"/>
  <c r="AU5" i="4"/>
  <c r="AT5" i="4"/>
  <c r="BF5" i="4"/>
  <c r="AV5" i="4"/>
  <c r="W35" i="4"/>
  <c r="R35" i="4"/>
  <c r="Q35" i="4" s="1"/>
  <c r="BD13" i="4"/>
  <c r="BE13" i="4"/>
  <c r="W40" i="4"/>
  <c r="R40" i="4"/>
  <c r="Q40" i="4" s="1"/>
  <c r="BB10" i="4"/>
  <c r="BC10" i="4"/>
  <c r="BC28" i="4"/>
  <c r="BB28" i="4"/>
  <c r="R37" i="4"/>
  <c r="Q37" i="4" s="1"/>
  <c r="W37" i="4"/>
  <c r="R38" i="4"/>
  <c r="Q38" i="4" s="1"/>
  <c r="W38" i="4"/>
  <c r="BB35" i="4"/>
  <c r="BC35" i="4"/>
  <c r="AD18" i="4"/>
  <c r="AE18" i="4"/>
  <c r="BC14" i="4"/>
  <c r="BB14" i="4"/>
  <c r="BC26" i="4"/>
  <c r="BB26" i="4"/>
  <c r="W36" i="4"/>
  <c r="R36" i="4"/>
  <c r="Q36" i="4" s="1"/>
  <c r="R11" i="4"/>
  <c r="Q11" i="4" s="1"/>
  <c r="W11" i="4"/>
  <c r="W29" i="4"/>
  <c r="R29" i="4"/>
  <c r="Q29" i="4" s="1"/>
  <c r="W22" i="4"/>
  <c r="R22" i="4"/>
  <c r="Q22" i="4" s="1"/>
  <c r="BC37" i="4"/>
  <c r="BB37" i="4"/>
  <c r="AT7" i="4"/>
  <c r="AU7" i="4"/>
  <c r="BF7" i="4"/>
  <c r="AV7" i="4"/>
  <c r="BB30" i="4"/>
  <c r="BC30" i="4"/>
  <c r="R14" i="4"/>
  <c r="Q14" i="4" s="1"/>
  <c r="W14" i="4"/>
  <c r="AT8" i="4"/>
  <c r="AU8" i="4"/>
  <c r="BF8" i="4"/>
  <c r="AV8" i="4"/>
  <c r="W24" i="4"/>
  <c r="W44" i="4" s="1"/>
  <c r="R24" i="4"/>
  <c r="Q24" i="4" s="1"/>
  <c r="W15" i="4"/>
  <c r="R15" i="4"/>
  <c r="Q15" i="4" s="1"/>
  <c r="BC41" i="4"/>
  <c r="BB41" i="4"/>
  <c r="W34" i="4"/>
  <c r="R34" i="4"/>
  <c r="Q34" i="4" s="1"/>
  <c r="J12" i="2"/>
  <c r="L18" i="2"/>
  <c r="R18" i="2" s="1"/>
  <c r="Q18" i="2" s="1"/>
  <c r="W27" i="2"/>
  <c r="V27" i="2"/>
  <c r="AF27" i="2"/>
  <c r="AG27" i="2"/>
  <c r="AG41" i="2"/>
  <c r="AF41" i="2"/>
  <c r="V41" i="2"/>
  <c r="W41" i="2"/>
  <c r="AF32" i="2"/>
  <c r="W32" i="2"/>
  <c r="V32" i="2"/>
  <c r="AG32" i="2"/>
  <c r="V26" i="2"/>
  <c r="AG26" i="2"/>
  <c r="W26" i="2"/>
  <c r="AF26" i="2"/>
  <c r="W35" i="2"/>
  <c r="V35" i="2"/>
  <c r="AF35" i="2"/>
  <c r="AG35" i="2"/>
  <c r="V34" i="2"/>
  <c r="AG34" i="2"/>
  <c r="W34" i="2"/>
  <c r="AF34" i="2"/>
  <c r="BA26" i="4"/>
  <c r="BA21" i="4"/>
  <c r="BB19" i="4"/>
  <c r="BC19" i="4"/>
  <c r="BA10" i="4"/>
  <c r="BA7" i="4"/>
  <c r="AC28" i="4"/>
  <c r="AC27" i="4"/>
  <c r="R25" i="4"/>
  <c r="Q25" i="4" s="1"/>
  <c r="W25" i="4"/>
  <c r="R28" i="4"/>
  <c r="Q28" i="4" s="1"/>
  <c r="BB27" i="4"/>
  <c r="BC27" i="4"/>
  <c r="W17" i="4"/>
  <c r="R17" i="4"/>
  <c r="Q17" i="4" s="1"/>
  <c r="BA19" i="4"/>
  <c r="BA31" i="4"/>
  <c r="BA22" i="4"/>
  <c r="BA18" i="4"/>
  <c r="AT9" i="4"/>
  <c r="BC24" i="4"/>
  <c r="BB24" i="4"/>
  <c r="BA40" i="4"/>
  <c r="BC33" i="4"/>
  <c r="BB33" i="4"/>
  <c r="W15" i="2"/>
  <c r="V15" i="2"/>
  <c r="AG15" i="2"/>
  <c r="AF15" i="2"/>
  <c r="W31" i="2"/>
  <c r="V31" i="2"/>
  <c r="AG31" i="2"/>
  <c r="AF31" i="2"/>
  <c r="AF36" i="2"/>
  <c r="W36" i="2"/>
  <c r="S36" i="2"/>
  <c r="AG36" i="2"/>
  <c r="V36" i="2"/>
  <c r="V42" i="2"/>
  <c r="AG42" i="2"/>
  <c r="W42" i="2"/>
  <c r="AF42" i="2"/>
  <c r="R30" i="4"/>
  <c r="Q30" i="4" s="1"/>
  <c r="W30" i="4"/>
  <c r="BB23" i="4"/>
  <c r="BC23" i="4"/>
  <c r="AU9" i="4"/>
  <c r="AV9" i="4"/>
  <c r="BF9" i="4"/>
  <c r="S12" i="2"/>
  <c r="AA18" i="2"/>
  <c r="AB18" i="2" s="1"/>
  <c r="AE18" i="2" s="1"/>
  <c r="AG33" i="2"/>
  <c r="AF33" i="2"/>
  <c r="W33" i="2"/>
  <c r="V33" i="2"/>
  <c r="AF40" i="2"/>
  <c r="W40" i="2"/>
  <c r="AG40" i="2"/>
  <c r="V40" i="2"/>
  <c r="AF28" i="2"/>
  <c r="W28" i="2"/>
  <c r="AG28" i="2"/>
  <c r="V28" i="2"/>
  <c r="BC16" i="4"/>
  <c r="BB16" i="4"/>
  <c r="W21" i="4"/>
  <c r="R21" i="4"/>
  <c r="Q21" i="4" s="1"/>
  <c r="BA12" i="4"/>
  <c r="AG25" i="2"/>
  <c r="AF25" i="2"/>
  <c r="W25" i="2"/>
  <c r="V25" i="2"/>
  <c r="W39" i="2"/>
  <c r="V39" i="2"/>
  <c r="AG39" i="2"/>
  <c r="AF39" i="2"/>
  <c r="AG29" i="2"/>
  <c r="AF29" i="2"/>
  <c r="V29" i="2"/>
  <c r="W29" i="2"/>
  <c r="AG37" i="2"/>
  <c r="AF37" i="2"/>
  <c r="V37" i="2"/>
  <c r="W37" i="2"/>
  <c r="BC17" i="4"/>
  <c r="BB17" i="4"/>
  <c r="R26" i="4"/>
  <c r="Q26" i="4" s="1"/>
  <c r="W26" i="4"/>
  <c r="BA23" i="4"/>
  <c r="R10" i="4"/>
  <c r="Q10" i="4" s="1"/>
  <c r="W10" i="4"/>
  <c r="W8" i="4" s="1"/>
  <c r="BA38" i="4"/>
  <c r="R12" i="4"/>
  <c r="Q12" i="4" s="1"/>
  <c r="W12" i="4"/>
  <c r="BA9" i="4"/>
  <c r="BA39" i="4"/>
  <c r="BB34" i="4"/>
  <c r="BC34" i="4"/>
  <c r="AD24" i="4"/>
  <c r="AE24" i="4"/>
  <c r="BC21" i="4"/>
  <c r="BB21" i="4"/>
  <c r="AU6" i="4"/>
  <c r="AT6" i="4"/>
  <c r="AV6" i="4"/>
  <c r="BF6" i="4"/>
  <c r="BA28" i="4"/>
  <c r="BB39" i="4"/>
  <c r="BC39" i="4"/>
  <c r="W41" i="4"/>
  <c r="R41" i="4"/>
  <c r="Q41" i="4" s="1"/>
  <c r="W16" i="4"/>
  <c r="R16" i="4"/>
  <c r="Q16" i="4" s="1"/>
  <c r="W19" i="4"/>
  <c r="R19" i="4"/>
  <c r="Q19" i="4" s="1"/>
  <c r="BA20" i="4"/>
  <c r="BA6" i="4"/>
  <c r="BC12" i="4"/>
  <c r="BB12" i="4"/>
  <c r="R31" i="4"/>
  <c r="Q31" i="4" s="1"/>
  <c r="W31" i="4"/>
  <c r="BC38" i="4"/>
  <c r="BB38" i="4"/>
  <c r="BA35" i="4"/>
  <c r="R18" i="4"/>
  <c r="Q18" i="4" s="1"/>
  <c r="W18" i="4"/>
  <c r="R13" i="4"/>
  <c r="Q13" i="4" s="1"/>
  <c r="W13" i="4"/>
  <c r="BC29" i="4"/>
  <c r="BB29" i="4"/>
  <c r="BA27" i="4"/>
  <c r="AE30" i="4"/>
  <c r="AD30" i="4"/>
  <c r="BC32" i="4"/>
  <c r="BB32" i="4"/>
  <c r="BC22" i="4"/>
  <c r="BB22" i="4"/>
  <c r="R32" i="4"/>
  <c r="Q32" i="4" s="1"/>
  <c r="W32" i="4"/>
  <c r="BC40" i="4"/>
  <c r="BB40" i="4"/>
  <c r="S10" i="2"/>
  <c r="AA16" i="2"/>
  <c r="AB16" i="2" s="1"/>
  <c r="AE16" i="2" s="1"/>
  <c r="R22" i="2"/>
  <c r="Q22" i="2" s="1"/>
  <c r="S9" i="2"/>
  <c r="J15" i="2"/>
  <c r="J9" i="2"/>
  <c r="S15" i="2"/>
  <c r="S13" i="2"/>
  <c r="W9" i="2"/>
  <c r="J31" i="2"/>
  <c r="S31" i="2"/>
  <c r="L29" i="2"/>
  <c r="AA29" i="2"/>
  <c r="AB29" i="2" s="1"/>
  <c r="AC29" i="2"/>
  <c r="AD29" i="2" s="1"/>
  <c r="S24" i="2"/>
  <c r="J24" i="2"/>
  <c r="J36" i="2"/>
  <c r="L37" i="2"/>
  <c r="AA37" i="2"/>
  <c r="AB37" i="2" s="1"/>
  <c r="AC37" i="2"/>
  <c r="AD37" i="2" s="1"/>
  <c r="L28" i="2"/>
  <c r="AA28" i="2"/>
  <c r="AB28" i="2" s="1"/>
  <c r="AC28" i="2"/>
  <c r="AD28" i="2" s="1"/>
  <c r="S32" i="2"/>
  <c r="J32" i="2"/>
  <c r="S26" i="2"/>
  <c r="J26" i="2"/>
  <c r="V43" i="2"/>
  <c r="S43" i="2"/>
  <c r="W43" i="2"/>
  <c r="J43" i="2"/>
  <c r="AG43" i="2"/>
  <c r="AF43" i="2"/>
  <c r="S35" i="2"/>
  <c r="J35" i="2"/>
  <c r="S42" i="2"/>
  <c r="J42" i="2"/>
  <c r="S34" i="2"/>
  <c r="J34" i="2"/>
  <c r="S38" i="2"/>
  <c r="J38" i="2"/>
  <c r="F21" i="2"/>
  <c r="L31" i="2"/>
  <c r="AA31" i="2"/>
  <c r="AB31" i="2" s="1"/>
  <c r="AC31" i="2"/>
  <c r="AD31" i="2" s="1"/>
  <c r="J29" i="2"/>
  <c r="S29" i="2"/>
  <c r="AA24" i="2"/>
  <c r="AB24" i="2" s="1"/>
  <c r="L24" i="2"/>
  <c r="AC24" i="2"/>
  <c r="AD24" i="2" s="1"/>
  <c r="F4" i="2"/>
  <c r="L36" i="2"/>
  <c r="AC36" i="2"/>
  <c r="AD36" i="2" s="1"/>
  <c r="AA36" i="2"/>
  <c r="AB36" i="2" s="1"/>
  <c r="J37" i="2"/>
  <c r="S37" i="2"/>
  <c r="J28" i="2"/>
  <c r="S28" i="2"/>
  <c r="AA32" i="2"/>
  <c r="AB32" i="2" s="1"/>
  <c r="L32" i="2"/>
  <c r="AC32" i="2"/>
  <c r="AD32" i="2" s="1"/>
  <c r="F5" i="2"/>
  <c r="AA26" i="2"/>
  <c r="AB26" i="2" s="1"/>
  <c r="L26" i="2"/>
  <c r="AC26" i="2"/>
  <c r="AD26" i="2" s="1"/>
  <c r="L43" i="2"/>
  <c r="AC43" i="2"/>
  <c r="AD43" i="2" s="1"/>
  <c r="AA43" i="2"/>
  <c r="AB43" i="2" s="1"/>
  <c r="L35" i="2"/>
  <c r="AA35" i="2"/>
  <c r="AB35" i="2" s="1"/>
  <c r="AC35" i="2"/>
  <c r="AD35" i="2" s="1"/>
  <c r="L42" i="2"/>
  <c r="AC42" i="2"/>
  <c r="AD42" i="2" s="1"/>
  <c r="AA42" i="2"/>
  <c r="AB42" i="2" s="1"/>
  <c r="AA34" i="2"/>
  <c r="AB34" i="2" s="1"/>
  <c r="L34" i="2"/>
  <c r="AC34" i="2"/>
  <c r="AD34" i="2" s="1"/>
  <c r="L38" i="2"/>
  <c r="AC38" i="2"/>
  <c r="AD38" i="2" s="1"/>
  <c r="AA38" i="2"/>
  <c r="AB38" i="2" s="1"/>
  <c r="L25" i="2"/>
  <c r="AC25" i="2"/>
  <c r="AD25" i="2" s="1"/>
  <c r="AA25" i="2"/>
  <c r="AB25" i="2" s="1"/>
  <c r="S30" i="2"/>
  <c r="J30" i="2"/>
  <c r="J27" i="2"/>
  <c r="S27" i="2"/>
  <c r="L33" i="2"/>
  <c r="AC33" i="2"/>
  <c r="AD33" i="2" s="1"/>
  <c r="AA33" i="2"/>
  <c r="AB33" i="2" s="1"/>
  <c r="J41" i="2"/>
  <c r="S41" i="2"/>
  <c r="L40" i="2"/>
  <c r="AA40" i="2"/>
  <c r="AB40" i="2" s="1"/>
  <c r="AC40" i="2"/>
  <c r="AD40" i="2" s="1"/>
  <c r="L39" i="2"/>
  <c r="AC39" i="2"/>
  <c r="AD39" i="2" s="1"/>
  <c r="AA39" i="2"/>
  <c r="AB39" i="2" s="1"/>
  <c r="J25" i="2"/>
  <c r="S25" i="2"/>
  <c r="AA30" i="2"/>
  <c r="AB30" i="2" s="1"/>
  <c r="L30" i="2"/>
  <c r="AC30" i="2"/>
  <c r="AD30" i="2" s="1"/>
  <c r="L27" i="2"/>
  <c r="AA27" i="2"/>
  <c r="AB27" i="2" s="1"/>
  <c r="AC27" i="2"/>
  <c r="AD27" i="2" s="1"/>
  <c r="J33" i="2"/>
  <c r="S33" i="2"/>
  <c r="L41" i="2"/>
  <c r="AA41" i="2"/>
  <c r="AB41" i="2" s="1"/>
  <c r="AC41" i="2"/>
  <c r="AD41" i="2" s="1"/>
  <c r="J40" i="2"/>
  <c r="S40" i="2"/>
  <c r="J39" i="2"/>
  <c r="S39" i="2"/>
  <c r="S7" i="2"/>
  <c r="W7" i="2"/>
  <c r="J7" i="2"/>
  <c r="AA22" i="2"/>
  <c r="AB22" i="2" s="1"/>
  <c r="AC17" i="2"/>
  <c r="AD17" i="2" s="1"/>
  <c r="AE17" i="2" s="1"/>
  <c r="AC22" i="2"/>
  <c r="AD22" i="2" s="1"/>
  <c r="L17" i="2"/>
  <c r="Q6" i="2"/>
  <c r="AG9" i="2"/>
  <c r="Q4" i="2"/>
  <c r="Q10" i="2"/>
  <c r="Q23" i="2"/>
  <c r="Q12" i="2"/>
  <c r="Q14" i="2"/>
  <c r="AG6" i="2"/>
  <c r="Q15" i="2"/>
  <c r="Q9" i="2"/>
  <c r="Q20" i="2"/>
  <c r="Q7" i="2"/>
  <c r="AE8" i="2"/>
  <c r="AE21" i="2"/>
  <c r="AE13" i="2"/>
  <c r="AE10" i="2"/>
  <c r="AE20" i="2"/>
  <c r="AE23" i="2"/>
  <c r="AE12" i="2"/>
  <c r="Q5" i="2"/>
  <c r="AE11" i="2"/>
  <c r="AE6" i="2"/>
  <c r="AE5" i="2"/>
  <c r="AE9" i="2"/>
  <c r="AE15" i="2"/>
  <c r="AE7" i="2"/>
  <c r="AE14" i="2"/>
  <c r="AE19" i="2"/>
  <c r="Q11" i="2"/>
  <c r="Q8" i="2"/>
  <c r="AE4" i="2"/>
  <c r="Q13" i="2"/>
  <c r="Q21" i="2"/>
  <c r="Q19" i="2"/>
  <c r="BE8" i="4" l="1"/>
  <c r="BD5" i="4"/>
  <c r="AE40" i="4"/>
  <c r="S40" i="4" s="1"/>
  <c r="AD32" i="4"/>
  <c r="AD33" i="4"/>
  <c r="BE4" i="4"/>
  <c r="BD4" i="4"/>
  <c r="BE33" i="4"/>
  <c r="AD22" i="4"/>
  <c r="BD25" i="4"/>
  <c r="BE16" i="4"/>
  <c r="BD37" i="4"/>
  <c r="BE15" i="4"/>
  <c r="AD41" i="4"/>
  <c r="BE37" i="4"/>
  <c r="BD24" i="4"/>
  <c r="BD17" i="4"/>
  <c r="BE41" i="4"/>
  <c r="BD30" i="4"/>
  <c r="BE34" i="4"/>
  <c r="BD15" i="4"/>
  <c r="BE30" i="4"/>
  <c r="BD32" i="4"/>
  <c r="BE14" i="4"/>
  <c r="BE31" i="4"/>
  <c r="BD31" i="4"/>
  <c r="BD21" i="4"/>
  <c r="BE21" i="4"/>
  <c r="AU12" i="4"/>
  <c r="AT12" i="4"/>
  <c r="AV12" i="4"/>
  <c r="BD28" i="4"/>
  <c r="BE28" i="4"/>
  <c r="BD9" i="4"/>
  <c r="BE9" i="4"/>
  <c r="AU15" i="4"/>
  <c r="AT15" i="4"/>
  <c r="AV15" i="4"/>
  <c r="AU16" i="4"/>
  <c r="AT16" i="4"/>
  <c r="AV16" i="4"/>
  <c r="AU33" i="4"/>
  <c r="AT33" i="4"/>
  <c r="AV33" i="4"/>
  <c r="BD40" i="4"/>
  <c r="BE40" i="4"/>
  <c r="BE18" i="4"/>
  <c r="BD18" i="4"/>
  <c r="BD19" i="4"/>
  <c r="BE19" i="4"/>
  <c r="AD28" i="4"/>
  <c r="AE28" i="4"/>
  <c r="AF28" i="4" s="1"/>
  <c r="AU19" i="4"/>
  <c r="AT19" i="4"/>
  <c r="AV19" i="4"/>
  <c r="BE26" i="4"/>
  <c r="BD26" i="4"/>
  <c r="AU26" i="4"/>
  <c r="AT26" i="4"/>
  <c r="AV26" i="4"/>
  <c r="S18" i="4"/>
  <c r="AF18" i="4"/>
  <c r="AU36" i="4"/>
  <c r="AT36" i="4"/>
  <c r="AV36" i="4"/>
  <c r="BD16" i="4"/>
  <c r="S36" i="4"/>
  <c r="AF36" i="4"/>
  <c r="S15" i="4"/>
  <c r="AF15" i="4"/>
  <c r="S38" i="4"/>
  <c r="AF38" i="4"/>
  <c r="S39" i="4"/>
  <c r="AF39" i="4"/>
  <c r="AU29" i="4"/>
  <c r="AT29" i="4"/>
  <c r="AV29" i="4"/>
  <c r="AT39" i="4"/>
  <c r="AU39" i="4"/>
  <c r="AV39" i="4"/>
  <c r="S24" i="4"/>
  <c r="AF24" i="4"/>
  <c r="BE38" i="4"/>
  <c r="BD38" i="4"/>
  <c r="AT24" i="4"/>
  <c r="AU24" i="4"/>
  <c r="AV24" i="4"/>
  <c r="AT37" i="4"/>
  <c r="AU37" i="4"/>
  <c r="AV37" i="4"/>
  <c r="AT35" i="4"/>
  <c r="AU35" i="4"/>
  <c r="AV35" i="4"/>
  <c r="AU20" i="4"/>
  <c r="AT20" i="4"/>
  <c r="AV20" i="4"/>
  <c r="S12" i="4"/>
  <c r="AF12" i="4"/>
  <c r="S37" i="4"/>
  <c r="AF37" i="4"/>
  <c r="AT40" i="4"/>
  <c r="AU40" i="4"/>
  <c r="AV40" i="4"/>
  <c r="AT22" i="4"/>
  <c r="AU22" i="4"/>
  <c r="AV22" i="4"/>
  <c r="AU32" i="4"/>
  <c r="AT32" i="4"/>
  <c r="AV32" i="4"/>
  <c r="S30" i="4"/>
  <c r="AF30" i="4"/>
  <c r="BD35" i="4"/>
  <c r="BE35" i="4"/>
  <c r="AT21" i="4"/>
  <c r="AU21" i="4"/>
  <c r="AV21" i="4"/>
  <c r="AT17" i="4"/>
  <c r="AU17" i="4"/>
  <c r="AV17" i="4"/>
  <c r="BD12" i="4"/>
  <c r="BE12" i="4"/>
  <c r="AF32" i="4"/>
  <c r="S32" i="4"/>
  <c r="AE10" i="4"/>
  <c r="AD10" i="4"/>
  <c r="AE27" i="4"/>
  <c r="AD27" i="4"/>
  <c r="BE7" i="4"/>
  <c r="BD7" i="4"/>
  <c r="AT41" i="4"/>
  <c r="AU41" i="4"/>
  <c r="AV41" i="4"/>
  <c r="BD41" i="4"/>
  <c r="BE32" i="4"/>
  <c r="BE24" i="4"/>
  <c r="AT10" i="4"/>
  <c r="AU10" i="4"/>
  <c r="AV10" i="4"/>
  <c r="BE29" i="4"/>
  <c r="BE36" i="4"/>
  <c r="AT18" i="4"/>
  <c r="AU18" i="4"/>
  <c r="AV18" i="4"/>
  <c r="S17" i="4"/>
  <c r="AF17" i="4"/>
  <c r="AF29" i="4"/>
  <c r="S29" i="4"/>
  <c r="BD20" i="4"/>
  <c r="BE20" i="4"/>
  <c r="BE39" i="4"/>
  <c r="BD39" i="4"/>
  <c r="AF41" i="4"/>
  <c r="S41" i="4"/>
  <c r="AT25" i="4"/>
  <c r="AU25" i="4"/>
  <c r="AV25" i="4"/>
  <c r="S20" i="4"/>
  <c r="AF20" i="4"/>
  <c r="S35" i="4"/>
  <c r="AF35" i="4"/>
  <c r="S19" i="4"/>
  <c r="AF19" i="4"/>
  <c r="AT38" i="4"/>
  <c r="AU38" i="4"/>
  <c r="AV38" i="4"/>
  <c r="BD6" i="4"/>
  <c r="BE6" i="4"/>
  <c r="AT34" i="4"/>
  <c r="AU34" i="4"/>
  <c r="AV34" i="4"/>
  <c r="BE23" i="4"/>
  <c r="BD23" i="4"/>
  <c r="AT23" i="4"/>
  <c r="AU23" i="4"/>
  <c r="AV23" i="4"/>
  <c r="AF33" i="4"/>
  <c r="S33" i="4"/>
  <c r="BD22" i="4"/>
  <c r="BE22" i="4"/>
  <c r="BE10" i="4"/>
  <c r="BD10" i="4"/>
  <c r="AF22" i="4"/>
  <c r="S22" i="4"/>
  <c r="AT30" i="4"/>
  <c r="AU30" i="4"/>
  <c r="AV30" i="4"/>
  <c r="BE17" i="4"/>
  <c r="BD33" i="4"/>
  <c r="BE25" i="4"/>
  <c r="AT14" i="4"/>
  <c r="AU14" i="4"/>
  <c r="AV14" i="4"/>
  <c r="BD34" i="4"/>
  <c r="AU28" i="4"/>
  <c r="AT28" i="4"/>
  <c r="AV28" i="4"/>
  <c r="BD14" i="4"/>
  <c r="BD29" i="4"/>
  <c r="AF25" i="4"/>
  <c r="S25" i="4"/>
  <c r="AT31" i="4"/>
  <c r="AU31" i="4"/>
  <c r="AV31" i="4"/>
  <c r="BD36" i="4"/>
  <c r="S23" i="4"/>
  <c r="AF23" i="4"/>
  <c r="AF26" i="4"/>
  <c r="S26" i="4"/>
  <c r="AF34" i="4"/>
  <c r="S34" i="4"/>
  <c r="AF31" i="4"/>
  <c r="S31" i="4"/>
  <c r="AF21" i="4"/>
  <c r="S21" i="4"/>
  <c r="AF16" i="4"/>
  <c r="S16" i="4"/>
  <c r="AF14" i="4"/>
  <c r="S14" i="4"/>
  <c r="R36" i="2"/>
  <c r="Q36" i="2" s="1"/>
  <c r="R41" i="2"/>
  <c r="Q41" i="2" s="1"/>
  <c r="R40" i="2"/>
  <c r="Q40" i="2" s="1"/>
  <c r="R25" i="2"/>
  <c r="Q25" i="2" s="1"/>
  <c r="R35" i="2"/>
  <c r="Q35" i="2" s="1"/>
  <c r="R31" i="2"/>
  <c r="Q31" i="2" s="1"/>
  <c r="R17" i="2"/>
  <c r="Q17" i="2" s="1"/>
  <c r="R27" i="2"/>
  <c r="Q27" i="2" s="1"/>
  <c r="R39" i="2"/>
  <c r="Q39" i="2" s="1"/>
  <c r="R33" i="2"/>
  <c r="Q33" i="2" s="1"/>
  <c r="R38" i="2"/>
  <c r="Q38" i="2" s="1"/>
  <c r="R42" i="2"/>
  <c r="Q42" i="2" s="1"/>
  <c r="R43" i="2"/>
  <c r="Q43" i="2" s="1"/>
  <c r="R32" i="2"/>
  <c r="Q32" i="2" s="1"/>
  <c r="R28" i="2"/>
  <c r="Q28" i="2" s="1"/>
  <c r="R29" i="2"/>
  <c r="Q29" i="2" s="1"/>
  <c r="R24" i="2"/>
  <c r="Q24" i="2" s="1"/>
  <c r="R37" i="2"/>
  <c r="Q37" i="2" s="1"/>
  <c r="R30" i="2"/>
  <c r="Q30" i="2" s="1"/>
  <c r="R34" i="2"/>
  <c r="Q34" i="2" s="1"/>
  <c r="R26" i="2"/>
  <c r="Q26" i="2" s="1"/>
  <c r="AE40" i="2"/>
  <c r="AH40" i="2" s="1"/>
  <c r="AE35" i="2"/>
  <c r="AH35" i="2" s="1"/>
  <c r="AE39" i="2"/>
  <c r="AI39" i="2" s="1"/>
  <c r="AE33" i="2"/>
  <c r="AH33" i="2" s="1"/>
  <c r="AE42" i="2"/>
  <c r="AI42" i="2" s="1"/>
  <c r="AE36" i="2"/>
  <c r="AH36" i="2" s="1"/>
  <c r="AE38" i="2"/>
  <c r="AI38" i="2" s="1"/>
  <c r="AE29" i="2"/>
  <c r="AH29" i="2" s="1"/>
  <c r="AE41" i="2"/>
  <c r="AH41" i="2" s="1"/>
  <c r="AE30" i="2"/>
  <c r="AI30" i="2" s="1"/>
  <c r="AE37" i="2"/>
  <c r="AI37" i="2" s="1"/>
  <c r="X26" i="2"/>
  <c r="X38" i="2"/>
  <c r="Y38" i="2"/>
  <c r="Z38" i="2"/>
  <c r="AJ38" i="2"/>
  <c r="X42" i="2"/>
  <c r="Y42" i="2"/>
  <c r="AJ42" i="2"/>
  <c r="Z42" i="2"/>
  <c r="X39" i="2"/>
  <c r="Y39" i="2"/>
  <c r="Z39" i="2"/>
  <c r="AJ39" i="2"/>
  <c r="AI40" i="2"/>
  <c r="AE43" i="2"/>
  <c r="X37" i="2"/>
  <c r="Y37" i="2"/>
  <c r="AJ37" i="2"/>
  <c r="Z37" i="2"/>
  <c r="X34" i="2"/>
  <c r="Y34" i="2"/>
  <c r="AJ34" i="2"/>
  <c r="Z34" i="2"/>
  <c r="X32" i="2"/>
  <c r="Y32" i="2"/>
  <c r="AJ32" i="2"/>
  <c r="Z32" i="2"/>
  <c r="X40" i="2"/>
  <c r="Y40" i="2"/>
  <c r="AJ40" i="2"/>
  <c r="Z40" i="2"/>
  <c r="X33" i="2"/>
  <c r="Y33" i="2"/>
  <c r="Z33" i="2"/>
  <c r="AJ33" i="2"/>
  <c r="AE27" i="2"/>
  <c r="X25" i="2"/>
  <c r="Y25" i="2"/>
  <c r="Z25" i="2"/>
  <c r="AJ25" i="2"/>
  <c r="X27" i="2"/>
  <c r="Y27" i="2"/>
  <c r="Z27" i="2"/>
  <c r="AJ27" i="2"/>
  <c r="X30" i="2"/>
  <c r="Y30" i="2"/>
  <c r="Z30" i="2"/>
  <c r="AJ30" i="2"/>
  <c r="AE25" i="2"/>
  <c r="AE24" i="2"/>
  <c r="X35" i="2"/>
  <c r="Y35" i="2"/>
  <c r="Z35" i="2"/>
  <c r="AJ35" i="2"/>
  <c r="Y26" i="2"/>
  <c r="Z26" i="2"/>
  <c r="AJ26" i="2"/>
  <c r="AE28" i="2"/>
  <c r="X24" i="2"/>
  <c r="Y24" i="2"/>
  <c r="AJ24" i="2"/>
  <c r="Z24" i="2"/>
  <c r="X41" i="2"/>
  <c r="Y41" i="2"/>
  <c r="Z41" i="2"/>
  <c r="AJ41" i="2"/>
  <c r="X29" i="2"/>
  <c r="Y29" i="2"/>
  <c r="AJ29" i="2"/>
  <c r="Z29" i="2"/>
  <c r="Y43" i="2"/>
  <c r="Z43" i="2"/>
  <c r="AE34" i="2"/>
  <c r="AE26" i="2"/>
  <c r="AE32" i="2"/>
  <c r="AH32" i="2" s="1"/>
  <c r="X28" i="2"/>
  <c r="Y28" i="2"/>
  <c r="Z28" i="2"/>
  <c r="AJ28" i="2"/>
  <c r="AE31" i="2"/>
  <c r="X36" i="2"/>
  <c r="Y36" i="2"/>
  <c r="Z36" i="2"/>
  <c r="AJ36" i="2"/>
  <c r="X31" i="2"/>
  <c r="Y31" i="2"/>
  <c r="AJ31" i="2"/>
  <c r="Z31" i="2"/>
  <c r="AE22" i="2"/>
  <c r="AF9" i="2"/>
  <c r="AJ9" i="2" s="1"/>
  <c r="AG7" i="2"/>
  <c r="AI15" i="2"/>
  <c r="AG5" i="2"/>
  <c r="AJ17" i="2"/>
  <c r="AH17" i="2"/>
  <c r="AI17" i="2"/>
  <c r="Y17" i="2"/>
  <c r="X17" i="2"/>
  <c r="Z17" i="2"/>
  <c r="AH21" i="2"/>
  <c r="AG4" i="2"/>
  <c r="AF8" i="2"/>
  <c r="AF4" i="2"/>
  <c r="AF5" i="2"/>
  <c r="AG8" i="2"/>
  <c r="AI6" i="2"/>
  <c r="AF7" i="2"/>
  <c r="AH7" i="2" s="1"/>
  <c r="AF40" i="4" l="1"/>
  <c r="AF27" i="4"/>
  <c r="S27" i="4"/>
  <c r="AH4" i="2"/>
  <c r="S28" i="4"/>
  <c r="AF10" i="4"/>
  <c r="S10" i="4"/>
  <c r="AH8" i="2"/>
  <c r="AH5" i="2"/>
  <c r="AH6" i="2"/>
  <c r="AH9" i="2"/>
  <c r="AI36" i="2"/>
  <c r="AI29" i="2"/>
  <c r="AI33" i="2"/>
  <c r="AI35" i="2"/>
  <c r="AH39" i="2"/>
  <c r="AH38" i="2"/>
  <c r="AI8" i="2"/>
  <c r="AH42" i="2"/>
  <c r="AH37" i="2"/>
  <c r="AI41" i="2"/>
  <c r="AH30" i="2"/>
  <c r="AI28" i="2"/>
  <c r="AH28" i="2"/>
  <c r="AI24" i="2"/>
  <c r="AH24" i="2"/>
  <c r="AI34" i="2"/>
  <c r="AH34" i="2"/>
  <c r="AH25" i="2"/>
  <c r="AI25" i="2"/>
  <c r="AI31" i="2"/>
  <c r="AH31" i="2"/>
  <c r="AI26" i="2"/>
  <c r="AH26" i="2"/>
  <c r="AH27" i="2"/>
  <c r="AI27" i="2"/>
  <c r="AI32" i="2"/>
  <c r="AI22" i="2"/>
  <c r="X9" i="2"/>
  <c r="AI9" i="2"/>
  <c r="Z9" i="2"/>
  <c r="Y9" i="2"/>
  <c r="AH15" i="2"/>
  <c r="AJ21" i="2"/>
  <c r="X15" i="2"/>
  <c r="Y15" i="2"/>
  <c r="Z15" i="2"/>
  <c r="AJ15" i="2"/>
  <c r="AI4" i="2"/>
  <c r="AJ4" i="2"/>
  <c r="AI11" i="2"/>
  <c r="Y11" i="2"/>
  <c r="X11" i="2"/>
  <c r="Z11" i="2"/>
  <c r="Y19" i="2"/>
  <c r="X19" i="2"/>
  <c r="Z19" i="2"/>
  <c r="X8" i="2"/>
  <c r="Y8" i="2"/>
  <c r="Z8" i="2"/>
  <c r="Y14" i="2"/>
  <c r="X14" i="2"/>
  <c r="Z14" i="2"/>
  <c r="AI18" i="2"/>
  <c r="Y18" i="2"/>
  <c r="X18" i="2"/>
  <c r="Z18" i="2"/>
  <c r="X10" i="2"/>
  <c r="Y10" i="2"/>
  <c r="Z10" i="2"/>
  <c r="X22" i="2"/>
  <c r="Y22" i="2"/>
  <c r="Z22" i="2"/>
  <c r="X20" i="2"/>
  <c r="Y20" i="2"/>
  <c r="Z20" i="2"/>
  <c r="AI21" i="2"/>
  <c r="X21" i="2"/>
  <c r="Y21" i="2"/>
  <c r="Z21" i="2"/>
  <c r="AJ5" i="2"/>
  <c r="Y5" i="2"/>
  <c r="X5" i="2"/>
  <c r="Z5" i="2"/>
  <c r="AJ19" i="2"/>
  <c r="AI5" i="2"/>
  <c r="X16" i="2"/>
  <c r="Y16" i="2"/>
  <c r="Z16" i="2"/>
  <c r="AH19" i="2"/>
  <c r="AI19" i="2"/>
  <c r="Y12" i="2"/>
  <c r="X12" i="2"/>
  <c r="Z12" i="2"/>
  <c r="AJ7" i="2"/>
  <c r="X7" i="2"/>
  <c r="Y7" i="2"/>
  <c r="Z7" i="2"/>
  <c r="AJ6" i="2"/>
  <c r="Y6" i="2"/>
  <c r="X6" i="2"/>
  <c r="Z6" i="2"/>
  <c r="Y13" i="2"/>
  <c r="X13" i="2"/>
  <c r="Z13" i="2"/>
  <c r="Y4" i="2"/>
  <c r="X4" i="2"/>
  <c r="Z4" i="2"/>
  <c r="Y23" i="2"/>
  <c r="X23" i="2"/>
  <c r="Z23" i="2"/>
  <c r="AI14" i="2"/>
  <c r="AI20" i="2"/>
  <c r="AH14" i="2"/>
  <c r="AJ14" i="2"/>
  <c r="AH18" i="2"/>
  <c r="AJ13" i="2"/>
  <c r="AJ23" i="2"/>
  <c r="AI23" i="2"/>
  <c r="AI12" i="2"/>
  <c r="AH12" i="2"/>
  <c r="AJ20" i="2"/>
  <c r="AI7" i="2"/>
  <c r="AJ18" i="2"/>
  <c r="AI16" i="2"/>
  <c r="AJ16" i="2"/>
  <c r="AH16" i="2"/>
  <c r="AJ8" i="2"/>
  <c r="AJ11" i="2"/>
  <c r="AJ12" i="2"/>
  <c r="AJ10" i="2"/>
  <c r="AI10" i="2"/>
  <c r="AH10" i="2"/>
  <c r="AJ22" i="2"/>
  <c r="AH22" i="2"/>
  <c r="AH20" i="2"/>
  <c r="AH11" i="2"/>
  <c r="AI13" i="2"/>
  <c r="AH13" i="2"/>
  <c r="AH23" i="2"/>
  <c r="AL9" i="2" l="1"/>
  <c r="AL4" i="2"/>
  <c r="AM9" i="2"/>
  <c r="AN9" i="2"/>
  <c r="AM4" i="2"/>
  <c r="AN4" i="2"/>
  <c r="X11" i="4" l="1"/>
  <c r="T11" i="4" s="1"/>
  <c r="AA11" i="4" l="1"/>
  <c r="BB11" i="4"/>
  <c r="BC11" i="4"/>
  <c r="AB11" i="4"/>
  <c r="AC11" i="4" l="1"/>
  <c r="AD11" i="4" s="1"/>
  <c r="AV11" i="4"/>
  <c r="AU11" i="4"/>
  <c r="BD11" i="4"/>
  <c r="AT11" i="4"/>
  <c r="BE11" i="4"/>
  <c r="AE11" i="4" l="1"/>
  <c r="AF11" i="4" s="1"/>
  <c r="S11" i="4" l="1"/>
  <c r="W28" i="4" l="1"/>
  <c r="V27" i="4"/>
  <c r="W27" i="4" l="1"/>
  <c r="N27" i="4"/>
  <c r="M27" i="4" l="1"/>
  <c r="R27" i="4"/>
  <c r="Q27" i="4" s="1"/>
  <c r="AU27" i="4" l="1"/>
  <c r="BI4" i="4" s="1"/>
  <c r="BE27" i="4"/>
  <c r="BI9" i="4" s="1"/>
  <c r="BI10" i="4" s="1"/>
  <c r="AT27" i="4"/>
  <c r="BH4" i="4" s="1"/>
  <c r="BJ9" i="4"/>
  <c r="D12" i="1" s="1"/>
  <c r="G12" i="1" s="1"/>
  <c r="I12" i="1" s="1"/>
  <c r="BD27" i="4"/>
  <c r="AV27" i="4"/>
  <c r="BJ4" i="4" s="1"/>
  <c r="BH9" i="4" l="1"/>
  <c r="BH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V2" authorId="0" shapeId="0" xr:uid="{37B6AAF4-9DB9-4AC3-A379-6D42DB9F29E0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R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<sst xmlns="http://schemas.openxmlformats.org/spreadsheetml/2006/main" count="259" uniqueCount="105">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</sst>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  <numFmt numFmtId="171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164" fontId="0" fillId="0" borderId="33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0" borderId="34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164" fontId="0" fillId="0" borderId="35" xfId="0" applyNumberFormat="1" applyFill="1" applyBorder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tabSelected="1" zoomScaleNormal="100" workbookViewId="0">
      <selection activeCell="I18" sqref="I18"/>
    </sheetView>
  </sheetViews>
  <sheetFormatPr defaultColWidth="9.140625" defaultRowHeight="15" x14ac:dyDescent="0.25"/>
  <cols>
    <col min="1" max="1" width="9.140625" style="34"/>
    <col min="2" max="2" width="13.140625" style="34" customWidth="1"/>
    <col min="3" max="3" width="19.140625" style="34" bestFit="1" customWidth="1"/>
    <col min="4" max="4" width="12.42578125" style="34" bestFit="1" customWidth="1"/>
    <col min="5" max="5" width="15.7109375" style="34" bestFit="1" customWidth="1"/>
    <col min="6" max="6" width="19" style="34" bestFit="1" customWidth="1"/>
    <col min="7" max="7" width="17.85546875" style="34" bestFit="1" customWidth="1"/>
    <col min="8" max="8" width="16.28515625" style="34" bestFit="1" customWidth="1"/>
    <col min="9" max="9" width="16.140625" style="34" customWidth="1"/>
    <col min="10" max="10" width="13.42578125" style="34" bestFit="1" customWidth="1"/>
    <col min="11" max="11" width="18.42578125" style="34" bestFit="1" customWidth="1"/>
    <col min="12" max="12" width="16.42578125" style="34" bestFit="1" customWidth="1"/>
    <col min="13" max="13" width="15.42578125" style="34" bestFit="1" customWidth="1"/>
    <col min="14" max="14" width="12.140625" style="34" bestFit="1" customWidth="1"/>
    <col min="15" max="15" width="8.7109375" style="34" bestFit="1" customWidth="1"/>
    <col min="16" max="16384" width="9.140625" style="34"/>
  </cols>
  <sheetData>
    <row r="1" spans="1:13" ht="4.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A2" s="166" t="s">
        <v>64</v>
      </c>
      <c r="B2" s="158" t="s">
        <v>0</v>
      </c>
      <c r="C2" s="30" t="s">
        <v>32</v>
      </c>
      <c r="D2" s="30" t="s">
        <v>37</v>
      </c>
      <c r="E2" s="30" t="s">
        <v>33</v>
      </c>
      <c r="F2" s="30" t="s">
        <v>35</v>
      </c>
      <c r="G2" s="30" t="s">
        <v>58</v>
      </c>
      <c r="H2" s="154" t="s">
        <v>84</v>
      </c>
      <c r="I2" s="155"/>
      <c r="J2" s="28" t="s">
        <v>46</v>
      </c>
      <c r="K2" s="161"/>
      <c r="L2" s="162"/>
      <c r="M2" s="29" t="s">
        <v>1</v>
      </c>
    </row>
    <row r="3" spans="1:13" x14ac:dyDescent="0.25">
      <c r="A3" s="166"/>
      <c r="B3" s="159"/>
      <c r="C3" s="38" t="s">
        <v>9</v>
      </c>
      <c r="D3" s="38" t="s">
        <v>2</v>
      </c>
      <c r="E3" s="38" t="s">
        <v>34</v>
      </c>
      <c r="F3" s="38" t="s">
        <v>34</v>
      </c>
      <c r="G3" s="38"/>
      <c r="H3" s="59" t="s">
        <v>2</v>
      </c>
      <c r="I3" s="59" t="s">
        <v>82</v>
      </c>
      <c r="J3" s="39" t="s">
        <v>14</v>
      </c>
      <c r="K3" s="163"/>
      <c r="L3" s="164"/>
      <c r="M3" s="40"/>
    </row>
    <row r="4" spans="1:13" x14ac:dyDescent="0.25">
      <c r="A4" s="167"/>
      <c r="B4" s="57">
        <v>5500</v>
      </c>
      <c r="C4" s="60">
        <v>19.55</v>
      </c>
      <c r="D4" s="60">
        <v>304</v>
      </c>
      <c r="E4" s="57">
        <v>21</v>
      </c>
      <c r="F4" s="57">
        <v>13</v>
      </c>
      <c r="G4" s="57">
        <v>2</v>
      </c>
      <c r="H4" s="56">
        <v>-11.92</v>
      </c>
      <c r="I4" s="57">
        <v>20.92</v>
      </c>
      <c r="J4" s="86">
        <v>9</v>
      </c>
      <c r="K4" s="154"/>
      <c r="L4" s="155"/>
      <c r="M4" s="9">
        <v>40</v>
      </c>
    </row>
    <row r="5" spans="1:13" ht="4.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8" x14ac:dyDescent="0.25">
      <c r="A6" s="168" t="s">
        <v>41</v>
      </c>
      <c r="B6" s="158" t="s">
        <v>69</v>
      </c>
      <c r="C6" s="30" t="s">
        <v>70</v>
      </c>
      <c r="D6" s="30" t="s">
        <v>39</v>
      </c>
      <c r="E6" s="30" t="s">
        <v>38</v>
      </c>
      <c r="F6" s="41" t="s">
        <v>48</v>
      </c>
      <c r="G6" s="30" t="s">
        <v>71</v>
      </c>
      <c r="H6" s="158" t="s">
        <v>63</v>
      </c>
      <c r="I6" s="30" t="s">
        <v>54</v>
      </c>
      <c r="J6" s="30" t="s">
        <v>50</v>
      </c>
      <c r="K6" s="30" t="s">
        <v>52</v>
      </c>
      <c r="L6" s="30" t="s">
        <v>33</v>
      </c>
      <c r="M6" s="30" t="s">
        <v>74</v>
      </c>
    </row>
    <row r="7" spans="1:13" ht="17.25" x14ac:dyDescent="0.25">
      <c r="A7" s="168"/>
      <c r="B7" s="160"/>
      <c r="C7" s="42" t="s">
        <v>40</v>
      </c>
      <c r="D7" s="42" t="s">
        <v>9</v>
      </c>
      <c r="E7" s="42" t="s">
        <v>2</v>
      </c>
      <c r="F7" s="42" t="s">
        <v>49</v>
      </c>
      <c r="G7" s="42" t="s">
        <v>2</v>
      </c>
      <c r="H7" s="160"/>
      <c r="I7" s="38" t="s">
        <v>55</v>
      </c>
      <c r="J7" s="38" t="s">
        <v>51</v>
      </c>
      <c r="K7" s="38" t="s">
        <v>53</v>
      </c>
      <c r="L7" s="42" t="s">
        <v>2</v>
      </c>
      <c r="M7" s="38" t="s">
        <v>14</v>
      </c>
    </row>
    <row r="8" spans="1:13" x14ac:dyDescent="0.25">
      <c r="A8" s="168"/>
      <c r="B8" s="61">
        <f>B4/60</f>
        <v>91.666666666666671</v>
      </c>
      <c r="C8" s="62">
        <f>2*PI()*B8</f>
        <v>575.95865315812875</v>
      </c>
      <c r="D8" s="62">
        <f>SQRT(1.4*287*(273.15+I8))</f>
        <v>346.11655551273475</v>
      </c>
      <c r="E8" s="59">
        <f>E4*0.0254/2</f>
        <v>0.26669999999999999</v>
      </c>
      <c r="F8" s="63">
        <f>J8/K8</f>
        <v>64753.74275018512</v>
      </c>
      <c r="G8" s="59">
        <f>((2*E8-J12)/2)/M4</f>
        <v>6.2706249999999993E-3</v>
      </c>
      <c r="H8" s="159"/>
      <c r="I8" s="59">
        <v>25</v>
      </c>
      <c r="J8" s="59">
        <f>1.225*(1-(0.0065*D4)/(288.15))^(9.81/(0.0065*287)-1)</f>
        <v>1.1896229792258843</v>
      </c>
      <c r="K8" s="63">
        <f>0.00001716*(((I8+273.15)/(273.15))^1.5)*((273.15+110.4)/(I8+273.15+110.4))</f>
        <v>1.8371493734583912E-5</v>
      </c>
      <c r="L8" s="59">
        <f>E4*0.0254</f>
        <v>0.53339999999999999</v>
      </c>
      <c r="M8" s="59">
        <f>DEGREES(ATAN(F4/(0.75*PI()*E4)))</f>
        <v>14.720737280817831</v>
      </c>
    </row>
    <row r="9" spans="1:13" ht="4.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 ht="18" x14ac:dyDescent="0.25">
      <c r="A10" s="168" t="s">
        <v>65</v>
      </c>
      <c r="B10" s="4" t="s">
        <v>60</v>
      </c>
      <c r="C10" s="4" t="s">
        <v>61</v>
      </c>
      <c r="D10" s="4" t="s">
        <v>62</v>
      </c>
      <c r="E10" s="4" t="s">
        <v>67</v>
      </c>
      <c r="F10" s="4" t="s">
        <v>68</v>
      </c>
      <c r="G10" s="4" t="s">
        <v>66</v>
      </c>
      <c r="H10" s="4" t="s">
        <v>72</v>
      </c>
      <c r="I10" s="156" t="s">
        <v>73</v>
      </c>
      <c r="J10" s="30" t="s">
        <v>36</v>
      </c>
      <c r="K10" s="30" t="s">
        <v>47</v>
      </c>
      <c r="L10" s="152" t="s">
        <v>83</v>
      </c>
      <c r="M10" s="47"/>
    </row>
    <row r="11" spans="1:13" x14ac:dyDescent="0.25">
      <c r="A11" s="168"/>
      <c r="B11" s="23" t="s">
        <v>26</v>
      </c>
      <c r="C11" s="23" t="s">
        <v>27</v>
      </c>
      <c r="D11" s="23" t="s">
        <v>28</v>
      </c>
      <c r="E11" s="23"/>
      <c r="F11" s="23"/>
      <c r="G11" s="23"/>
      <c r="H11" s="23"/>
      <c r="I11" s="157"/>
      <c r="J11" s="38" t="s">
        <v>2</v>
      </c>
      <c r="K11" s="38" t="s">
        <v>14</v>
      </c>
      <c r="L11" s="153"/>
      <c r="M11" s="48"/>
    </row>
    <row r="12" spans="1:13" x14ac:dyDescent="0.25">
      <c r="A12" s="168"/>
      <c r="B12" s="62">
        <f>'PROP_Table (2)'!BH9</f>
        <v>59.074941462439163</v>
      </c>
      <c r="C12" s="62">
        <f>'PROP_Table (2)'!BI9</f>
        <v>2.7454210762843507</v>
      </c>
      <c r="D12" s="62">
        <f>'PROP_Table (2)'!BJ9</f>
        <v>1581.2490254486747</v>
      </c>
      <c r="E12" s="58">
        <f>B12/($J$8*$B$8^2*($L$8)^4)</f>
        <v>7.3006080291778797E-2</v>
      </c>
      <c r="F12" s="64">
        <f>C12/($J$8*$B$8^2*($L$8)^5)</f>
        <v>6.3607991702836738E-3</v>
      </c>
      <c r="G12" s="58">
        <f>D12/($J$8*$B$8^3*($L$8)^5)</f>
        <v>3.9966079888646484E-2</v>
      </c>
      <c r="H12" s="58">
        <f>C4/(B8*(L8))</f>
        <v>0.39983638408835259</v>
      </c>
      <c r="I12" s="58">
        <f>H12*(E12/G12)</f>
        <v>0.73038154459129656</v>
      </c>
      <c r="J12" s="59">
        <v>3.175E-2</v>
      </c>
      <c r="K12" s="59">
        <f>H4*L12+I4</f>
        <v>20.210476190476193</v>
      </c>
      <c r="L12" s="59">
        <f>J12/L8</f>
        <v>5.9523809523809527E-2</v>
      </c>
      <c r="M12" s="49"/>
    </row>
    <row r="13" spans="1:13" ht="6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x14ac:dyDescent="0.25">
      <c r="E14" s="165"/>
      <c r="F14" s="165"/>
      <c r="G14" s="165"/>
      <c r="H14" s="165"/>
      <c r="I14" s="185">
        <f>(B12*C4)/(C8*C12)</f>
        <v>0.73038154459129656</v>
      </c>
    </row>
  </sheetData>
  <mergeCells count="11">
    <mergeCell ref="E14:H14"/>
    <mergeCell ref="H6:H8"/>
    <mergeCell ref="A2:A4"/>
    <mergeCell ref="A6:A8"/>
    <mergeCell ref="A10:A12"/>
    <mergeCell ref="L10:L11"/>
    <mergeCell ref="H2:I2"/>
    <mergeCell ref="I10:I11"/>
    <mergeCell ref="B2:B3"/>
    <mergeCell ref="B6:B7"/>
    <mergeCell ref="K2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70F-A3F7-49EB-AC62-35ED8946CF7F}">
  <dimension ref="A1:AO44"/>
  <sheetViews>
    <sheetView topLeftCell="B1" zoomScale="85" zoomScaleNormal="85" workbookViewId="0">
      <pane xSplit="1" topLeftCell="C1" activePane="topRight" state="frozen"/>
      <selection activeCell="B1" sqref="B1"/>
      <selection pane="topRight" activeCell="AI47" sqref="AI47"/>
    </sheetView>
  </sheetViews>
  <sheetFormatPr defaultColWidth="9.140625" defaultRowHeight="15" x14ac:dyDescent="0.25"/>
  <cols>
    <col min="1" max="1" width="4" style="65" hidden="1" customWidth="1"/>
    <col min="2" max="2" width="3.28515625" style="1" bestFit="1" customWidth="1"/>
    <col min="3" max="3" width="19.7109375" style="1" customWidth="1"/>
    <col min="4" max="5" width="7.140625" style="1" bestFit="1" customWidth="1"/>
    <col min="6" max="6" width="8.28515625" style="1" bestFit="1" customWidth="1"/>
    <col min="7" max="7" width="4.42578125" style="1" bestFit="1" customWidth="1"/>
    <col min="8" max="8" width="8.28515625" style="1" bestFit="1" customWidth="1"/>
    <col min="9" max="9" width="6.140625" style="1" bestFit="1" customWidth="1"/>
    <col min="10" max="10" width="6.140625" style="3" bestFit="1" customWidth="1"/>
    <col min="11" max="11" width="6.140625" style="1" bestFit="1" customWidth="1"/>
    <col min="12" max="12" width="10.5703125" style="1" customWidth="1"/>
    <col min="13" max="13" width="1.42578125" style="1" hidden="1" customWidth="1"/>
    <col min="14" max="14" width="4.5703125" style="1" customWidth="1"/>
    <col min="15" max="15" width="8.85546875" style="1" customWidth="1"/>
    <col min="16" max="16" width="10.85546875" style="1" customWidth="1"/>
    <col min="17" max="17" width="6.7109375" style="1" bestFit="1" customWidth="1"/>
    <col min="18" max="18" width="7.85546875" style="3" bestFit="1" customWidth="1"/>
    <col min="19" max="19" width="8.85546875" style="3" customWidth="1"/>
    <col min="20" max="20" width="6.7109375" style="1" bestFit="1" customWidth="1"/>
    <col min="21" max="21" width="9.28515625" style="1" customWidth="1"/>
    <col min="22" max="22" width="19.140625" style="2" customWidth="1"/>
    <col min="23" max="23" width="6.85546875" style="2" customWidth="1"/>
    <col min="24" max="24" width="7.7109375" style="2" customWidth="1"/>
    <col min="25" max="25" width="9.5703125" style="2" customWidth="1"/>
    <col min="26" max="26" width="6.7109375" style="2" customWidth="1"/>
    <col min="27" max="27" width="7.7109375" style="1" bestFit="1" customWidth="1"/>
    <col min="28" max="31" width="7" style="2" bestFit="1" customWidth="1"/>
    <col min="32" max="32" width="10.42578125" style="1" customWidth="1"/>
    <col min="33" max="33" width="10.28515625" style="1" customWidth="1"/>
    <col min="34" max="34" width="9.85546875" style="1" customWidth="1"/>
    <col min="35" max="35" width="9" style="1" customWidth="1"/>
    <col min="36" max="36" width="7.5703125" style="1" customWidth="1"/>
    <col min="37" max="37" width="12.28515625" style="2" customWidth="1"/>
    <col min="38" max="38" width="10.85546875" style="1" customWidth="1"/>
    <col min="39" max="40" width="7.85546875" style="1" bestFit="1" customWidth="1"/>
    <col min="41" max="41" width="1.7109375" style="1" customWidth="1"/>
    <col min="42" max="16384" width="9.140625" style="1"/>
  </cols>
  <sheetData>
    <row r="1" spans="1:41" x14ac:dyDescent="0.25">
      <c r="B1" s="179"/>
      <c r="C1" s="173" t="s">
        <v>7</v>
      </c>
      <c r="D1" s="174"/>
      <c r="E1" s="174"/>
      <c r="F1" s="175"/>
      <c r="G1" s="173" t="s">
        <v>12</v>
      </c>
      <c r="H1" s="174"/>
      <c r="I1" s="174"/>
      <c r="J1" s="174"/>
      <c r="K1" s="169" t="s">
        <v>15</v>
      </c>
      <c r="L1" s="169"/>
      <c r="M1" s="169"/>
      <c r="N1" s="169"/>
      <c r="O1" s="169"/>
      <c r="P1" s="169"/>
      <c r="Q1" s="169"/>
      <c r="R1" s="169"/>
      <c r="S1" s="169" t="s">
        <v>29</v>
      </c>
      <c r="T1" s="169"/>
      <c r="U1" s="169"/>
      <c r="V1" s="169" t="s">
        <v>30</v>
      </c>
      <c r="W1" s="169"/>
      <c r="X1" s="169"/>
      <c r="Y1" s="169"/>
      <c r="Z1" s="172"/>
      <c r="AA1" s="171" t="s">
        <v>75</v>
      </c>
      <c r="AB1" s="171"/>
      <c r="AC1" s="171"/>
      <c r="AD1" s="171"/>
      <c r="AE1" s="171"/>
      <c r="AF1" s="169" t="s">
        <v>90</v>
      </c>
      <c r="AG1" s="169"/>
      <c r="AH1" s="169"/>
      <c r="AI1" s="169"/>
      <c r="AJ1" s="169"/>
      <c r="AK1" s="35"/>
      <c r="AL1" s="173" t="s">
        <v>59</v>
      </c>
      <c r="AM1" s="174"/>
      <c r="AN1" s="175"/>
      <c r="AO1" s="35"/>
    </row>
    <row r="2" spans="1:41" ht="18" x14ac:dyDescent="0.25">
      <c r="B2" s="180"/>
      <c r="C2" s="4" t="s">
        <v>3</v>
      </c>
      <c r="D2" s="4" t="s">
        <v>4</v>
      </c>
      <c r="E2" s="4" t="s">
        <v>88</v>
      </c>
      <c r="F2" s="5" t="s">
        <v>5</v>
      </c>
      <c r="G2" s="6" t="s">
        <v>8</v>
      </c>
      <c r="H2" s="6" t="s">
        <v>10</v>
      </c>
      <c r="I2" s="6" t="s">
        <v>31</v>
      </c>
      <c r="J2" s="6" t="s">
        <v>11</v>
      </c>
      <c r="K2" s="170" t="s">
        <v>16</v>
      </c>
      <c r="L2" s="169"/>
      <c r="M2" s="170" t="s">
        <v>57</v>
      </c>
      <c r="N2" s="169"/>
      <c r="O2" s="170" t="s">
        <v>17</v>
      </c>
      <c r="P2" s="169"/>
      <c r="Q2" s="170" t="s">
        <v>87</v>
      </c>
      <c r="R2" s="169"/>
      <c r="S2" s="169" t="s">
        <v>18</v>
      </c>
      <c r="T2" s="169" t="s">
        <v>19</v>
      </c>
      <c r="U2" s="169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53" t="s">
        <v>25</v>
      </c>
      <c r="AA2" s="51" t="s">
        <v>76</v>
      </c>
      <c r="AB2" s="4" t="s">
        <v>77</v>
      </c>
      <c r="AC2" s="4" t="s">
        <v>78</v>
      </c>
      <c r="AD2" s="4" t="s">
        <v>79</v>
      </c>
      <c r="AE2" s="4" t="s">
        <v>80</v>
      </c>
      <c r="AF2" s="4" t="s">
        <v>21</v>
      </c>
      <c r="AG2" s="4" t="s">
        <v>22</v>
      </c>
      <c r="AH2" s="4" t="s">
        <v>23</v>
      </c>
      <c r="AI2" s="4" t="s">
        <v>24</v>
      </c>
      <c r="AJ2" s="4" t="s">
        <v>25</v>
      </c>
      <c r="AK2" s="35"/>
      <c r="AL2" s="4" t="s">
        <v>60</v>
      </c>
      <c r="AM2" s="4" t="s">
        <v>61</v>
      </c>
      <c r="AN2" s="4" t="s">
        <v>62</v>
      </c>
      <c r="AO2" s="35"/>
    </row>
    <row r="3" spans="1:41" ht="17.25" x14ac:dyDescent="0.25">
      <c r="B3" s="7" t="s">
        <v>89</v>
      </c>
      <c r="C3" s="23" t="s">
        <v>2</v>
      </c>
      <c r="D3" s="23"/>
      <c r="E3" s="23" t="s">
        <v>2</v>
      </c>
      <c r="F3" s="23" t="s">
        <v>6</v>
      </c>
      <c r="G3" s="23" t="s">
        <v>9</v>
      </c>
      <c r="H3" s="23" t="s">
        <v>9</v>
      </c>
      <c r="I3" s="23" t="s">
        <v>9</v>
      </c>
      <c r="J3" s="69"/>
      <c r="K3" s="24" t="s">
        <v>13</v>
      </c>
      <c r="L3" s="24" t="s">
        <v>14</v>
      </c>
      <c r="M3" s="24" t="s">
        <v>13</v>
      </c>
      <c r="N3" s="24" t="s">
        <v>14</v>
      </c>
      <c r="O3" s="24" t="s">
        <v>13</v>
      </c>
      <c r="P3" s="24" t="s">
        <v>14</v>
      </c>
      <c r="Q3" s="24" t="s">
        <v>13</v>
      </c>
      <c r="R3" s="66" t="s">
        <v>14</v>
      </c>
      <c r="S3" s="169"/>
      <c r="T3" s="169"/>
      <c r="U3" s="169"/>
      <c r="V3" s="23" t="s">
        <v>26</v>
      </c>
      <c r="W3" s="23" t="s">
        <v>26</v>
      </c>
      <c r="X3" s="23" t="s">
        <v>26</v>
      </c>
      <c r="Y3" s="23" t="s">
        <v>27</v>
      </c>
      <c r="Z3" s="54" t="s">
        <v>28</v>
      </c>
      <c r="AA3" s="52"/>
      <c r="AB3" s="23"/>
      <c r="AC3" s="23"/>
      <c r="AD3" s="23"/>
      <c r="AE3" s="23"/>
      <c r="AF3" s="23" t="s">
        <v>26</v>
      </c>
      <c r="AG3" s="23" t="s">
        <v>26</v>
      </c>
      <c r="AH3" s="23" t="s">
        <v>26</v>
      </c>
      <c r="AI3" s="23" t="s">
        <v>27</v>
      </c>
      <c r="AJ3" s="23" t="s">
        <v>28</v>
      </c>
      <c r="AK3" s="35"/>
      <c r="AL3" s="23" t="s">
        <v>26</v>
      </c>
      <c r="AM3" s="23" t="s">
        <v>27</v>
      </c>
      <c r="AN3" s="23" t="s">
        <v>28</v>
      </c>
      <c r="AO3" s="35"/>
    </row>
    <row r="4" spans="1:41" x14ac:dyDescent="0.25">
      <c r="A4" s="176" t="s">
        <v>86</v>
      </c>
      <c r="B4" s="70">
        <v>1</v>
      </c>
      <c r="C4" s="71">
        <v>1.6E-2</v>
      </c>
      <c r="D4" s="72">
        <f>C4/PROP_InOut!$E$8</f>
        <v>5.9992500937382828E-2</v>
      </c>
      <c r="E4" s="72"/>
      <c r="F4" s="73">
        <f>E4*PROP_InOut!$G$8</f>
        <v>0</v>
      </c>
      <c r="G4" s="74">
        <f>PROP_InOut!$C$4</f>
        <v>19.55</v>
      </c>
      <c r="H4" s="71">
        <f>PROP_InOut!$C$8*PROP_Table!C4</f>
        <v>9.2153384505300604</v>
      </c>
      <c r="I4" s="75">
        <f>SQRT(G4^2+H4^2)</f>
        <v>21.613073884984935</v>
      </c>
      <c r="J4" s="76">
        <f>I4/PROP_InOut!$D$8</f>
        <v>6.244449605413261E-2</v>
      </c>
      <c r="K4" s="71">
        <f>ATAN(G4/H4)</f>
        <v>1.1303116086711515</v>
      </c>
      <c r="L4" s="75">
        <f>DEGREES(K4)</f>
        <v>64.762084711499682</v>
      </c>
      <c r="M4" s="74">
        <v>0</v>
      </c>
      <c r="N4" s="74">
        <v>0</v>
      </c>
      <c r="O4" s="71">
        <f>RADIANS(P4)</f>
        <v>0.35029360641672724</v>
      </c>
      <c r="P4" s="75">
        <f>PROP_InOut!$K$12*(1-(B4-0.5)/PROP_InOut!$M$4)+PROP_InOut!$J$4*((B4-0.5)/PROP_InOut!$M$4)</f>
        <v>20.070345238095243</v>
      </c>
      <c r="Q4" s="71">
        <f>RADIANS(R4)</f>
        <v>-0.78001800225442419</v>
      </c>
      <c r="R4" s="76">
        <f>P4-L4-N4</f>
        <v>-44.691739473404439</v>
      </c>
      <c r="S4" s="77">
        <f>PROP_InOut!$F$8*PROP_Table!I4*PROP_Table!E4</f>
        <v>0</v>
      </c>
      <c r="T4" s="80">
        <v>-0.58399999999999996</v>
      </c>
      <c r="U4" s="80">
        <v>0.22</v>
      </c>
      <c r="V4" s="71">
        <f>0.5*PROP_InOut!$J$8*I4^2*E4*T4*PROP_InOut!$G$8</f>
        <v>0</v>
      </c>
      <c r="W4" s="71">
        <f>0.5*PROP_InOut!$J$8*I4^2*E4*U4*PROP_InOut!$G$8</f>
        <v>0</v>
      </c>
      <c r="X4" s="71">
        <f>(AF4*COS(K4+M4)-AG4*SIN(K4+M4))</f>
        <v>0</v>
      </c>
      <c r="Y4" s="71">
        <f>(C4*(AF4*SIN(K4+M4)+AG4*COS(K4+M4)))</f>
        <v>0</v>
      </c>
      <c r="Z4" s="55">
        <f>(H4*(AF4*SIN(K4+M4)+AG4*COS(K4+M4)))</f>
        <v>0</v>
      </c>
      <c r="AA4" s="79">
        <f>PROP_InOut!$G$4/2*((PROP_InOut!$E$8-PROP_Table!C4)/(PROP_Table!C4*SIN(PROP_Table!K4)))</f>
        <v>17.322243040171745</v>
      </c>
      <c r="AB4" s="79">
        <f>2/PI()*ACOS(EXP(-AA4))</f>
        <v>0.99999998090474085</v>
      </c>
      <c r="AC4" s="79">
        <f>PROP_InOut!$G$4/2*((C4-PROP_InOut!$J$12/2)/(C4*SIN(PROP_Table!K4)))</f>
        <v>8.6369380934242946E-3</v>
      </c>
      <c r="AD4" s="79">
        <f>2/PI()*ACOS(EXP(-AC4))</f>
        <v>8.3550621070157927E-2</v>
      </c>
      <c r="AE4" s="79">
        <f>AD4*AB4</f>
        <v>8.3550619474737159E-2</v>
      </c>
      <c r="AF4" s="72">
        <f>0.5*PROP_InOut!$J$8*I4^2*E4*T4*PROP_InOut!$G$8</f>
        <v>0</v>
      </c>
      <c r="AG4" s="72">
        <f>0.5*PROP_InOut!$J$8*I4^2*E4*U4*PROP_InOut!$G$8</f>
        <v>0</v>
      </c>
      <c r="AH4" s="72">
        <f t="shared" ref="AH4:AH23" si="0">AE4*(AF4*COS(K4+M4)-AG4*SIN(K4+M4))</f>
        <v>0</v>
      </c>
      <c r="AI4" s="72">
        <f t="shared" ref="AI4:AI23" si="1">AE4*(C4*(AF4*SIN(K4+M4)+AG4*COS(K4+M4)))</f>
        <v>0</v>
      </c>
      <c r="AJ4" s="72">
        <f>AE4*(H4*(AF4*SIN(K4+M4)+AG4*COS(K4+M4)))</f>
        <v>0</v>
      </c>
      <c r="AK4" s="78"/>
      <c r="AL4" s="37">
        <f>PROP_InOut!$G$4*SUM(X$4:X$43)</f>
        <v>61.842466138865092</v>
      </c>
      <c r="AM4" s="37" t="e">
        <f>PROP_InOut!$G$4*SUM(Y:Y)</f>
        <v>#DIV/0!</v>
      </c>
      <c r="AN4" s="37" t="e">
        <f>PROP_InOut!$G$4*SUM(Z:Z)</f>
        <v>#DIV/0!</v>
      </c>
      <c r="AO4" s="35"/>
    </row>
    <row r="5" spans="1:41" x14ac:dyDescent="0.25">
      <c r="A5" s="176"/>
      <c r="B5" s="70">
        <v>2</v>
      </c>
      <c r="C5" s="71">
        <v>2.4E-2</v>
      </c>
      <c r="D5" s="72">
        <f>C5/PROP_InOut!$E$8</f>
        <v>8.9988751406074249E-2</v>
      </c>
      <c r="E5" s="72"/>
      <c r="F5" s="73">
        <f>E5*PROP_InOut!$G$8</f>
        <v>0</v>
      </c>
      <c r="G5" s="74">
        <f>PROP_InOut!$C$4</f>
        <v>19.55</v>
      </c>
      <c r="H5" s="71">
        <f>PROP_InOut!$C$8*PROP_Table!C5</f>
        <v>13.82300767579509</v>
      </c>
      <c r="I5" s="75">
        <f t="shared" ref="I5:I23" si="2">SQRT(G5^2+H5^2)</f>
        <v>23.943225371805905</v>
      </c>
      <c r="J5" s="76">
        <f>I5/PROP_InOut!$D$8</f>
        <v>6.917677005174333E-2</v>
      </c>
      <c r="K5" s="71">
        <f t="shared" ref="K5:K23" si="3">ATAN(G5/H5)</f>
        <v>0.95534832885775922</v>
      </c>
      <c r="L5" s="75">
        <f t="shared" ref="L5:L23" si="4">DEGREES(K5)</f>
        <v>54.737427208425835</v>
      </c>
      <c r="M5" s="74">
        <v>0</v>
      </c>
      <c r="N5" s="74">
        <v>0</v>
      </c>
      <c r="O5" s="71">
        <f t="shared" ref="O5:O23" si="5">RADIANS(P5)</f>
        <v>0.34540211341072119</v>
      </c>
      <c r="P5" s="75">
        <f>PROP_InOut!$K$12*(1-(B5-0.5)/PROP_InOut!$M$4)+PROP_InOut!$J$4*((B5-0.5)/PROP_InOut!$M$4)</f>
        <v>19.790083333333335</v>
      </c>
      <c r="Q5" s="71">
        <f t="shared" ref="Q5:Q22" si="6">RADIANS(R5)</f>
        <v>-0.60994621544703809</v>
      </c>
      <c r="R5" s="76">
        <f t="shared" ref="R5:R43" si="7">P5-L5-N5</f>
        <v>-34.9473438750925</v>
      </c>
      <c r="S5" s="77">
        <f>PROP_InOut!$F$8*PROP_Table!I5*PROP_Table!E5</f>
        <v>0</v>
      </c>
      <c r="T5" s="71">
        <v>-0.51400000000000001</v>
      </c>
      <c r="U5" s="71">
        <v>0.21099999999999999</v>
      </c>
      <c r="V5" s="71">
        <f>0.5*PROP_InOut!$J$8*I5^2*E5*T5*PROP_InOut!$G$8</f>
        <v>0</v>
      </c>
      <c r="W5" s="71">
        <f>0.5*PROP_InOut!$J$8*I5^2*E5*U5*PROP_InOut!$G$8</f>
        <v>0</v>
      </c>
      <c r="X5" s="71">
        <f t="shared" ref="X5:X23" si="8">(AF5*COS(K5+M5)-AG5*SIN(K5+M5))</f>
        <v>0</v>
      </c>
      <c r="Y5" s="71">
        <f t="shared" ref="Y5:Y23" si="9">(C5*(AF5*SIN(K5+M5)+AG5*COS(K5+M5)))</f>
        <v>0</v>
      </c>
      <c r="Z5" s="55">
        <f t="shared" ref="Z5:Z23" si="10">(H5*(AF5*SIN(K5+M5)+AG5*COS(K5+M5)))</f>
        <v>0</v>
      </c>
      <c r="AA5" s="79">
        <f>PROP_InOut!$G$4/2*((PROP_InOut!$E$8-PROP_Table!C5)/(PROP_Table!C5*SIN(PROP_Table!K5)))</f>
        <v>12.384954811886814</v>
      </c>
      <c r="AB5" s="79">
        <f t="shared" ref="AB5:AB23" si="11">2/PI()*ACOS(EXP(-AA5))</f>
        <v>0.99999733827864146</v>
      </c>
      <c r="AC5" s="79">
        <f>PROP_InOut!$G$4/2*((C5-PROP_InOut!$J$12/2)/(C5*SIN(PROP_Table!K5)))</f>
        <v>0.41461787328628086</v>
      </c>
      <c r="AD5" s="79">
        <f t="shared" ref="AD5:AD23" si="12">2/PI()*ACOS(EXP(-AC5))</f>
        <v>0.54061013018494364</v>
      </c>
      <c r="AE5" s="79">
        <f t="shared" ref="AE5:AE23" si="13">AD5*AB5</f>
        <v>0.54060869123141353</v>
      </c>
      <c r="AF5" s="72">
        <f>0.5*PROP_InOut!$J$8*I5^2*E5*T5*PROP_InOut!$G$8</f>
        <v>0</v>
      </c>
      <c r="AG5" s="72">
        <f>0.5*PROP_InOut!$J$8*I5^2*E5*U5*PROP_InOut!$G$8</f>
        <v>0</v>
      </c>
      <c r="AH5" s="72">
        <f t="shared" si="0"/>
        <v>0</v>
      </c>
      <c r="AI5" s="72">
        <f t="shared" si="1"/>
        <v>0</v>
      </c>
      <c r="AJ5" s="72">
        <f t="shared" ref="AJ5:AJ23" si="14">H5*(AF5*SIN(K5+M5)+AG5*COS(K5+M5))</f>
        <v>0</v>
      </c>
      <c r="AK5" s="78"/>
      <c r="AL5" s="35"/>
      <c r="AM5" s="35"/>
      <c r="AN5" s="35"/>
      <c r="AO5" s="35"/>
    </row>
    <row r="6" spans="1:41" x14ac:dyDescent="0.25">
      <c r="A6" s="176"/>
      <c r="B6" s="70">
        <v>3</v>
      </c>
      <c r="C6" s="71">
        <v>3.2000000000000001E-2</v>
      </c>
      <c r="D6" s="72">
        <f>C6/PROP_InOut!$E$8</f>
        <v>0.11998500187476566</v>
      </c>
      <c r="E6" s="72"/>
      <c r="F6" s="73">
        <f>E6*PROP_InOut!$G$8</f>
        <v>0</v>
      </c>
      <c r="G6" s="74">
        <f>PROP_InOut!$C$4</f>
        <v>19.55</v>
      </c>
      <c r="H6" s="71">
        <f>PROP_InOut!$C$8*PROP_Table!C6</f>
        <v>18.430676901060121</v>
      </c>
      <c r="I6" s="75">
        <f t="shared" si="2"/>
        <v>26.868054470528214</v>
      </c>
      <c r="J6" s="76">
        <f>I6/PROP_InOut!$D$8</f>
        <v>7.7627186687808269E-2</v>
      </c>
      <c r="K6" s="71">
        <f t="shared" si="3"/>
        <v>0.81486049275149641</v>
      </c>
      <c r="L6" s="75">
        <f t="shared" si="4"/>
        <v>46.688067126611358</v>
      </c>
      <c r="M6" s="74">
        <v>0</v>
      </c>
      <c r="N6" s="74">
        <v>0</v>
      </c>
      <c r="O6" s="71">
        <f t="shared" si="5"/>
        <v>0.34051062040471519</v>
      </c>
      <c r="P6" s="75">
        <f>PROP_InOut!$K$12*(1-(B6-0.5)/PROP_InOut!$M$4)+PROP_InOut!$J$4*((B6-0.5)/PROP_InOut!$M$4)</f>
        <v>19.509821428571431</v>
      </c>
      <c r="Q6" s="71">
        <f t="shared" si="6"/>
        <v>-0.47434987234678128</v>
      </c>
      <c r="R6" s="76">
        <f t="shared" si="7"/>
        <v>-27.178245698039927</v>
      </c>
      <c r="S6" s="77">
        <f>PROP_InOut!$F$8*PROP_Table!I6*PROP_Table!E6</f>
        <v>0</v>
      </c>
      <c r="T6" s="71">
        <v>-0.45800000000000002</v>
      </c>
      <c r="U6" s="71">
        <v>0.188</v>
      </c>
      <c r="V6" s="71">
        <f>0.5*PROP_InOut!$J$8*I6^2*E6*T6*PROP_InOut!$G$8</f>
        <v>0</v>
      </c>
      <c r="W6" s="71">
        <f>0.5*PROP_InOut!$J$8*I6^2*E6*U6*PROP_InOut!$G$8</f>
        <v>0</v>
      </c>
      <c r="X6" s="71">
        <f t="shared" si="8"/>
        <v>0</v>
      </c>
      <c r="Y6" s="71">
        <f t="shared" si="9"/>
        <v>0</v>
      </c>
      <c r="Z6" s="55">
        <f t="shared" si="10"/>
        <v>0</v>
      </c>
      <c r="AA6" s="79">
        <f>PROP_InOut!$G$4/2*((PROP_InOut!$E$8-PROP_Table!C6)/(PROP_Table!C6*SIN(PROP_Table!K6)))</f>
        <v>10.079815192188253</v>
      </c>
      <c r="AB6" s="79">
        <f t="shared" si="11"/>
        <v>0.99997331470510264</v>
      </c>
      <c r="AC6" s="79">
        <f>PROP_InOut!$G$4/2*((C6-PROP_InOut!$J$12/2)/(C6*SIN(PROP_Table!K6)))</f>
        <v>0.69253097560304899</v>
      </c>
      <c r="AD6" s="79">
        <f t="shared" si="12"/>
        <v>0.66644008585435688</v>
      </c>
      <c r="AE6" s="79">
        <f t="shared" si="13"/>
        <v>0.66642230170413441</v>
      </c>
      <c r="AF6" s="72">
        <f>0.5*PROP_InOut!$J$8*I6^2*E6*T6*PROP_InOut!$G$8</f>
        <v>0</v>
      </c>
      <c r="AG6" s="72">
        <f>0.5*PROP_InOut!$J$8*I6^2*E6*U6*PROP_InOut!$G$8</f>
        <v>0</v>
      </c>
      <c r="AH6" s="72">
        <f t="shared" si="0"/>
        <v>0</v>
      </c>
      <c r="AI6" s="72">
        <f t="shared" si="1"/>
        <v>0</v>
      </c>
      <c r="AJ6" s="72">
        <f t="shared" si="14"/>
        <v>0</v>
      </c>
      <c r="AK6" s="78"/>
      <c r="AL6" s="173" t="s">
        <v>81</v>
      </c>
      <c r="AM6" s="174"/>
      <c r="AN6" s="175"/>
      <c r="AO6" s="35"/>
    </row>
    <row r="7" spans="1:41" x14ac:dyDescent="0.25">
      <c r="A7" s="176"/>
      <c r="B7" s="70">
        <v>4</v>
      </c>
      <c r="C7" s="71">
        <v>0.04</v>
      </c>
      <c r="D7" s="72">
        <f>C7/PROP_InOut!$E$8</f>
        <v>0.14998125234345708</v>
      </c>
      <c r="E7" s="72"/>
      <c r="F7" s="73">
        <f>E7*PROP_InOut!$G$8</f>
        <v>0</v>
      </c>
      <c r="G7" s="74">
        <f>PROP_InOut!$C$4</f>
        <v>19.55</v>
      </c>
      <c r="H7" s="71">
        <f>PROP_InOut!$C$8*PROP_Table!C7</f>
        <v>23.038346126325152</v>
      </c>
      <c r="I7" s="75">
        <f t="shared" si="2"/>
        <v>30.215358548863211</v>
      </c>
      <c r="J7" s="76">
        <f>I7/PROP_InOut!$D$8</f>
        <v>8.7298218093330965E-2</v>
      </c>
      <c r="K7" s="71">
        <f t="shared" si="3"/>
        <v>0.70367213750958091</v>
      </c>
      <c r="L7" s="75">
        <f t="shared" si="4"/>
        <v>40.317443640248293</v>
      </c>
      <c r="M7" s="74">
        <v>0</v>
      </c>
      <c r="N7" s="74">
        <v>0</v>
      </c>
      <c r="O7" s="71">
        <f t="shared" si="5"/>
        <v>0.33561912739870919</v>
      </c>
      <c r="P7" s="75">
        <f>PROP_InOut!$K$12*(1-(B7-0.5)/PROP_InOut!$M$4)+PROP_InOut!$J$4*((B7-0.5)/PROP_InOut!$M$4)</f>
        <v>19.229559523809527</v>
      </c>
      <c r="Q7" s="71">
        <f t="shared" si="6"/>
        <v>-0.36805301011087171</v>
      </c>
      <c r="R7" s="76">
        <f t="shared" si="7"/>
        <v>-21.087884116438765</v>
      </c>
      <c r="S7" s="77">
        <f>PROP_InOut!$F$8*PROP_Table!I7*PROP_Table!E7</f>
        <v>0</v>
      </c>
      <c r="T7" s="71">
        <v>-0.41699999999999998</v>
      </c>
      <c r="U7" s="71">
        <v>0.16400000000000001</v>
      </c>
      <c r="V7" s="71">
        <f>0.5*PROP_InOut!$J$8*I7^2*E7*T7*PROP_InOut!$G$8</f>
        <v>0</v>
      </c>
      <c r="W7" s="71">
        <f>0.5*PROP_InOut!$J$8*I7^2*E7*U7*PROP_InOut!$G$8</f>
        <v>0</v>
      </c>
      <c r="X7" s="71">
        <f t="shared" si="8"/>
        <v>0</v>
      </c>
      <c r="Y7" s="71">
        <f t="shared" si="9"/>
        <v>0</v>
      </c>
      <c r="Z7" s="55">
        <f t="shared" si="10"/>
        <v>0</v>
      </c>
      <c r="AA7" s="79">
        <f>PROP_InOut!$G$4/2*((PROP_InOut!$E$8-PROP_Table!C7)/(PROP_Table!C7*SIN(PROP_Table!K7)))</f>
        <v>8.7593628938967889</v>
      </c>
      <c r="AB7" s="79">
        <f t="shared" si="11"/>
        <v>0.99990006050399927</v>
      </c>
      <c r="AC7" s="79">
        <f>PROP_InOut!$G$4/2*((C7-PROP_InOut!$J$12/2)/(C7*SIN(PROP_Table!K7)))</f>
        <v>0.93215540280220577</v>
      </c>
      <c r="AD7" s="79">
        <f t="shared" si="12"/>
        <v>0.74238685485237244</v>
      </c>
      <c r="AE7" s="79">
        <f t="shared" si="13"/>
        <v>0.74231266108426097</v>
      </c>
      <c r="AF7" s="72">
        <f>0.5*PROP_InOut!$J$8*I7^2*E7*T7*PROP_InOut!$G$8</f>
        <v>0</v>
      </c>
      <c r="AG7" s="72">
        <f>0.5*PROP_InOut!$J$8*I7^2*E7*U7*PROP_InOut!$G$8</f>
        <v>0</v>
      </c>
      <c r="AH7" s="72">
        <f t="shared" si="0"/>
        <v>0</v>
      </c>
      <c r="AI7" s="72">
        <f t="shared" si="1"/>
        <v>0</v>
      </c>
      <c r="AJ7" s="72">
        <f t="shared" si="14"/>
        <v>0</v>
      </c>
      <c r="AK7" s="78"/>
      <c r="AL7" s="4" t="s">
        <v>60</v>
      </c>
      <c r="AM7" s="4" t="s">
        <v>61</v>
      </c>
      <c r="AN7" s="4" t="s">
        <v>62</v>
      </c>
      <c r="AO7" s="35"/>
    </row>
    <row r="8" spans="1:41" x14ac:dyDescent="0.25">
      <c r="A8" s="176"/>
      <c r="B8" s="70">
        <v>5</v>
      </c>
      <c r="C8" s="71">
        <v>4.8000000000000001E-2</v>
      </c>
      <c r="D8" s="72">
        <f>C8/PROP_InOut!$E$8</f>
        <v>0.1799775028121485</v>
      </c>
      <c r="E8" s="72"/>
      <c r="F8" s="73">
        <f>E8*PROP_InOut!$G$8</f>
        <v>0</v>
      </c>
      <c r="G8" s="74">
        <f>PROP_InOut!$C$4</f>
        <v>19.55</v>
      </c>
      <c r="H8" s="71">
        <f>PROP_InOut!$C$8*PROP_Table!C8</f>
        <v>27.646015351590179</v>
      </c>
      <c r="I8" s="75">
        <f t="shared" si="2"/>
        <v>33.860074790531101</v>
      </c>
      <c r="J8" s="76">
        <f>I8/PROP_InOut!$D$8</f>
        <v>9.7828532762239628E-2</v>
      </c>
      <c r="K8" s="71">
        <f t="shared" si="3"/>
        <v>0.61551142011469895</v>
      </c>
      <c r="L8" s="75">
        <f t="shared" si="4"/>
        <v>35.266206614675973</v>
      </c>
      <c r="M8" s="74">
        <v>0</v>
      </c>
      <c r="N8" s="74">
        <v>0</v>
      </c>
      <c r="O8" s="71">
        <f t="shared" si="5"/>
        <v>0.33072763439270314</v>
      </c>
      <c r="P8" s="75">
        <f>PROP_InOut!$K$12*(1-(B8-0.5)/PROP_InOut!$M$4)+PROP_InOut!$J$4*((B8-0.5)/PROP_InOut!$M$4)</f>
        <v>18.94929761904762</v>
      </c>
      <c r="Q8" s="71">
        <f t="shared" si="6"/>
        <v>-0.28478378572199581</v>
      </c>
      <c r="R8" s="76">
        <f t="shared" si="7"/>
        <v>-16.316908995628353</v>
      </c>
      <c r="S8" s="77">
        <f>PROP_InOut!$F$8*PROP_Table!I8*PROP_Table!E8</f>
        <v>0</v>
      </c>
      <c r="T8" s="71">
        <v>-0.39600000000000002</v>
      </c>
      <c r="U8" s="71">
        <v>0.14199999999999999</v>
      </c>
      <c r="V8" s="71">
        <f>0.5*PROP_InOut!$J$8*I8^2*E8*T8*PROP_InOut!$G$8</f>
        <v>0</v>
      </c>
      <c r="W8" s="71">
        <f>0.5*PROP_InOut!$J$8*I8^2*E8*U8*PROP_InOut!$G$8</f>
        <v>0</v>
      </c>
      <c r="X8" s="71">
        <f t="shared" si="8"/>
        <v>0</v>
      </c>
      <c r="Y8" s="71">
        <f t="shared" si="9"/>
        <v>0</v>
      </c>
      <c r="Z8" s="55">
        <f t="shared" si="10"/>
        <v>0</v>
      </c>
      <c r="AA8" s="79">
        <f>PROP_InOut!$G$4/2*((PROP_InOut!$E$8-PROP_Table!C8)/(PROP_Table!C8*SIN(PROP_Table!K8)))</f>
        <v>7.8913025966423191</v>
      </c>
      <c r="AB8" s="79">
        <f t="shared" si="11"/>
        <v>0.99976191558888472</v>
      </c>
      <c r="AC8" s="79">
        <f>PROP_InOut!$G$4/2*((C8-PROP_InOut!$J$12/2)/(C8*SIN(PROP_Table!K8)))</f>
        <v>1.1591591034162529</v>
      </c>
      <c r="AD8" s="79">
        <f t="shared" si="12"/>
        <v>0.79682930042710265</v>
      </c>
      <c r="AE8" s="79">
        <f t="shared" si="13"/>
        <v>0.79663958779235111</v>
      </c>
      <c r="AF8" s="72">
        <f>0.5*PROP_InOut!$J$8*I8^2*E8*T8*PROP_InOut!$G$8</f>
        <v>0</v>
      </c>
      <c r="AG8" s="72">
        <f>0.5*PROP_InOut!$J$8*I8^2*E8*U8*PROP_InOut!$G$8</f>
        <v>0</v>
      </c>
      <c r="AH8" s="72">
        <f t="shared" si="0"/>
        <v>0</v>
      </c>
      <c r="AI8" s="72">
        <f t="shared" si="1"/>
        <v>0</v>
      </c>
      <c r="AJ8" s="72">
        <f t="shared" si="14"/>
        <v>0</v>
      </c>
      <c r="AK8" s="78"/>
      <c r="AL8" s="23" t="s">
        <v>26</v>
      </c>
      <c r="AM8" s="23" t="s">
        <v>27</v>
      </c>
      <c r="AN8" s="23" t="s">
        <v>28</v>
      </c>
      <c r="AO8" s="35"/>
    </row>
    <row r="9" spans="1:41" x14ac:dyDescent="0.25">
      <c r="A9" s="176"/>
      <c r="B9" s="70">
        <v>6</v>
      </c>
      <c r="C9" s="71">
        <v>6.275E-2</v>
      </c>
      <c r="D9" s="72">
        <f>C9/PROP_InOut!$E$8</f>
        <v>0.23528308961379829</v>
      </c>
      <c r="E9" s="72"/>
      <c r="F9" s="73">
        <f>E9*PROP_InOut!$G$8</f>
        <v>0</v>
      </c>
      <c r="G9" s="74">
        <f>PROP_InOut!$C$4</f>
        <v>19.55</v>
      </c>
      <c r="H9" s="71">
        <f>PROP_InOut!$C$8*PROP_Table!C9</f>
        <v>36.141405485672578</v>
      </c>
      <c r="I9" s="75">
        <f t="shared" si="2"/>
        <v>41.090189710924967</v>
      </c>
      <c r="J9" s="76">
        <f>I9/PROP_InOut!$D$8</f>
        <v>0.11871778178901103</v>
      </c>
      <c r="K9" s="71">
        <f t="shared" si="3"/>
        <v>0.49585365277436599</v>
      </c>
      <c r="L9" s="75">
        <f t="shared" si="4"/>
        <v>28.410321560116554</v>
      </c>
      <c r="M9" s="74">
        <v>0</v>
      </c>
      <c r="N9" s="74">
        <v>0</v>
      </c>
      <c r="O9" s="71">
        <f t="shared" si="5"/>
        <v>0.3258361413866972</v>
      </c>
      <c r="P9" s="75">
        <f>PROP_InOut!$K$12*(1-(B9-0.5)/PROP_InOut!$M$4)+PROP_InOut!$J$4*((B9-0.5)/PROP_InOut!$M$4)</f>
        <v>18.66903571428572</v>
      </c>
      <c r="Q9" s="71">
        <f t="shared" si="6"/>
        <v>-0.1700175113876688</v>
      </c>
      <c r="R9" s="76">
        <f t="shared" si="7"/>
        <v>-9.7412858458308342</v>
      </c>
      <c r="S9" s="77">
        <f>PROP_InOut!$F$8*PROP_Table!I9*PROP_Table!E9</f>
        <v>0</v>
      </c>
      <c r="T9" s="71">
        <v>-0.376</v>
      </c>
      <c r="U9" s="71">
        <v>0.11</v>
      </c>
      <c r="V9" s="71">
        <f>0.5*PROP_InOut!$J$8*I9^2*E9*T9*PROP_InOut!$G$8</f>
        <v>0</v>
      </c>
      <c r="W9" s="71">
        <f>0.5*PROP_InOut!$J$8*I9^2*E9*U9*PROP_InOut!$G$8</f>
        <v>0</v>
      </c>
      <c r="X9" s="71">
        <f t="shared" si="8"/>
        <v>0</v>
      </c>
      <c r="Y9" s="71">
        <f t="shared" si="9"/>
        <v>0</v>
      </c>
      <c r="Z9" s="55">
        <f t="shared" si="10"/>
        <v>0</v>
      </c>
      <c r="AA9" s="79">
        <f>PROP_InOut!$G$4/2*((PROP_InOut!$E$8-PROP_Table!C9)/(PROP_Table!C9*SIN(PROP_Table!K9)))</f>
        <v>6.8312686372000666</v>
      </c>
      <c r="AB9" s="79">
        <f t="shared" si="11"/>
        <v>0.99931277660798712</v>
      </c>
      <c r="AC9" s="79">
        <f>PROP_InOut!$G$4/2*((C9-PROP_InOut!$J$12/2)/(C9*SIN(PROP_Table!K9)))</f>
        <v>1.5700697100698855</v>
      </c>
      <c r="AD9" s="79">
        <f t="shared" si="12"/>
        <v>0.86658922246779035</v>
      </c>
      <c r="AE9" s="79">
        <f t="shared" si="13"/>
        <v>0.86599368208284422</v>
      </c>
      <c r="AF9" s="72">
        <f>0.5*PROP_InOut!$J$8*I9^2*E9*T9*PROP_InOut!$G$8</f>
        <v>0</v>
      </c>
      <c r="AG9" s="72">
        <f>0.5*PROP_InOut!$J$8*I9^2*E9*U9*PROP_InOut!$G$8</f>
        <v>0</v>
      </c>
      <c r="AH9" s="72">
        <f t="shared" si="0"/>
        <v>0</v>
      </c>
      <c r="AI9" s="72">
        <f t="shared" si="1"/>
        <v>0</v>
      </c>
      <c r="AJ9" s="72">
        <f t="shared" si="14"/>
        <v>0</v>
      </c>
      <c r="AK9" s="78"/>
      <c r="AL9" s="37">
        <f>PROP_InOut!$G$4*SUM(AH$4:AH$41)</f>
        <v>55.274754402828712</v>
      </c>
      <c r="AM9" s="37">
        <f>PROP_InOut!$G$4*SUM(AI$4:AI$43)</f>
        <v>1.9815860165909891</v>
      </c>
      <c r="AN9" s="37">
        <f>PROP_InOut!$G$4*SUM(AJ$4:AJ$43)</f>
        <v>1282.6381896318921</v>
      </c>
      <c r="AO9" s="35"/>
    </row>
    <row r="10" spans="1:41" s="96" customFormat="1" x14ac:dyDescent="0.25">
      <c r="A10" s="176"/>
      <c r="B10" s="82">
        <v>7</v>
      </c>
      <c r="C10" s="87">
        <v>6.6040000000000001E-2</v>
      </c>
      <c r="D10" s="88">
        <f>C10/PROP_InOut!$E$8</f>
        <v>0.24761904761904763</v>
      </c>
      <c r="E10" s="88">
        <v>3.8569899999999997E-2</v>
      </c>
      <c r="F10" s="89">
        <f>E10*PROP_InOut!$G$8</f>
        <v>2.4185737918749995E-4</v>
      </c>
      <c r="G10" s="90">
        <f>PROP_InOut!$C$4</f>
        <v>19.55</v>
      </c>
      <c r="H10" s="91">
        <f>PROP_InOut!$C$8*PROP_Table!C10</f>
        <v>38.036309454562826</v>
      </c>
      <c r="I10" s="92">
        <f t="shared" si="2"/>
        <v>42.7663809191667</v>
      </c>
      <c r="J10" s="93">
        <f>I10/PROP_InOut!$D$8</f>
        <v>0.12356063365941242</v>
      </c>
      <c r="K10" s="91">
        <f t="shared" si="3"/>
        <v>0.47477098846079197</v>
      </c>
      <c r="L10" s="92">
        <f t="shared" si="4"/>
        <v>27.202373874057688</v>
      </c>
      <c r="M10" s="90">
        <v>0</v>
      </c>
      <c r="N10" s="90">
        <v>0</v>
      </c>
      <c r="O10" s="91">
        <f t="shared" si="5"/>
        <v>0.54926384224887548</v>
      </c>
      <c r="P10" s="87">
        <v>31.470500000000001</v>
      </c>
      <c r="Q10" s="91">
        <f t="shared" si="6"/>
        <v>7.4492853788083527E-2</v>
      </c>
      <c r="R10" s="93">
        <f t="shared" si="7"/>
        <v>4.2681261259423131</v>
      </c>
      <c r="S10" s="94">
        <f>PROP_InOut!$F$8*PROP_Table!I10*PROP_Table!E10</f>
        <v>106810.97719091651</v>
      </c>
      <c r="T10" s="91">
        <v>1.286</v>
      </c>
      <c r="U10" s="91">
        <v>2.0459999999999999E-2</v>
      </c>
      <c r="V10" s="8">
        <f>0.5*PROP_InOut!$J$8*I10^2*E10*T10*(C10-C9)</f>
        <v>0.17752917224561868</v>
      </c>
      <c r="W10" s="8">
        <f>0.5*PROP_InOut!$J$8*I10^2*E10*U10*(C10-C9)</f>
        <v>2.8244532380601538E-3</v>
      </c>
      <c r="X10" s="91">
        <f t="shared" si="8"/>
        <v>0.15660283446947232</v>
      </c>
      <c r="Y10" s="91">
        <f t="shared" si="9"/>
        <v>5.5253567934011412E-3</v>
      </c>
      <c r="Z10" s="95">
        <f t="shared" si="10"/>
        <v>3.1823770569454384</v>
      </c>
      <c r="AA10" s="88">
        <f>PROP_InOut!$G$4/2*((PROP_InOut!$E$8-PROP_Table!C10)/(PROP_Table!C10*SIN(PROP_Table!K10)))</f>
        <v>6.6467521003623231</v>
      </c>
      <c r="AB10" s="88">
        <f t="shared" si="11"/>
        <v>0.99917351973992952</v>
      </c>
      <c r="AC10" s="88">
        <f>PROP_InOut!$G$4/2*((C10-PROP_InOut!$J$12/2)/(C10*SIN(PROP_Table!K10)))</f>
        <v>1.6616880250905808</v>
      </c>
      <c r="AD10" s="88">
        <f t="shared" si="12"/>
        <v>0.87842022122072172</v>
      </c>
      <c r="AE10" s="88">
        <f t="shared" si="13"/>
        <v>0.87769422424783605</v>
      </c>
      <c r="AF10" s="25">
        <f>0.5*PROP_InOut!$J$8*I10^2*E10*T10*(C10-C9)</f>
        <v>0.17752917224561868</v>
      </c>
      <c r="AG10" s="25">
        <f>0.5*PROP_InOut!$J$8*I10^2*E10*U10*(C10-C9)</f>
        <v>2.8244532380601538E-3</v>
      </c>
      <c r="AH10" s="88">
        <f t="shared" si="0"/>
        <v>0.13744940331469579</v>
      </c>
      <c r="AI10" s="88">
        <f t="shared" si="1"/>
        <v>4.8495737444767253E-3</v>
      </c>
      <c r="AJ10" s="88">
        <f t="shared" si="14"/>
        <v>3.1823770569454384</v>
      </c>
      <c r="AK10" s="90"/>
      <c r="AM10" s="96">
        <v>2.0762727459962518</v>
      </c>
    </row>
    <row r="11" spans="1:41" s="96" customFormat="1" x14ac:dyDescent="0.25">
      <c r="A11" s="176"/>
      <c r="B11" s="82">
        <v>8</v>
      </c>
      <c r="C11" s="87">
        <v>6.9342000000000001E-2</v>
      </c>
      <c r="D11" s="88">
        <f>C11/PROP_InOut!$E$8</f>
        <v>0.26</v>
      </c>
      <c r="E11" s="88">
        <v>3.926586E-2</v>
      </c>
      <c r="F11" s="89">
        <f>E11*PROP_InOut!$G$8</f>
        <v>2.4622148336249995E-4</v>
      </c>
      <c r="G11" s="90">
        <f>PROP_InOut!$C$4</f>
        <v>19.55</v>
      </c>
      <c r="H11" s="91">
        <f>PROP_InOut!$C$8*PROP_Table!C11</f>
        <v>39.938124927290964</v>
      </c>
      <c r="I11" s="92">
        <f t="shared" si="2"/>
        <v>44.466350454111925</v>
      </c>
      <c r="J11" s="93">
        <f>I11/PROP_InOut!$D$8</f>
        <v>0.12847218587461029</v>
      </c>
      <c r="K11" s="91">
        <f t="shared" si="3"/>
        <v>0.45521819446062606</v>
      </c>
      <c r="L11" s="92">
        <f t="shared" si="4"/>
        <v>26.082081300159462</v>
      </c>
      <c r="M11" s="90">
        <v>0</v>
      </c>
      <c r="N11" s="90">
        <v>0</v>
      </c>
      <c r="O11" s="91">
        <f t="shared" si="5"/>
        <v>0.52781549107111714</v>
      </c>
      <c r="P11" s="87">
        <v>30.241599999999998</v>
      </c>
      <c r="Q11" s="91">
        <f t="shared" si="6"/>
        <v>7.2597296610491094E-2</v>
      </c>
      <c r="R11" s="93">
        <f t="shared" si="7"/>
        <v>4.159518699840536</v>
      </c>
      <c r="S11" s="94">
        <f>PROP_InOut!$F$8*PROP_Table!I11*PROP_Table!E11</f>
        <v>113060.64946117373</v>
      </c>
      <c r="T11" s="97">
        <v>1.2765500000000001</v>
      </c>
      <c r="U11" s="91">
        <v>1.9429999999999999E-2</v>
      </c>
      <c r="V11" s="8">
        <f>0.5*PROP_InOut!$J$8*I11^2*E11*T11*(C11-C10)</f>
        <v>0.19465803480148955</v>
      </c>
      <c r="W11" s="8">
        <f>0.5*PROP_InOut!$J$8*I11^2*E11*U11*(C11-C10)</f>
        <v>2.962833900899253E-3</v>
      </c>
      <c r="X11" s="91">
        <f t="shared" si="8"/>
        <v>0.17353242239214867</v>
      </c>
      <c r="Y11" s="91">
        <f t="shared" si="9"/>
        <v>6.1190247755052336E-3</v>
      </c>
      <c r="Z11" s="95">
        <f t="shared" si="10"/>
        <v>3.5243052683412155</v>
      </c>
      <c r="AA11" s="88">
        <f>PROP_InOut!$G$4/2*((PROP_InOut!$E$8-PROP_Table!C11)/(PROP_Table!C11*SIN(PROP_Table!K11)))</f>
        <v>6.473558791273426</v>
      </c>
      <c r="AB11" s="88">
        <f t="shared" si="11"/>
        <v>0.99901723555909083</v>
      </c>
      <c r="AC11" s="88">
        <f>PROP_InOut!$G$4/2*((C11-PROP_InOut!$J$12/2)/(C11*SIN(PROP_Table!K11)))</f>
        <v>1.7537762233758767</v>
      </c>
      <c r="AD11" s="88">
        <f t="shared" si="12"/>
        <v>0.88923097297818954</v>
      </c>
      <c r="AE11" s="88">
        <f t="shared" si="13"/>
        <v>0.88835706839819151</v>
      </c>
      <c r="AF11" s="25">
        <f>0.5*PROP_InOut!$J$8*I11^2*E11*T11*(C11-C10)</f>
        <v>0.19465803480148955</v>
      </c>
      <c r="AG11" s="25">
        <f>0.5*PROP_InOut!$J$8*I11^2*E11*U11*(C11-C10)</f>
        <v>2.962833900899253E-3</v>
      </c>
      <c r="AH11" s="88">
        <f t="shared" si="0"/>
        <v>0.15415875402832588</v>
      </c>
      <c r="AI11" s="88">
        <f t="shared" si="1"/>
        <v>5.4358789110237312E-3</v>
      </c>
      <c r="AJ11" s="88">
        <f t="shared" si="14"/>
        <v>3.5243052683412155</v>
      </c>
      <c r="AK11" s="90"/>
    </row>
    <row r="12" spans="1:41" s="96" customFormat="1" x14ac:dyDescent="0.25">
      <c r="A12" s="176"/>
      <c r="B12" s="82">
        <v>9</v>
      </c>
      <c r="C12" s="87">
        <v>7.2644E-2</v>
      </c>
      <c r="D12" s="88">
        <f>C12/PROP_InOut!$E$8</f>
        <v>0.27238095238095239</v>
      </c>
      <c r="E12" s="88">
        <v>3.9883080000000001E-2</v>
      </c>
      <c r="F12" s="89">
        <f>E12*PROP_InOut!$G$8</f>
        <v>2.5009183852500001E-4</v>
      </c>
      <c r="G12" s="90">
        <f>PROP_InOut!$C$4</f>
        <v>19.55</v>
      </c>
      <c r="H12" s="91">
        <f>PROP_InOut!$C$8*PROP_Table!C12</f>
        <v>41.839940400019103</v>
      </c>
      <c r="I12" s="92">
        <f t="shared" si="2"/>
        <v>46.182064837739233</v>
      </c>
      <c r="J12" s="93">
        <f>I12/PROP_InOut!$D$8</f>
        <v>0.1334292281087954</v>
      </c>
      <c r="K12" s="91">
        <f t="shared" si="3"/>
        <v>0.43711171420436784</v>
      </c>
      <c r="L12" s="92">
        <f t="shared" si="4"/>
        <v>25.044656399638914</v>
      </c>
      <c r="M12" s="90">
        <v>0</v>
      </c>
      <c r="N12" s="90">
        <v>0</v>
      </c>
      <c r="O12" s="91">
        <f t="shared" si="5"/>
        <v>0.50780878185550615</v>
      </c>
      <c r="P12" s="87">
        <v>29.095300000000002</v>
      </c>
      <c r="Q12" s="91">
        <f t="shared" si="6"/>
        <v>7.0697067651138354E-2</v>
      </c>
      <c r="R12" s="93">
        <f t="shared" si="7"/>
        <v>4.0506436003610879</v>
      </c>
      <c r="S12" s="94">
        <f>PROP_InOut!$F$8*PROP_Table!I12*PROP_Table!E12</f>
        <v>119268.81708303462</v>
      </c>
      <c r="T12" s="91">
        <v>1.26905</v>
      </c>
      <c r="U12" s="91">
        <v>1.8540000000000001E-2</v>
      </c>
      <c r="V12" s="8">
        <f>0.5*PROP_InOut!$J$8*I12^2*E12*T12*(C12-C11)</f>
        <v>0.21201692641113454</v>
      </c>
      <c r="W12" s="8">
        <f>0.5*PROP_InOut!$J$8*I12^2*E12*U12*(C12-C11)</f>
        <v>3.0974302160375351E-3</v>
      </c>
      <c r="X12" s="91">
        <f t="shared" si="8"/>
        <v>0.19077147882123283</v>
      </c>
      <c r="Y12" s="91">
        <f t="shared" si="9"/>
        <v>6.7237953849428409E-3</v>
      </c>
      <c r="Z12" s="95">
        <f t="shared" si="10"/>
        <v>3.8726281340225204</v>
      </c>
      <c r="AA12" s="88">
        <f>PROP_InOut!$G$4/2*((PROP_InOut!$E$8-PROP_Table!C12)/(PROP_Table!C12*SIN(PROP_Table!K12)))</f>
        <v>6.310356721340793</v>
      </c>
      <c r="AB12" s="88">
        <f t="shared" si="11"/>
        <v>0.99884301625038796</v>
      </c>
      <c r="AC12" s="88">
        <f>PROP_InOut!$G$4/2*((C12-PROP_InOut!$J$12/2)/(C12*SIN(PROP_Table!K12)))</f>
        <v>1.8460271298686743</v>
      </c>
      <c r="AD12" s="88">
        <f t="shared" si="12"/>
        <v>0.89907906527122983</v>
      </c>
      <c r="AE12" s="88">
        <f t="shared" si="13"/>
        <v>0.89803884540309464</v>
      </c>
      <c r="AF12" s="25">
        <f>0.5*PROP_InOut!$J$8*I12^2*E12*T12*(C12-C11)</f>
        <v>0.21201692641113454</v>
      </c>
      <c r="AG12" s="25">
        <f>0.5*PROP_InOut!$J$8*I12^2*E12*U12*(C12-C11)</f>
        <v>3.0974302160375351E-3</v>
      </c>
      <c r="AH12" s="88">
        <f t="shared" si="0"/>
        <v>0.17132019857646086</v>
      </c>
      <c r="AI12" s="88">
        <f t="shared" si="1"/>
        <v>6.0382294442207253E-3</v>
      </c>
      <c r="AJ12" s="88">
        <f t="shared" si="14"/>
        <v>3.8726281340225204</v>
      </c>
      <c r="AK12" s="90"/>
    </row>
    <row r="13" spans="1:41" s="96" customFormat="1" x14ac:dyDescent="0.25">
      <c r="A13" s="176"/>
      <c r="B13" s="82">
        <v>10</v>
      </c>
      <c r="C13" s="87">
        <v>7.5946E-2</v>
      </c>
      <c r="D13" s="88">
        <f>C13/PROP_InOut!$E$8</f>
        <v>0.28476190476190477</v>
      </c>
      <c r="E13" s="88">
        <v>4.0424099999999998E-2</v>
      </c>
      <c r="F13" s="89">
        <f>E13*PROP_InOut!$G$8</f>
        <v>2.5348437206249995E-4</v>
      </c>
      <c r="G13" s="90">
        <f>PROP_InOut!$C$4</f>
        <v>19.55</v>
      </c>
      <c r="H13" s="91">
        <f>PROP_InOut!$C$8*PROP_Table!C13</f>
        <v>43.741755872747248</v>
      </c>
      <c r="I13" s="92">
        <f t="shared" si="2"/>
        <v>47.911832639036241</v>
      </c>
      <c r="J13" s="93">
        <f>I13/PROP_InOut!$D$8</f>
        <v>0.13842687347925317</v>
      </c>
      <c r="K13" s="91">
        <f t="shared" si="3"/>
        <v>0.42030745204751707</v>
      </c>
      <c r="L13" s="92">
        <f t="shared" si="4"/>
        <v>24.08184310021996</v>
      </c>
      <c r="M13" s="90">
        <v>0</v>
      </c>
      <c r="N13" s="90">
        <v>0</v>
      </c>
      <c r="O13" s="91">
        <f t="shared" si="5"/>
        <v>0.4891459761639308</v>
      </c>
      <c r="P13" s="87">
        <v>28.026</v>
      </c>
      <c r="Q13" s="91">
        <f t="shared" si="6"/>
        <v>6.883852411641371E-2</v>
      </c>
      <c r="R13" s="93">
        <f t="shared" si="7"/>
        <v>3.9441568997800402</v>
      </c>
      <c r="S13" s="94">
        <f>PROP_InOut!$F$8*PROP_Table!I13*PROP_Table!E13</f>
        <v>125414.57714878036</v>
      </c>
      <c r="T13" s="91">
        <v>1.2624200000000001</v>
      </c>
      <c r="U13" s="91">
        <v>1.7760000000000001E-2</v>
      </c>
      <c r="V13" s="8">
        <f>0.5*PROP_InOut!$J$8*I13^2*E13*T13*(C13-C12)</f>
        <v>0.23008388918680098</v>
      </c>
      <c r="W13" s="8">
        <f>0.5*PROP_InOut!$J$8*I13^2*E13*U13*(C13-C12)</f>
        <v>3.2368703537313938E-3</v>
      </c>
      <c r="X13" s="91">
        <f t="shared" si="8"/>
        <v>0.20873742340420323</v>
      </c>
      <c r="Y13" s="91">
        <f t="shared" si="9"/>
        <v>7.3545227508743536E-3</v>
      </c>
      <c r="Z13" s="95">
        <f t="shared" si="10"/>
        <v>4.2359010182144088</v>
      </c>
      <c r="AA13" s="88">
        <f>PROP_InOut!$G$4/2*((PROP_InOut!$E$8-PROP_Table!C13)/(PROP_Table!C13*SIN(PROP_Table!K13)))</f>
        <v>6.1555203298148502</v>
      </c>
      <c r="AB13" s="88">
        <f t="shared" si="11"/>
        <v>0.99864925945463412</v>
      </c>
      <c r="AC13" s="88">
        <f>PROP_InOut!$G$4/2*((C13-PROP_InOut!$J$12/2)/(C13*SIN(PROP_Table!K13)))</f>
        <v>1.9384561358205221</v>
      </c>
      <c r="AD13" s="88">
        <f t="shared" si="12"/>
        <v>0.90805455499715415</v>
      </c>
      <c r="AE13" s="88">
        <f t="shared" si="13"/>
        <v>0.9068280088923153</v>
      </c>
      <c r="AF13" s="25">
        <f>0.5*PROP_InOut!$J$8*I13^2*E13*T13*(C13-C12)</f>
        <v>0.23008388918680098</v>
      </c>
      <c r="AG13" s="25">
        <f>0.5*PROP_InOut!$J$8*I13^2*E13*U13*(C13-C12)</f>
        <v>3.2368703537313938E-3</v>
      </c>
      <c r="AH13" s="88">
        <f t="shared" si="0"/>
        <v>0.1892889420469458</v>
      </c>
      <c r="AI13" s="88">
        <f t="shared" si="1"/>
        <v>6.6692872225286234E-3</v>
      </c>
      <c r="AJ13" s="88">
        <f t="shared" si="14"/>
        <v>4.2359010182144088</v>
      </c>
      <c r="AK13" s="90"/>
    </row>
    <row r="14" spans="1:41" s="96" customFormat="1" x14ac:dyDescent="0.25">
      <c r="A14" s="176"/>
      <c r="B14" s="82">
        <v>11</v>
      </c>
      <c r="C14" s="87">
        <v>7.9247999999999999E-2</v>
      </c>
      <c r="D14" s="88">
        <f>C14/PROP_InOut!$E$8</f>
        <v>0.29714285714285715</v>
      </c>
      <c r="E14" s="88">
        <v>4.0891460000000004E-2</v>
      </c>
      <c r="F14" s="89">
        <f>E14*PROP_InOut!$G$8</f>
        <v>2.5641501136249999E-4</v>
      </c>
      <c r="G14" s="90">
        <f>PROP_InOut!$C$4</f>
        <v>19.55</v>
      </c>
      <c r="H14" s="91">
        <f>PROP_InOut!$C$8*PROP_Table!C14</f>
        <v>45.643571345475387</v>
      </c>
      <c r="I14" s="92">
        <f t="shared" si="2"/>
        <v>49.654185172747539</v>
      </c>
      <c r="J14" s="93">
        <f>I14/PROP_InOut!$D$8</f>
        <v>0.14346087866034077</v>
      </c>
      <c r="K14" s="91">
        <f t="shared" si="3"/>
        <v>0.40467834461348157</v>
      </c>
      <c r="L14" s="92">
        <f t="shared" si="4"/>
        <v>23.186361206693185</v>
      </c>
      <c r="M14" s="90">
        <v>0</v>
      </c>
      <c r="N14" s="90">
        <v>0</v>
      </c>
      <c r="O14" s="91">
        <f t="shared" si="5"/>
        <v>0.4717049009487515</v>
      </c>
      <c r="P14" s="87">
        <v>27.026700000000002</v>
      </c>
      <c r="Q14" s="91">
        <f t="shared" si="6"/>
        <v>6.7026556335269924E-2</v>
      </c>
      <c r="R14" s="93">
        <f t="shared" si="7"/>
        <v>3.8403387933068167</v>
      </c>
      <c r="S14" s="94">
        <f>PROP_InOut!$F$8*PROP_Table!I14*PROP_Table!E14</f>
        <v>131478.0796120725</v>
      </c>
      <c r="T14" s="91">
        <v>1.2551300000000001</v>
      </c>
      <c r="U14" s="91">
        <v>1.7049999999999999E-2</v>
      </c>
      <c r="V14" s="8">
        <f>0.5*PROP_InOut!$J$8*I14^2*E14*T14*(C14-C13)</f>
        <v>0.24853609133799923</v>
      </c>
      <c r="W14" s="8">
        <f>0.5*PROP_InOut!$J$8*I14^2*E14*U14*(C14-C13)</f>
        <v>3.3761764576680391E-3</v>
      </c>
      <c r="X14" s="91">
        <f t="shared" si="8"/>
        <v>0.22713232586392454</v>
      </c>
      <c r="Y14" s="91">
        <f t="shared" si="9"/>
        <v>8.0007101835824004E-3</v>
      </c>
      <c r="Z14" s="95">
        <f t="shared" si="10"/>
        <v>4.6080782616446445</v>
      </c>
      <c r="AA14" s="88">
        <f>PROP_InOut!$G$4/2*((PROP_InOut!$E$8-PROP_Table!C14)/(PROP_Table!C14*SIN(PROP_Table!K14)))</f>
        <v>6.0077363527916079</v>
      </c>
      <c r="AB14" s="88">
        <f t="shared" si="11"/>
        <v>0.99843413681286342</v>
      </c>
      <c r="AC14" s="88">
        <f>PROP_InOut!$G$4/2*((C14-PROP_InOut!$J$12/2)/(C14*SIN(PROP_Table!K14)))</f>
        <v>2.0310707588367292</v>
      </c>
      <c r="AD14" s="88">
        <f t="shared" si="12"/>
        <v>0.9162372180149605</v>
      </c>
      <c r="AE14" s="88">
        <f t="shared" si="13"/>
        <v>0.91480251588458639</v>
      </c>
      <c r="AF14" s="25">
        <f>0.5*PROP_InOut!$J$8*I14^2*E14*T14*(C14-C13)</f>
        <v>0.24853609133799923</v>
      </c>
      <c r="AG14" s="25">
        <f>0.5*PROP_InOut!$J$8*I14^2*E14*U14*(C14-C13)</f>
        <v>3.3761764576680391E-3</v>
      </c>
      <c r="AH14" s="88">
        <f t="shared" si="0"/>
        <v>0.20778122313903588</v>
      </c>
      <c r="AI14" s="88">
        <f t="shared" si="1"/>
        <v>7.3190698048046111E-3</v>
      </c>
      <c r="AJ14" s="88">
        <f t="shared" si="14"/>
        <v>4.6080782616446445</v>
      </c>
      <c r="AK14" s="90"/>
    </row>
    <row r="15" spans="1:41" s="96" customFormat="1" x14ac:dyDescent="0.25">
      <c r="A15" s="176"/>
      <c r="B15" s="82">
        <v>12</v>
      </c>
      <c r="C15" s="87">
        <v>8.2549999999999998E-2</v>
      </c>
      <c r="D15" s="88">
        <f>C15/PROP_InOut!$E$8</f>
        <v>0.30952380952380953</v>
      </c>
      <c r="E15" s="88">
        <v>4.1282619999999999E-2</v>
      </c>
      <c r="F15" s="89">
        <f>E15*PROP_InOut!$G$8</f>
        <v>2.5886782903749997E-4</v>
      </c>
      <c r="G15" s="90">
        <f>PROP_InOut!$C$4</f>
        <v>19.55</v>
      </c>
      <c r="H15" s="91">
        <f>PROP_InOut!$C$8*PROP_Table!C15</f>
        <v>47.545386818203525</v>
      </c>
      <c r="I15" s="92">
        <f t="shared" si="2"/>
        <v>51.407842861693794</v>
      </c>
      <c r="J15" s="93">
        <f>I15/PROP_InOut!$D$8</f>
        <v>0.14852754669749491</v>
      </c>
      <c r="K15" s="91">
        <f t="shared" si="3"/>
        <v>0.3901121785912634</v>
      </c>
      <c r="L15" s="92">
        <f t="shared" si="4"/>
        <v>22.351781369933221</v>
      </c>
      <c r="M15" s="90">
        <v>0</v>
      </c>
      <c r="N15" s="90">
        <v>0</v>
      </c>
      <c r="O15" s="91">
        <f t="shared" si="5"/>
        <v>0.45537909112559649</v>
      </c>
      <c r="P15" s="87">
        <v>26.0913</v>
      </c>
      <c r="Q15" s="91">
        <f t="shared" si="6"/>
        <v>6.526691253433313E-2</v>
      </c>
      <c r="R15" s="93">
        <f t="shared" si="7"/>
        <v>3.7395186300667795</v>
      </c>
      <c r="S15" s="94">
        <f>PROP_InOut!$F$8*PROP_Table!I15*PROP_Table!E15</f>
        <v>137423.6591649006</v>
      </c>
      <c r="T15" s="91">
        <v>1.24855</v>
      </c>
      <c r="U15" s="91">
        <v>1.6449999999999999E-2</v>
      </c>
      <c r="V15" s="8">
        <f>0.5*PROP_InOut!$J$8*I15^2*E15*T15*(C15-C14)</f>
        <v>0.26753978284741081</v>
      </c>
      <c r="W15" s="8">
        <f>0.5*PROP_InOut!$J$8*I15^2*E15*U15*(C15-C14)</f>
        <v>3.5249124407031414E-3</v>
      </c>
      <c r="X15" s="91">
        <f t="shared" si="8"/>
        <v>0.24609806057335379</v>
      </c>
      <c r="Y15" s="91">
        <f t="shared" si="9"/>
        <v>8.6680271260570849E-3</v>
      </c>
      <c r="Z15" s="95">
        <f t="shared" si="10"/>
        <v>4.992425229061964</v>
      </c>
      <c r="AA15" s="88">
        <f>PROP_InOut!$G$4/2*((PROP_InOut!$E$8-PROP_Table!C15)/(PROP_Table!C15*SIN(PROP_Table!K15)))</f>
        <v>5.8659352468586263</v>
      </c>
      <c r="AB15" s="88">
        <f t="shared" si="11"/>
        <v>0.99819558098291494</v>
      </c>
      <c r="AC15" s="88">
        <f>PROP_InOut!$G$4/2*((C15-PROP_InOut!$J$12/2)/(C15*SIN(PROP_Table!K15)))</f>
        <v>2.1238731066212271</v>
      </c>
      <c r="AD15" s="88">
        <f t="shared" si="12"/>
        <v>0.92369833244947297</v>
      </c>
      <c r="AE15" s="88">
        <f t="shared" si="13"/>
        <v>0.92203159361235143</v>
      </c>
      <c r="AF15" s="25">
        <f>0.5*PROP_InOut!$J$8*I15^2*E15*T15*(C15-C14)</f>
        <v>0.26753978284741081</v>
      </c>
      <c r="AG15" s="25">
        <f>0.5*PROP_InOut!$J$8*I15^2*E15*U15*(C15-C14)</f>
        <v>3.5249124407031414E-3</v>
      </c>
      <c r="AH15" s="88">
        <f t="shared" si="0"/>
        <v>0.22691018697535839</v>
      </c>
      <c r="AI15" s="88">
        <f t="shared" si="1"/>
        <v>7.9921948645135053E-3</v>
      </c>
      <c r="AJ15" s="88">
        <f t="shared" si="14"/>
        <v>4.992425229061964</v>
      </c>
      <c r="AK15" s="90"/>
    </row>
    <row r="16" spans="1:41" s="96" customFormat="1" x14ac:dyDescent="0.25">
      <c r="A16" s="176"/>
      <c r="B16" s="82">
        <v>13</v>
      </c>
      <c r="C16" s="87">
        <v>8.6860380000000001E-2</v>
      </c>
      <c r="D16" s="88">
        <f>C16/PROP_InOut!$E$8</f>
        <v>0.3256857142857143</v>
      </c>
      <c r="E16" s="88">
        <v>4.1691559999999996E-2</v>
      </c>
      <c r="F16" s="89">
        <f>E16*PROP_InOut!$G$8</f>
        <v>2.6143213842499995E-4</v>
      </c>
      <c r="G16" s="90">
        <f>PROP_InOut!$C$4</f>
        <v>19.55</v>
      </c>
      <c r="H16" s="91">
        <f>PROP_InOut!$C$8*PROP_Table!C16</f>
        <v>50.027987477603261</v>
      </c>
      <c r="I16" s="92">
        <f t="shared" si="2"/>
        <v>53.712214914851806</v>
      </c>
      <c r="J16" s="93">
        <f>I16/PROP_InOut!$D$8</f>
        <v>0.15518533875180543</v>
      </c>
      <c r="K16" s="91">
        <f t="shared" si="3"/>
        <v>0.37253401298801714</v>
      </c>
      <c r="L16" s="92">
        <f t="shared" si="4"/>
        <v>21.344626669285176</v>
      </c>
      <c r="M16" s="90">
        <v>0</v>
      </c>
      <c r="N16" s="90">
        <v>0</v>
      </c>
      <c r="O16" s="91">
        <f t="shared" si="5"/>
        <v>0.43559054806648478</v>
      </c>
      <c r="P16" s="87">
        <v>24.9575</v>
      </c>
      <c r="Q16" s="91">
        <f t="shared" si="6"/>
        <v>6.3056535078467646E-2</v>
      </c>
      <c r="R16" s="93">
        <f t="shared" si="7"/>
        <v>3.6128733307148231</v>
      </c>
      <c r="S16" s="94">
        <f>PROP_InOut!$F$8*PROP_Table!I16*PROP_Table!E16</f>
        <v>145006.0368106612</v>
      </c>
      <c r="T16" s="91">
        <v>1.23939</v>
      </c>
      <c r="U16" s="91">
        <v>1.5709999999999998E-2</v>
      </c>
      <c r="V16" s="8">
        <f>0.5*PROP_InOut!$J$8*I16^2*E16*T16*(C16-C15)</f>
        <v>0.38220570436155604</v>
      </c>
      <c r="W16" s="8">
        <f>0.5*PROP_InOut!$J$8*I16^2*E16*U16*(C16-C15)</f>
        <v>4.8446829613923341E-3</v>
      </c>
      <c r="X16" s="91">
        <f t="shared" si="8"/>
        <v>0.3542261042471429</v>
      </c>
      <c r="Y16" s="91">
        <f t="shared" si="9"/>
        <v>1.2475442379499321E-2</v>
      </c>
      <c r="Z16" s="95">
        <f t="shared" si="10"/>
        <v>7.185338990448269</v>
      </c>
      <c r="AA16" s="88">
        <f>PROP_InOut!$G$4/2*((PROP_InOut!$E$8-PROP_Table!C16)/(PROP_Table!C16*SIN(PROP_Table!K16)))</f>
        <v>5.6883976864548274</v>
      </c>
      <c r="AB16" s="88">
        <f t="shared" si="11"/>
        <v>0.99784503001159586</v>
      </c>
      <c r="AC16" s="88">
        <f>PROP_InOut!$G$4/2*((C16-PROP_InOut!$J$12/2)/(C16*SIN(PROP_Table!K16)))</f>
        <v>2.2452953991123694</v>
      </c>
      <c r="AD16" s="88">
        <f t="shared" si="12"/>
        <v>0.93245771067755856</v>
      </c>
      <c r="AE16" s="88">
        <f t="shared" si="13"/>
        <v>0.93044829229559234</v>
      </c>
      <c r="AF16" s="25">
        <f>0.5*PROP_InOut!$J$8*I16^2*E16*T16*(C16-C15)</f>
        <v>0.38220570436155604</v>
      </c>
      <c r="AG16" s="25">
        <f>0.5*PROP_InOut!$J$8*I16^2*E16*U16*(C16-C15)</f>
        <v>4.8446829613923341E-3</v>
      </c>
      <c r="AH16" s="88">
        <f t="shared" si="0"/>
        <v>0.32958907378327457</v>
      </c>
      <c r="AI16" s="88">
        <f t="shared" si="1"/>
        <v>1.1607754057637204E-2</v>
      </c>
      <c r="AJ16" s="88">
        <f t="shared" si="14"/>
        <v>7.185338990448269</v>
      </c>
      <c r="AK16" s="90"/>
    </row>
    <row r="17" spans="1:37" s="96" customFormat="1" x14ac:dyDescent="0.25">
      <c r="A17" s="176"/>
      <c r="B17" s="82">
        <v>14</v>
      </c>
      <c r="C17" s="87">
        <v>9.3431359999999991E-2</v>
      </c>
      <c r="D17" s="88">
        <f>C17/PROP_InOut!$E$8</f>
        <v>0.35032380952380948</v>
      </c>
      <c r="E17" s="88">
        <v>4.2090339999999997E-2</v>
      </c>
      <c r="F17" s="89">
        <f>E17*PROP_InOut!$G$8</f>
        <v>2.6393273826249994E-4</v>
      </c>
      <c r="G17" s="90">
        <f>PROP_InOut!$C$4</f>
        <v>19.55</v>
      </c>
      <c r="H17" s="91">
        <f>PROP_InOut!$C$8*PROP_Table!C17</f>
        <v>53.812600268332261</v>
      </c>
      <c r="I17" s="92">
        <f t="shared" si="2"/>
        <v>57.253807276366466</v>
      </c>
      <c r="J17" s="93">
        <f>I17/PROP_InOut!$D$8</f>
        <v>0.1654177078919298</v>
      </c>
      <c r="K17" s="91">
        <f t="shared" si="3"/>
        <v>0.34847195937652575</v>
      </c>
      <c r="L17" s="92">
        <f t="shared" si="4"/>
        <v>19.965972550929198</v>
      </c>
      <c r="M17" s="90">
        <v>0</v>
      </c>
      <c r="N17" s="90">
        <v>0</v>
      </c>
      <c r="O17" s="91">
        <f t="shared" si="5"/>
        <v>0.40835468508911327</v>
      </c>
      <c r="P17" s="87">
        <v>23.396999999999998</v>
      </c>
      <c r="Q17" s="91">
        <f t="shared" si="6"/>
        <v>5.9882725712587528E-2</v>
      </c>
      <c r="R17" s="93">
        <f t="shared" si="7"/>
        <v>3.4310274490708004</v>
      </c>
      <c r="S17" s="94">
        <f>PROP_InOut!$F$8*PROP_Table!I17*PROP_Table!E17</f>
        <v>156045.65529251596</v>
      </c>
      <c r="T17" s="91">
        <v>1.2252099999999999</v>
      </c>
      <c r="U17" s="91">
        <v>1.481E-2</v>
      </c>
      <c r="V17" s="8">
        <f>0.5*PROP_InOut!$J$8*I17^2*E17*T17*(C17-C16)</f>
        <v>0.66071049377580138</v>
      </c>
      <c r="W17" s="8">
        <f>0.5*PROP_InOut!$J$8*I17^2*E17*U17*(C17-C16)</f>
        <v>7.9864859190013297E-3</v>
      </c>
      <c r="X17" s="91">
        <f t="shared" si="8"/>
        <v>0.61827178975301267</v>
      </c>
      <c r="Y17" s="91">
        <f t="shared" si="9"/>
        <v>2.178015756254164E-2</v>
      </c>
      <c r="Z17" s="95">
        <f t="shared" si="10"/>
        <v>12.544470215293316</v>
      </c>
      <c r="AA17" s="88">
        <f>PROP_InOut!$G$4/2*((PROP_InOut!$E$8-PROP_Table!C17)/(PROP_Table!C17*SIN(PROP_Table!K17)))</f>
        <v>5.4310638189803067</v>
      </c>
      <c r="AB17" s="88">
        <f t="shared" si="11"/>
        <v>0.99721259250704686</v>
      </c>
      <c r="AC17" s="88">
        <f>PROP_InOut!$G$4/2*((C17-PROP_InOut!$J$12/2)/(C17*SIN(PROP_Table!K17)))</f>
        <v>2.4309854381485967</v>
      </c>
      <c r="AD17" s="88">
        <f t="shared" si="12"/>
        <v>0.94393677836747003</v>
      </c>
      <c r="AE17" s="88">
        <f t="shared" si="13"/>
        <v>0.94130564191857446</v>
      </c>
      <c r="AF17" s="25">
        <f>0.5*PROP_InOut!$J$8*I17^2*E17*T17*(C17-C16)</f>
        <v>0.66071049377580138</v>
      </c>
      <c r="AG17" s="25">
        <f>0.5*PROP_InOut!$J$8*I17^2*E17*U17*(C17-C16)</f>
        <v>7.9864859190013297E-3</v>
      </c>
      <c r="AH17" s="88">
        <f t="shared" si="0"/>
        <v>0.58198272393360551</v>
      </c>
      <c r="AI17" s="88">
        <f t="shared" si="1"/>
        <v>2.0501785195495951E-2</v>
      </c>
      <c r="AJ17" s="88">
        <f t="shared" si="14"/>
        <v>12.544470215293316</v>
      </c>
      <c r="AK17" s="90"/>
    </row>
    <row r="18" spans="1:37" s="96" customFormat="1" x14ac:dyDescent="0.25">
      <c r="A18" s="176"/>
      <c r="B18" s="82">
        <v>15</v>
      </c>
      <c r="C18" s="87">
        <v>0.10000487999999999</v>
      </c>
      <c r="D18" s="88">
        <f>C18/PROP_InOut!$E$8</f>
        <v>0.37497142857142857</v>
      </c>
      <c r="E18" s="88">
        <v>4.2237659999999996E-2</v>
      </c>
      <c r="F18" s="89">
        <f>E18*PROP_InOut!$G$8</f>
        <v>2.6485652673749997E-4</v>
      </c>
      <c r="G18" s="90">
        <f>PROP_InOut!$C$4</f>
        <v>19.55</v>
      </c>
      <c r="H18" s="91">
        <f>PROP_InOut!$C$8*PROP_Table!C18</f>
        <v>57.598675994040285</v>
      </c>
      <c r="I18" s="92">
        <f t="shared" si="2"/>
        <v>60.826063297458539</v>
      </c>
      <c r="J18" s="93">
        <f>I18/PROP_InOut!$D$8</f>
        <v>0.17573867048154115</v>
      </c>
      <c r="K18" s="91">
        <f t="shared" si="3"/>
        <v>0.327216295216822</v>
      </c>
      <c r="L18" s="92">
        <f t="shared" si="4"/>
        <v>18.748112703830685</v>
      </c>
      <c r="M18" s="90">
        <v>0</v>
      </c>
      <c r="N18" s="90">
        <v>0</v>
      </c>
      <c r="O18" s="91">
        <f t="shared" si="5"/>
        <v>0.38415569501021191</v>
      </c>
      <c r="P18" s="87">
        <v>22.0105</v>
      </c>
      <c r="Q18" s="91">
        <f t="shared" si="6"/>
        <v>5.6939399793389939E-2</v>
      </c>
      <c r="R18" s="93">
        <f t="shared" si="7"/>
        <v>3.2623872961693152</v>
      </c>
      <c r="S18" s="94">
        <f>PROP_InOut!$F$8*PROP_Table!I18*PROP_Table!E18</f>
        <v>166362.11578891199</v>
      </c>
      <c r="T18" s="91">
        <v>1.20991</v>
      </c>
      <c r="U18" s="91">
        <v>1.409E-2</v>
      </c>
      <c r="V18" s="8">
        <f>0.5*PROP_InOut!$J$8*I18^2*E18*T18*(C18-C17)</f>
        <v>0.73928121807734415</v>
      </c>
      <c r="W18" s="8">
        <f>0.5*PROP_InOut!$J$8*I18^2*E18*U18*(C18-C17)</f>
        <v>8.6092952060151402E-3</v>
      </c>
      <c r="X18" s="91">
        <f t="shared" si="8"/>
        <v>0.69728838803564197</v>
      </c>
      <c r="Y18" s="91">
        <f t="shared" si="9"/>
        <v>2.4577558551512835E-2</v>
      </c>
      <c r="Z18" s="95">
        <f t="shared" si="10"/>
        <v>14.155657521244382</v>
      </c>
      <c r="AA18" s="88">
        <f>PROP_InOut!$G$4/2*((PROP_InOut!$E$8-PROP_Table!C18)/(PROP_Table!C18*SIN(PROP_Table!K18)))</f>
        <v>5.1861448294302512</v>
      </c>
      <c r="AB18" s="88">
        <f t="shared" si="11"/>
        <v>0.99643903007386536</v>
      </c>
      <c r="AC18" s="88">
        <f>PROP_InOut!$G$4/2*((C18-PROP_InOut!$J$12/2)/(C18*SIN(PROP_Table!K18)))</f>
        <v>2.6174116084657273</v>
      </c>
      <c r="AD18" s="88">
        <f t="shared" si="12"/>
        <v>0.9534907756505272</v>
      </c>
      <c r="AE18" s="88">
        <f t="shared" si="13"/>
        <v>0.9500954236735889</v>
      </c>
      <c r="AF18" s="25">
        <f>0.5*PROP_InOut!$J$8*I18^2*E18*T18*(C18-C17)</f>
        <v>0.73928121807734415</v>
      </c>
      <c r="AG18" s="25">
        <f>0.5*PROP_InOut!$J$8*I18^2*E18*U18*(C18-C17)</f>
        <v>8.6092952060151402E-3</v>
      </c>
      <c r="AH18" s="88">
        <f t="shared" si="0"/>
        <v>0.66249050645339713</v>
      </c>
      <c r="AI18" s="88">
        <f t="shared" si="1"/>
        <v>2.3351025904862023E-2</v>
      </c>
      <c r="AJ18" s="88">
        <f t="shared" si="14"/>
        <v>14.155657521244382</v>
      </c>
      <c r="AK18" s="90"/>
    </row>
    <row r="19" spans="1:37" s="96" customFormat="1" x14ac:dyDescent="0.25">
      <c r="A19" s="176"/>
      <c r="B19" s="82">
        <v>16</v>
      </c>
      <c r="C19" s="87">
        <v>0.10657585999999999</v>
      </c>
      <c r="D19" s="88">
        <f>C19/PROP_InOut!$E$8</f>
        <v>0.3996095238095238</v>
      </c>
      <c r="E19" s="88">
        <v>4.2146219999999998E-2</v>
      </c>
      <c r="F19" s="89">
        <f>E19*PROP_InOut!$G$8</f>
        <v>2.6428314078749996E-4</v>
      </c>
      <c r="G19" s="90">
        <f>PROP_InOut!$C$4</f>
        <v>19.55</v>
      </c>
      <c r="H19" s="91">
        <f>PROP_InOut!$C$8*PROP_Table!C19</f>
        <v>61.383288784769285</v>
      </c>
      <c r="I19" s="92">
        <f t="shared" si="2"/>
        <v>64.421352376633507</v>
      </c>
      <c r="J19" s="93">
        <f>I19/PROP_InOut!$D$8</f>
        <v>0.18612618018574739</v>
      </c>
      <c r="K19" s="91">
        <f t="shared" si="3"/>
        <v>0.30833314372341741</v>
      </c>
      <c r="L19" s="92">
        <f t="shared" si="4"/>
        <v>17.666187819352448</v>
      </c>
      <c r="M19" s="90">
        <v>0</v>
      </c>
      <c r="N19" s="90">
        <v>0</v>
      </c>
      <c r="O19" s="91">
        <f t="shared" si="5"/>
        <v>0.36254328288276616</v>
      </c>
      <c r="P19" s="87">
        <v>20.772200000000002</v>
      </c>
      <c r="Q19" s="91">
        <f t="shared" si="6"/>
        <v>5.4210139159348712E-2</v>
      </c>
      <c r="R19" s="93">
        <f t="shared" si="7"/>
        <v>3.1060121806475536</v>
      </c>
      <c r="S19" s="94">
        <f>PROP_InOut!$F$8*PROP_Table!I19*PROP_Table!E19</f>
        <v>175813.95472785734</v>
      </c>
      <c r="T19" s="91">
        <v>1.19432</v>
      </c>
      <c r="U19" s="91">
        <v>1.35E-2</v>
      </c>
      <c r="V19" s="8">
        <f>0.5*PROP_InOut!$J$8*I19^2*E19*T19*(C19-C18)</f>
        <v>0.81648555224253483</v>
      </c>
      <c r="W19" s="8">
        <f>0.5*PROP_InOut!$J$8*I19^2*E19*U19*(C19-C18)</f>
        <v>9.2291470922987312E-3</v>
      </c>
      <c r="X19" s="91">
        <f t="shared" si="8"/>
        <v>0.77517991743299919</v>
      </c>
      <c r="Y19" s="91">
        <f t="shared" si="9"/>
        <v>2.7344534953032365E-2</v>
      </c>
      <c r="Z19" s="95">
        <f t="shared" si="10"/>
        <v>15.749321522783896</v>
      </c>
      <c r="AA19" s="88">
        <f>PROP_InOut!$G$4/2*((PROP_InOut!$E$8-PROP_Table!C19)/(PROP_Table!C19*SIN(PROP_Table!K19)))</f>
        <v>4.9508644995920097</v>
      </c>
      <c r="AB19" s="88">
        <f t="shared" si="11"/>
        <v>0.99549442092975526</v>
      </c>
      <c r="AC19" s="88">
        <f>PROP_InOut!$G$4/2*((C19-PROP_InOut!$J$12/2)/(C19*SIN(PROP_Table!K19)))</f>
        <v>2.8043720819138511</v>
      </c>
      <c r="AD19" s="88">
        <f t="shared" si="12"/>
        <v>0.96143241103670929</v>
      </c>
      <c r="AE19" s="88">
        <f t="shared" si="13"/>
        <v>0.95710060128808738</v>
      </c>
      <c r="AF19" s="25">
        <f>0.5*PROP_InOut!$J$8*I19^2*E19*T19*(C19-C18)</f>
        <v>0.81648555224253483</v>
      </c>
      <c r="AG19" s="25">
        <f>0.5*PROP_InOut!$J$8*I19^2*E19*U19*(C19-C18)</f>
        <v>9.2291470922987312E-3</v>
      </c>
      <c r="AH19" s="88">
        <f t="shared" si="0"/>
        <v>0.74192516508157347</v>
      </c>
      <c r="AI19" s="88">
        <f t="shared" si="1"/>
        <v>2.6171470845490399E-2</v>
      </c>
      <c r="AJ19" s="88">
        <f t="shared" si="14"/>
        <v>15.749321522783896</v>
      </c>
      <c r="AK19" s="90"/>
    </row>
    <row r="20" spans="1:37" s="96" customFormat="1" x14ac:dyDescent="0.25">
      <c r="A20" s="176"/>
      <c r="B20" s="82">
        <v>17</v>
      </c>
      <c r="C20" s="87">
        <v>0.11314937999999999</v>
      </c>
      <c r="D20" s="88">
        <f>C20/PROP_InOut!$E$8</f>
        <v>0.42425714285714283</v>
      </c>
      <c r="E20" s="88">
        <v>4.1838879999999995E-2</v>
      </c>
      <c r="F20" s="89">
        <f>E20*PROP_InOut!$G$8</f>
        <v>2.6235592689999993E-4</v>
      </c>
      <c r="G20" s="90">
        <f>PROP_InOut!$C$4</f>
        <v>19.55</v>
      </c>
      <c r="H20" s="91">
        <f>PROP_InOut!$C$8*PROP_Table!C20</f>
        <v>65.169364510477308</v>
      </c>
      <c r="I20" s="92">
        <f t="shared" si="2"/>
        <v>68.038581486532038</v>
      </c>
      <c r="J20" s="93">
        <f>I20/PROP_InOut!$D$8</f>
        <v>0.19657707902975094</v>
      </c>
      <c r="K20" s="91">
        <f t="shared" si="3"/>
        <v>0.29144540065251606</v>
      </c>
      <c r="L20" s="92">
        <f t="shared" si="4"/>
        <v>16.698591415888501</v>
      </c>
      <c r="M20" s="90">
        <v>0</v>
      </c>
      <c r="N20" s="90">
        <v>0</v>
      </c>
      <c r="O20" s="91">
        <f t="shared" si="5"/>
        <v>0.34314220291759712</v>
      </c>
      <c r="P20" s="87">
        <v>19.660599999999999</v>
      </c>
      <c r="Q20" s="91">
        <f t="shared" si="6"/>
        <v>5.1696802265081034E-2</v>
      </c>
      <c r="R20" s="93">
        <f t="shared" si="7"/>
        <v>2.9620085841114978</v>
      </c>
      <c r="S20" s="94">
        <f>PROP_InOut!$F$8*PROP_Table!I20*PROP_Table!E20</f>
        <v>184331.76282042332</v>
      </c>
      <c r="T20" s="91">
        <v>1.17954</v>
      </c>
      <c r="U20" s="91">
        <v>1.3010000000000001E-2</v>
      </c>
      <c r="V20" s="8">
        <f>0.5*PROP_InOut!$J$8*I20^2*E20*T20*(C20-C19)</f>
        <v>0.89326550235663438</v>
      </c>
      <c r="W20" s="8">
        <f>0.5*PROP_InOut!$J$8*I20^2*E20*U20*(C20-C19)</f>
        <v>9.8524714597722964E-3</v>
      </c>
      <c r="X20" s="91">
        <f t="shared" si="8"/>
        <v>0.85276512300834184</v>
      </c>
      <c r="Y20" s="91">
        <f t="shared" si="9"/>
        <v>3.0109637631073726E-2</v>
      </c>
      <c r="Z20" s="95">
        <f t="shared" si="10"/>
        <v>17.341906337072533</v>
      </c>
      <c r="AA20" s="88">
        <f>PROP_InOut!$G$4/2*((PROP_InOut!$E$8-PROP_Table!C20)/(PROP_Table!C20*SIN(PROP_Table!K20)))</f>
        <v>4.7228905871884619</v>
      </c>
      <c r="AB20" s="88">
        <f t="shared" si="11"/>
        <v>0.99434072859294798</v>
      </c>
      <c r="AC20" s="88">
        <f>PROP_InOut!$G$4/2*((C20-PROP_InOut!$J$12/2)/(C20*SIN(PROP_Table!K20)))</f>
        <v>2.9919531010463754</v>
      </c>
      <c r="AD20" s="88">
        <f t="shared" si="12"/>
        <v>0.96803505962624459</v>
      </c>
      <c r="AE20" s="88">
        <f t="shared" si="13"/>
        <v>0.96255668649227788</v>
      </c>
      <c r="AF20" s="25">
        <f>0.5*PROP_InOut!$J$8*I20^2*E20*T20*(C20-C19)</f>
        <v>0.89326550235663438</v>
      </c>
      <c r="AG20" s="25">
        <f>0.5*PROP_InOut!$J$8*I20^2*E20*U20*(C20-C19)</f>
        <v>9.8524714597722964E-3</v>
      </c>
      <c r="AH20" s="88">
        <f t="shared" si="0"/>
        <v>0.82083477115908932</v>
      </c>
      <c r="AI20" s="88">
        <f t="shared" si="1"/>
        <v>2.8982233029649525E-2</v>
      </c>
      <c r="AJ20" s="88">
        <f t="shared" si="14"/>
        <v>17.341906337072533</v>
      </c>
      <c r="AK20" s="90"/>
    </row>
    <row r="21" spans="1:37" s="96" customFormat="1" x14ac:dyDescent="0.25">
      <c r="A21" s="176"/>
      <c r="B21" s="82">
        <v>18</v>
      </c>
      <c r="C21" s="87">
        <v>0.11972036</v>
      </c>
      <c r="D21" s="88">
        <f>C21/PROP_InOut!$E$8</f>
        <v>0.44889523809523812</v>
      </c>
      <c r="E21" s="88">
        <v>4.1325799999999996E-2</v>
      </c>
      <c r="F21" s="89">
        <f>E21*PROP_InOut!$G$8</f>
        <v>2.5913859462499997E-4</v>
      </c>
      <c r="G21" s="90">
        <f>PROP_InOut!$C$4</f>
        <v>19.55</v>
      </c>
      <c r="H21" s="91">
        <f>PROP_InOut!$C$8*PROP_Table!C21</f>
        <v>68.953977301206308</v>
      </c>
      <c r="I21" s="92">
        <f t="shared" si="2"/>
        <v>71.671845836808714</v>
      </c>
      <c r="J21" s="93">
        <f>I21/PROP_InOut!$D$8</f>
        <v>0.20707430689247014</v>
      </c>
      <c r="K21" s="91">
        <f t="shared" si="3"/>
        <v>0.27627206590079878</v>
      </c>
      <c r="L21" s="92">
        <f t="shared" si="4"/>
        <v>15.829223373475916</v>
      </c>
      <c r="M21" s="90">
        <v>0</v>
      </c>
      <c r="N21" s="90">
        <v>0</v>
      </c>
      <c r="O21" s="91">
        <f t="shared" si="5"/>
        <v>0.32564004117859807</v>
      </c>
      <c r="P21" s="87">
        <v>18.657800000000002</v>
      </c>
      <c r="Q21" s="91">
        <f t="shared" si="6"/>
        <v>4.9367975277799271E-2</v>
      </c>
      <c r="R21" s="93">
        <f t="shared" si="7"/>
        <v>2.8285766265240859</v>
      </c>
      <c r="S21" s="94">
        <f>PROP_InOut!$F$8*PROP_Table!I21*PROP_Table!E21</f>
        <v>191793.87538088532</v>
      </c>
      <c r="T21" s="91">
        <v>1.1664399999999999</v>
      </c>
      <c r="U21" s="91">
        <v>1.26E-2</v>
      </c>
      <c r="V21" s="8">
        <f>0.5*PROP_InOut!$J$8*I21^2*E21*T21*(C21-C20)</f>
        <v>0.96781053867651756</v>
      </c>
      <c r="W21" s="8">
        <f>0.5*PROP_InOut!$J$8*I21^2*E21*U21*(C21-C20)</f>
        <v>1.0454384955354862E-2</v>
      </c>
      <c r="X21" s="91">
        <f t="shared" si="8"/>
        <v>0.92825853601392316</v>
      </c>
      <c r="Y21" s="91">
        <f t="shared" si="9"/>
        <v>3.2809194448760133E-2</v>
      </c>
      <c r="Z21" s="95">
        <f t="shared" si="10"/>
        <v>18.896739445911042</v>
      </c>
      <c r="AA21" s="88">
        <f>PROP_InOut!$G$4/2*((PROP_InOut!$E$8-PROP_Table!C21)/(PROP_Table!C21*SIN(PROP_Table!K21)))</f>
        <v>4.5008132456148839</v>
      </c>
      <c r="AB21" s="88">
        <f t="shared" si="11"/>
        <v>0.99293339713890139</v>
      </c>
      <c r="AC21" s="88">
        <f>PROP_InOut!$G$4/2*((C21-PROP_InOut!$J$12/2)/(C21*SIN(PROP_Table!K21)))</f>
        <v>3.1799545282846386</v>
      </c>
      <c r="AD21" s="88">
        <f t="shared" si="12"/>
        <v>0.97351690824479342</v>
      </c>
      <c r="AE21" s="88">
        <f t="shared" si="13"/>
        <v>0.96663745087566288</v>
      </c>
      <c r="AF21" s="25">
        <f>0.5*PROP_InOut!$J$8*I21^2*E21*T21*(C21-C20)</f>
        <v>0.96781053867651756</v>
      </c>
      <c r="AG21" s="25">
        <f>0.5*PROP_InOut!$J$8*I21^2*E21*U21*(C21-C20)</f>
        <v>1.0454384955354862E-2</v>
      </c>
      <c r="AH21" s="88">
        <f t="shared" si="0"/>
        <v>0.89728946500607343</v>
      </c>
      <c r="AI21" s="88">
        <f t="shared" si="1"/>
        <v>3.1714596087233447E-2</v>
      </c>
      <c r="AJ21" s="88">
        <f t="shared" si="14"/>
        <v>18.896739445911042</v>
      </c>
      <c r="AK21" s="90"/>
    </row>
    <row r="22" spans="1:37" s="96" customFormat="1" x14ac:dyDescent="0.25">
      <c r="A22" s="176"/>
      <c r="B22" s="82">
        <v>19</v>
      </c>
      <c r="C22" s="87">
        <v>0.12629388</v>
      </c>
      <c r="D22" s="88">
        <f>C22/PROP_InOut!$E$8</f>
        <v>0.47354285714285715</v>
      </c>
      <c r="E22" s="88">
        <v>4.0624759999999996E-2</v>
      </c>
      <c r="F22" s="89">
        <f>E22*PROP_InOut!$G$8</f>
        <v>2.5474263567499996E-4</v>
      </c>
      <c r="G22" s="90">
        <f>PROP_InOut!$C$4</f>
        <v>19.55</v>
      </c>
      <c r="H22" s="91">
        <f>PROP_InOut!$C$8*PROP_Table!C22</f>
        <v>72.740053026914339</v>
      </c>
      <c r="I22" s="92">
        <f t="shared" si="2"/>
        <v>75.32142998083819</v>
      </c>
      <c r="J22" s="93">
        <f>I22/PROP_InOut!$D$8</f>
        <v>0.21761868590555436</v>
      </c>
      <c r="K22" s="91">
        <f t="shared" si="3"/>
        <v>0.26256064318651062</v>
      </c>
      <c r="L22" s="92">
        <f t="shared" si="4"/>
        <v>15.043616720827393</v>
      </c>
      <c r="M22" s="90">
        <v>0</v>
      </c>
      <c r="N22" s="90">
        <v>0</v>
      </c>
      <c r="O22" s="91">
        <f t="shared" si="5"/>
        <v>0.30978372492422956</v>
      </c>
      <c r="P22" s="87">
        <v>17.749300000000002</v>
      </c>
      <c r="Q22" s="91">
        <f t="shared" si="6"/>
        <v>4.7223081737718949E-2</v>
      </c>
      <c r="R22" s="93">
        <f t="shared" si="7"/>
        <v>2.7056832791726091</v>
      </c>
      <c r="S22" s="94">
        <f>PROP_InOut!$F$8*PROP_Table!I22*PROP_Table!E22</f>
        <v>198140.94977237796</v>
      </c>
      <c r="T22" s="91">
        <v>1.15448</v>
      </c>
      <c r="U22" s="91">
        <v>1.2239999999999999E-2</v>
      </c>
      <c r="V22" s="8">
        <f>0.5*PROP_InOut!$J$8*I22^2*E22*T22*(C22-C21)</f>
        <v>1.0403792280111515</v>
      </c>
      <c r="W22" s="8">
        <f>0.5*PROP_InOut!$J$8*I22^2*E22*U22*(C22-C21)</f>
        <v>1.1030283548313088E-2</v>
      </c>
      <c r="X22" s="91">
        <f t="shared" si="8"/>
        <v>1.0018609337270856</v>
      </c>
      <c r="Y22" s="91">
        <f t="shared" si="9"/>
        <v>3.5449068908618445E-2</v>
      </c>
      <c r="Z22" s="95">
        <f t="shared" si="10"/>
        <v>20.417197984317578</v>
      </c>
      <c r="AA22" s="88">
        <f>PROP_InOut!$G$4/2*((PROP_InOut!$E$8-PROP_Table!C22)/(PROP_Table!C22*SIN(PROP_Table!K22)))</f>
        <v>4.2832707464559459</v>
      </c>
      <c r="AB22" s="88">
        <f t="shared" si="11"/>
        <v>0.9912159853043333</v>
      </c>
      <c r="AC22" s="88">
        <f>PROP_InOut!$G$4/2*((C22-PROP_InOut!$J$12/2)/(C22*SIN(PROP_Table!K22)))</f>
        <v>3.3684711076727245</v>
      </c>
      <c r="AD22" s="88">
        <f t="shared" si="12"/>
        <v>0.97806904161307351</v>
      </c>
      <c r="AE22" s="88">
        <f t="shared" si="13"/>
        <v>0.96947766877816766</v>
      </c>
      <c r="AF22" s="25">
        <f>0.5*PROP_InOut!$J$8*I22^2*E22*T22*(C22-C21)</f>
        <v>1.0403792280111515</v>
      </c>
      <c r="AG22" s="25">
        <f>0.5*PROP_InOut!$J$8*I22^2*E22*U22*(C22-C21)</f>
        <v>1.1030283548313088E-2</v>
      </c>
      <c r="AH22" s="88">
        <f t="shared" si="0"/>
        <v>0.97128180246965334</v>
      </c>
      <c r="AI22" s="88">
        <f t="shared" si="1"/>
        <v>3.4367080685884031E-2</v>
      </c>
      <c r="AJ22" s="88">
        <f t="shared" si="14"/>
        <v>20.417197984317578</v>
      </c>
      <c r="AK22" s="90"/>
    </row>
    <row r="23" spans="1:37" s="96" customFormat="1" x14ac:dyDescent="0.25">
      <c r="A23" s="177"/>
      <c r="B23" s="98">
        <v>20</v>
      </c>
      <c r="C23" s="87">
        <v>0.1328674</v>
      </c>
      <c r="D23" s="99">
        <f>C23/PROP_InOut!$E$8</f>
        <v>0.49819047619047618</v>
      </c>
      <c r="E23" s="88">
        <v>3.9756079999999999E-2</v>
      </c>
      <c r="F23" s="100">
        <f>E23*PROP_InOut!$G$8</f>
        <v>2.4929546914999995E-4</v>
      </c>
      <c r="G23" s="101">
        <f>PROP_InOut!$C$4</f>
        <v>19.55</v>
      </c>
      <c r="H23" s="102">
        <f>PROP_InOut!$C$8*PROP_Table!C23</f>
        <v>76.526128752622355</v>
      </c>
      <c r="I23" s="103">
        <f t="shared" si="2"/>
        <v>78.983864693131693</v>
      </c>
      <c r="J23" s="104">
        <f>I23/PROP_InOut!$D$8</f>
        <v>0.22820019278224216</v>
      </c>
      <c r="K23" s="102">
        <f t="shared" si="3"/>
        <v>0.25011863948011837</v>
      </c>
      <c r="L23" s="103">
        <f t="shared" si="4"/>
        <v>14.33074241976499</v>
      </c>
      <c r="M23" s="101">
        <v>0</v>
      </c>
      <c r="N23" s="101">
        <v>0</v>
      </c>
      <c r="O23" s="102">
        <f t="shared" si="5"/>
        <v>0.29535508799799237</v>
      </c>
      <c r="P23" s="87">
        <v>16.922599999999999</v>
      </c>
      <c r="Q23" s="102">
        <f>RADIANS(R23)</f>
        <v>4.523644851787402E-2</v>
      </c>
      <c r="R23" s="104">
        <f t="shared" si="7"/>
        <v>2.5918575802350095</v>
      </c>
      <c r="S23" s="105">
        <f>PROP_InOut!$F$8*PROP_Table!I23*PROP_Table!E23</f>
        <v>203332.50518144353</v>
      </c>
      <c r="T23" s="102">
        <v>1.1435900000000001</v>
      </c>
      <c r="U23" s="102">
        <v>1.1939999999999999E-2</v>
      </c>
      <c r="V23" s="8">
        <f>0.5*PROP_InOut!$J$8*I23^2*E23*T23*(C23-C22)</f>
        <v>1.1089909510872005</v>
      </c>
      <c r="W23" s="8">
        <f>0.5*PROP_InOut!$J$8*I23^2*E23*U23*(C23-C22)</f>
        <v>1.1578758082862888E-2</v>
      </c>
      <c r="X23" s="102">
        <f t="shared" si="8"/>
        <v>1.0716165879792972</v>
      </c>
      <c r="Y23" s="102">
        <f t="shared" si="9"/>
        <v>3.7962168355032418E-2</v>
      </c>
      <c r="Z23" s="106">
        <f t="shared" si="10"/>
        <v>21.86463935672661</v>
      </c>
      <c r="AA23" s="99">
        <f>PROP_InOut!$G$4/2*((PROP_InOut!$E$8-PROP_Table!C23)/(PROP_Table!C23*SIN(PROP_Table!K23)))</f>
        <v>4.0694441906000165</v>
      </c>
      <c r="AB23" s="99">
        <f t="shared" si="11"/>
        <v>0.98912162309727758</v>
      </c>
      <c r="AC23" s="99">
        <f>PROP_InOut!$G$4/2*((C23-PROP_InOut!$J$12/2)/(C23*SIN(PROP_Table!K23)))</f>
        <v>3.5573846919536303</v>
      </c>
      <c r="AD23" s="99">
        <f t="shared" si="12"/>
        <v>0.98184540995981728</v>
      </c>
      <c r="AE23" s="99">
        <f t="shared" si="13"/>
        <v>0.97116452553006638</v>
      </c>
      <c r="AF23" s="25">
        <f>0.5*PROP_InOut!$J$8*I23^2*E23*T23*(C23-C22)</f>
        <v>1.1089909510872005</v>
      </c>
      <c r="AG23" s="25">
        <f>0.5*PROP_InOut!$J$8*I23^2*E23*U23*(C23-C22)</f>
        <v>1.1578758082862888E-2</v>
      </c>
      <c r="AH23" s="99">
        <f t="shared" si="0"/>
        <v>1.0407160152150627</v>
      </c>
      <c r="AI23" s="99">
        <f t="shared" si="1"/>
        <v>3.6867511218607561E-2</v>
      </c>
      <c r="AJ23" s="99">
        <f t="shared" si="14"/>
        <v>21.86463935672661</v>
      </c>
      <c r="AK23" s="101"/>
    </row>
    <row r="24" spans="1:37" s="96" customFormat="1" x14ac:dyDescent="0.25">
      <c r="A24" s="178" t="s">
        <v>85</v>
      </c>
      <c r="B24" s="107">
        <v>21</v>
      </c>
      <c r="C24" s="87">
        <v>0.13943838</v>
      </c>
      <c r="D24" s="108">
        <f>C24/PROP_InOut!$E$8</f>
        <v>0.52282857142857142</v>
      </c>
      <c r="E24" s="88">
        <v>3.8732459999999996E-2</v>
      </c>
      <c r="F24" s="109">
        <f>E24*PROP_InOut!$G$8</f>
        <v>2.4287673198749996E-4</v>
      </c>
      <c r="G24" s="96">
        <f>PROP_InOut!$C$4</f>
        <v>19.55</v>
      </c>
      <c r="H24" s="110">
        <f>PROP_InOut!$C$8*PROP_Table!C24</f>
        <v>80.310741543351355</v>
      </c>
      <c r="I24" s="111">
        <f t="shared" ref="I24:I43" si="15">SQRT(G24^2+H24^2)</f>
        <v>82.656020393211421</v>
      </c>
      <c r="J24" s="112">
        <f>I24/PROP_InOut!$D$8</f>
        <v>0.2388097855381848</v>
      </c>
      <c r="K24" s="110">
        <f t="shared" ref="K24:K43" si="16">ATAN(G24/H24)</f>
        <v>0.23878512404744653</v>
      </c>
      <c r="L24" s="111">
        <f t="shared" ref="L24:L43" si="17">DEGREES(K24)</f>
        <v>13.681379818426509</v>
      </c>
      <c r="M24" s="96">
        <v>0</v>
      </c>
      <c r="N24" s="96">
        <v>0</v>
      </c>
      <c r="O24" s="110">
        <f t="shared" ref="O24:O43" si="18">RADIANS(P24)</f>
        <v>0.28217785214543523</v>
      </c>
      <c r="P24" s="87">
        <v>16.1676</v>
      </c>
      <c r="Q24" s="110">
        <f t="shared" ref="Q24:Q43" si="19">RADIANS(R24)</f>
        <v>4.3392728097988685E-2</v>
      </c>
      <c r="R24" s="112">
        <f t="shared" si="7"/>
        <v>2.4862201815734917</v>
      </c>
      <c r="S24" s="113">
        <f>PROP_InOut!$F$8*PROP_Table!I24*PROP_Table!E24</f>
        <v>207307.22979183265</v>
      </c>
      <c r="T24" s="110">
        <v>1.1336599999999999</v>
      </c>
      <c r="U24" s="110">
        <v>1.1690000000000001E-2</v>
      </c>
      <c r="V24" s="8">
        <f>0.5*PROP_InOut!$J$8*I24^2*E24*T24*(C24-C23)</f>
        <v>1.1725095316080465</v>
      </c>
      <c r="W24" s="8">
        <f>0.5*PROP_InOut!$J$8*I24^2*E24*U24*(C24-C23)</f>
        <v>1.2090606023409193E-2</v>
      </c>
      <c r="X24" s="110">
        <f t="shared" ref="X24:X42" si="20">(AF24*COS(K24+M24)-AG24*SIN(K24+M24))</f>
        <v>1.1363810906391829</v>
      </c>
      <c r="Y24" s="110">
        <f t="shared" ref="Y24:Y43" si="21">(C24*(AF24*SIN(K24+M24)+AG24*COS(K24+M24)))</f>
        <v>4.0307774825043566E-2</v>
      </c>
      <c r="Z24" s="95">
        <f t="shared" ref="Z24:Z43" si="22">(H24*(AF24*SIN(K24+M24)+AG24*COS(K24+M24)))</f>
        <v>23.215611700033218</v>
      </c>
      <c r="AA24" s="88">
        <f>PROP_InOut!$G$4/2*((PROP_InOut!$E$8-PROP_Table!C24)/(PROP_Table!C24*SIN(PROP_Table!K24)))</f>
        <v>3.8587162927914913</v>
      </c>
      <c r="AB24" s="88">
        <f t="shared" ref="AB24:AB43" si="23">2/PI()*ACOS(EXP(-AA24))</f>
        <v>0.98656947018396002</v>
      </c>
      <c r="AC24" s="88">
        <f>PROP_InOut!$G$4/2*((C24-PROP_InOut!$J$12/2)/(C24*SIN(PROP_Table!K24)))</f>
        <v>3.7465814720760768</v>
      </c>
      <c r="AD24" s="88">
        <f t="shared" ref="AD24:AD43" si="24">2/PI()*ACOS(EXP(-AC24))</f>
        <v>0.98497547398191454</v>
      </c>
      <c r="AE24" s="88">
        <f t="shared" ref="AE24:AE43" si="25">AD24*AB24</f>
        <v>0.97174673151053237</v>
      </c>
      <c r="AF24" s="25">
        <f>0.5*PROP_InOut!$J$8*I24^2*E24*T24*(C24-C23)</f>
        <v>1.1725095316080465</v>
      </c>
      <c r="AG24" s="25">
        <f>0.5*PROP_InOut!$J$8*I24^2*E24*U24*(C24-C23)</f>
        <v>1.2090606023409193E-2</v>
      </c>
      <c r="AH24" s="108">
        <f t="shared" ref="AH24:AH42" si="26">AE24*(AF24*COS(K24+M24)-AG24*SIN(K24+M24))</f>
        <v>1.104274610579</v>
      </c>
      <c r="AI24" s="108">
        <f t="shared" ref="AI24:AI42" si="27">AE24*(C24*(AF24*SIN(K24+M24)+AG24*COS(K24+M24)))</f>
        <v>3.9168948440698605E-2</v>
      </c>
      <c r="AJ24" s="108">
        <f t="shared" ref="AJ24:AJ42" si="28">H24*(AF24*SIN(K24+M24)+AG24*COS(K24+M24))</f>
        <v>23.215611700033218</v>
      </c>
    </row>
    <row r="25" spans="1:37" s="96" customFormat="1" x14ac:dyDescent="0.25">
      <c r="A25" s="178"/>
      <c r="B25" s="107">
        <v>22</v>
      </c>
      <c r="C25" s="87">
        <v>0.1460119</v>
      </c>
      <c r="D25" s="108">
        <f>C25/PROP_InOut!$E$8</f>
        <v>0.54747619047619045</v>
      </c>
      <c r="E25" s="88">
        <v>3.7571680000000003E-2</v>
      </c>
      <c r="F25" s="109">
        <f>E25*PROP_InOut!$G$8</f>
        <v>2.3559791589999998E-4</v>
      </c>
      <c r="G25" s="96">
        <f>PROP_InOut!$C$4</f>
        <v>19.55</v>
      </c>
      <c r="H25" s="110">
        <f>PROP_InOut!$C$8*PROP_Table!C25</f>
        <v>84.096817269059386</v>
      </c>
      <c r="I25" s="111">
        <f t="shared" si="15"/>
        <v>86.339314189919094</v>
      </c>
      <c r="J25" s="112">
        <f>I25/PROP_InOut!$D$8</f>
        <v>0.24945155848444353</v>
      </c>
      <c r="K25" s="110">
        <f t="shared" si="16"/>
        <v>0.22841316583737431</v>
      </c>
      <c r="L25" s="111">
        <f t="shared" si="17"/>
        <v>13.087110387703307</v>
      </c>
      <c r="M25" s="96">
        <v>0</v>
      </c>
      <c r="N25" s="96">
        <v>0</v>
      </c>
      <c r="O25" s="110">
        <f t="shared" si="18"/>
        <v>0.2700966830631305</v>
      </c>
      <c r="P25" s="87">
        <v>15.4754</v>
      </c>
      <c r="Q25" s="110">
        <f t="shared" si="19"/>
        <v>4.168351722575616E-2</v>
      </c>
      <c r="R25" s="112">
        <f t="shared" si="7"/>
        <v>2.3882896122966937</v>
      </c>
      <c r="S25" s="113">
        <f>PROP_InOut!$F$8*PROP_Table!I25*PROP_Table!E25</f>
        <v>210055.51335585699</v>
      </c>
      <c r="T25" s="110">
        <v>1.1247499999999999</v>
      </c>
      <c r="U25" s="110">
        <v>1.1480000000000001E-2</v>
      </c>
      <c r="V25" s="8">
        <f>0.5*PROP_InOut!$J$8*I25^2*E25*T25*(C25-C24)</f>
        <v>1.2317175896689634</v>
      </c>
      <c r="W25" s="8">
        <f>0.5*PROP_InOut!$J$8*I25^2*E25*U25*(C25-C24)</f>
        <v>1.2571787445565415E-2</v>
      </c>
      <c r="X25" s="110">
        <f t="shared" si="20"/>
        <v>1.1968794469875683</v>
      </c>
      <c r="Y25" s="110">
        <f t="shared" si="21"/>
        <v>4.2510747187396357E-2</v>
      </c>
      <c r="Z25" s="95">
        <f t="shared" si="22"/>
        <v>24.484432694798517</v>
      </c>
      <c r="AA25" s="88">
        <f>PROP_InOut!$G$4/2*((PROP_InOut!$E$8-PROP_Table!C25)/(PROP_Table!C25*SIN(PROP_Table!K25)))</f>
        <v>3.6503796175308323</v>
      </c>
      <c r="AB25" s="88">
        <f t="shared" si="23"/>
        <v>0.98345795224161248</v>
      </c>
      <c r="AC25" s="88">
        <f>PROP_InOut!$G$4/2*((C25-PROP_InOut!$J$12/2)/(C25*SIN(PROP_Table!K25)))</f>
        <v>3.9361717290159359</v>
      </c>
      <c r="AD25" s="88">
        <f t="shared" si="24"/>
        <v>0.98757060319600731</v>
      </c>
      <c r="AE25" s="88">
        <f t="shared" si="25"/>
        <v>0.97123416311315935</v>
      </c>
      <c r="AF25" s="25">
        <f>0.5*PROP_InOut!$J$8*I25^2*E25*T25*(C25-C24)</f>
        <v>1.2317175896689634</v>
      </c>
      <c r="AG25" s="25">
        <f>0.5*PROP_InOut!$J$8*I25^2*E25*U25*(C25-C24)</f>
        <v>1.2571787445565415E-2</v>
      </c>
      <c r="AH25" s="108">
        <f t="shared" si="26"/>
        <v>1.1624502080423118</v>
      </c>
      <c r="AI25" s="108">
        <f t="shared" si="27"/>
        <v>4.1287889967865997E-2</v>
      </c>
      <c r="AJ25" s="108">
        <f t="shared" si="28"/>
        <v>24.484432694798517</v>
      </c>
    </row>
    <row r="26" spans="1:37" s="96" customFormat="1" x14ac:dyDescent="0.25">
      <c r="A26" s="178"/>
      <c r="B26" s="107">
        <v>23</v>
      </c>
      <c r="C26" s="87">
        <v>0.15258542</v>
      </c>
      <c r="D26" s="108">
        <f>C26/PROP_InOut!$E$8</f>
        <v>0.57212380952380959</v>
      </c>
      <c r="E26" s="88">
        <v>3.6288979999999998E-2</v>
      </c>
      <c r="F26" s="109">
        <f>E26*PROP_InOut!$G$8</f>
        <v>2.2755458521249997E-4</v>
      </c>
      <c r="G26" s="96">
        <f>PROP_InOut!$C$4</f>
        <v>19.55</v>
      </c>
      <c r="H26" s="110">
        <f>PROP_InOut!$C$8*PROP_Table!C26</f>
        <v>87.882892994767403</v>
      </c>
      <c r="I26" s="111">
        <f t="shared" si="15"/>
        <v>90.031135620571504</v>
      </c>
      <c r="J26" s="112">
        <f>I26/PROP_InOut!$D$8</f>
        <v>0.26011796947187338</v>
      </c>
      <c r="K26" s="110">
        <f t="shared" si="16"/>
        <v>0.21889087815147806</v>
      </c>
      <c r="L26" s="111">
        <f t="shared" si="17"/>
        <v>12.541523491992056</v>
      </c>
      <c r="M26" s="96">
        <v>0</v>
      </c>
      <c r="N26" s="96">
        <v>0</v>
      </c>
      <c r="O26" s="110">
        <f t="shared" si="18"/>
        <v>0.25898591704493457</v>
      </c>
      <c r="P26" s="87">
        <v>14.838800000000001</v>
      </c>
      <c r="Q26" s="110">
        <f t="shared" si="19"/>
        <v>4.0095038893456524E-2</v>
      </c>
      <c r="R26" s="112">
        <f t="shared" si="7"/>
        <v>2.2972765080079451</v>
      </c>
      <c r="S26" s="113">
        <f>PROP_InOut!$F$8*PROP_Table!I26*PROP_Table!E26</f>
        <v>211559.4187559688</v>
      </c>
      <c r="T26" s="110">
        <v>1.11677</v>
      </c>
      <c r="U26" s="110">
        <v>1.1310000000000001E-2</v>
      </c>
      <c r="V26" s="8">
        <f>0.5*PROP_InOut!$J$8*I26^2*E26*T26*(C26-C25)</f>
        <v>1.2844029495706997</v>
      </c>
      <c r="W26" s="8">
        <f>0.5*PROP_InOut!$J$8*I26^2*E26*U26*(C26-C25)</f>
        <v>1.3007689461253986E-2</v>
      </c>
      <c r="X26" s="110">
        <f t="shared" si="20"/>
        <v>1.2509310903836295</v>
      </c>
      <c r="Y26" s="110">
        <f t="shared" si="21"/>
        <v>4.4494165910136239E-2</v>
      </c>
      <c r="Z26" s="95">
        <f t="shared" si="22"/>
        <v>25.626799870996393</v>
      </c>
      <c r="AA26" s="88">
        <f>PROP_InOut!$G$4/2*((PROP_InOut!$E$8-PROP_Table!C26)/(PROP_Table!C26*SIN(PROP_Table!K26)))</f>
        <v>3.4440866170587214</v>
      </c>
      <c r="AB26" s="88">
        <f t="shared" si="23"/>
        <v>0.97966678038617638</v>
      </c>
      <c r="AC26" s="88">
        <f>PROP_InOut!$G$4/2*((C26-PROP_InOut!$J$12/2)/(C26*SIN(PROP_Table!K26)))</f>
        <v>4.1260505707025077</v>
      </c>
      <c r="AD26" s="88">
        <f t="shared" si="24"/>
        <v>0.98972035774994438</v>
      </c>
      <c r="AE26" s="88">
        <f t="shared" si="25"/>
        <v>0.96959615635954266</v>
      </c>
      <c r="AF26" s="25">
        <f>0.5*PROP_InOut!$J$8*I26^2*E26*T26*(C26-C25)</f>
        <v>1.2844029495706997</v>
      </c>
      <c r="AG26" s="25">
        <f>0.5*PROP_InOut!$J$8*I26^2*E26*U26*(C26-C25)</f>
        <v>1.3007689461253986E-2</v>
      </c>
      <c r="AH26" s="108">
        <f t="shared" si="26"/>
        <v>1.2128979771066188</v>
      </c>
      <c r="AI26" s="108">
        <f t="shared" si="27"/>
        <v>4.3141372246891893E-2</v>
      </c>
      <c r="AJ26" s="108">
        <f t="shared" si="28"/>
        <v>25.626799870996393</v>
      </c>
    </row>
    <row r="27" spans="1:37" s="96" customFormat="1" x14ac:dyDescent="0.25">
      <c r="A27" s="178"/>
      <c r="B27" s="107">
        <v>24</v>
      </c>
      <c r="C27" s="87">
        <v>0.1591564</v>
      </c>
      <c r="D27" s="108">
        <f>C27/PROP_InOut!$E$8</f>
        <v>0.59676190476190483</v>
      </c>
      <c r="E27" s="88">
        <v>3.4902139999999998E-2</v>
      </c>
      <c r="F27" s="109">
        <f>E27*PROP_InOut!$G$8</f>
        <v>2.1885823163749998E-4</v>
      </c>
      <c r="G27" s="96">
        <f>PROP_InOut!$C$4</f>
        <v>19.55</v>
      </c>
      <c r="H27" s="110">
        <f>PROP_InOut!$C$8*PROP_Table!C27</f>
        <v>91.667505785496402</v>
      </c>
      <c r="I27" s="111">
        <f t="shared" si="15"/>
        <v>93.729046282003836</v>
      </c>
      <c r="J27" s="112">
        <f>I27/PROP_InOut!$D$8</f>
        <v>0.27080197346571377</v>
      </c>
      <c r="K27" s="110">
        <f t="shared" si="16"/>
        <v>0.21012275071769151</v>
      </c>
      <c r="L27" s="111">
        <f t="shared" si="17"/>
        <v>12.039146795803214</v>
      </c>
      <c r="M27" s="96">
        <v>0</v>
      </c>
      <c r="N27" s="96">
        <v>0</v>
      </c>
      <c r="O27" s="110">
        <f t="shared" si="18"/>
        <v>0.24873559834797188</v>
      </c>
      <c r="P27" s="87">
        <v>14.2515</v>
      </c>
      <c r="Q27" s="110">
        <f t="shared" si="19"/>
        <v>3.8612847630280347E-2</v>
      </c>
      <c r="R27" s="112">
        <f t="shared" si="7"/>
        <v>2.2123532041967859</v>
      </c>
      <c r="S27" s="113">
        <f>PROP_InOut!$F$8*PROP_Table!I27*PROP_Table!E27</f>
        <v>211831.78695168046</v>
      </c>
      <c r="T27" s="110">
        <v>1.10934</v>
      </c>
      <c r="U27" s="110">
        <v>1.119E-2</v>
      </c>
      <c r="V27" s="8">
        <f>0.5*PROP_InOut!$J$8*I27^2*E27*T27*(C27-C26)</f>
        <v>1.3294579925977372</v>
      </c>
      <c r="W27" s="8">
        <f>0.5*PROP_InOut!$J$8*I27^2*E27*U27*(C27-C26)</f>
        <v>1.3410347537426471E-2</v>
      </c>
      <c r="X27" s="110">
        <f t="shared" si="20"/>
        <v>1.2974198581706833</v>
      </c>
      <c r="Y27" s="110">
        <f t="shared" si="21"/>
        <v>4.6221195160898391E-2</v>
      </c>
      <c r="Z27" s="95">
        <f t="shared" si="22"/>
        <v>26.621497312230058</v>
      </c>
      <c r="AA27" s="88">
        <f>PROP_InOut!$G$4/2*((PROP_InOut!$E$8-PROP_Table!C27)/(PROP_Table!C27*SIN(PROP_Table!K27)))</f>
        <v>3.2395739598842139</v>
      </c>
      <c r="AB27" s="88">
        <f t="shared" si="23"/>
        <v>0.97505047931547717</v>
      </c>
      <c r="AC27" s="88">
        <f>PROP_InOut!$G$4/2*((C27-PROP_InOut!$J$12/2)/(C27*SIN(PROP_Table!K27)))</f>
        <v>4.3161163693214109</v>
      </c>
      <c r="AD27" s="88">
        <f t="shared" si="24"/>
        <v>0.99149983209064207</v>
      </c>
      <c r="AE27" s="88">
        <f t="shared" si="25"/>
        <v>0.96676238652119573</v>
      </c>
      <c r="AF27" s="25">
        <f>0.5*PROP_InOut!$J$8*I27^2*E27*T27*(C27-C26)</f>
        <v>1.3294579925977372</v>
      </c>
      <c r="AG27" s="25">
        <f>0.5*PROP_InOut!$J$8*I27^2*E27*U27*(C27-C26)</f>
        <v>1.3410347537426471E-2</v>
      </c>
      <c r="AH27" s="108">
        <f t="shared" si="26"/>
        <v>1.2542967184050811</v>
      </c>
      <c r="AI27" s="108">
        <f t="shared" si="27"/>
        <v>4.4684912941612073E-2</v>
      </c>
      <c r="AJ27" s="108">
        <f t="shared" si="28"/>
        <v>26.621497312230058</v>
      </c>
    </row>
    <row r="28" spans="1:37" s="96" customFormat="1" x14ac:dyDescent="0.25">
      <c r="A28" s="178"/>
      <c r="B28" s="107">
        <v>25</v>
      </c>
      <c r="C28" s="87">
        <v>0.16572992</v>
      </c>
      <c r="D28" s="108">
        <f>C28/PROP_InOut!$E$8</f>
        <v>0.62140952380952386</v>
      </c>
      <c r="E28" s="88">
        <v>3.3426400000000002E-2</v>
      </c>
      <c r="F28" s="109">
        <f>E28*PROP_InOut!$G$8</f>
        <v>2.0960441949999998E-4</v>
      </c>
      <c r="G28" s="96">
        <f>PROP_InOut!$C$4</f>
        <v>19.55</v>
      </c>
      <c r="H28" s="110">
        <f>PROP_InOut!$C$8*PROP_Table!C28</f>
        <v>95.453581511204433</v>
      </c>
      <c r="I28" s="111">
        <f t="shared" si="15"/>
        <v>97.435048741795924</v>
      </c>
      <c r="J28" s="112">
        <f>I28/PROP_InOut!$D$8</f>
        <v>0.28150935628449292</v>
      </c>
      <c r="K28" s="110">
        <f t="shared" si="16"/>
        <v>0.20201778078752414</v>
      </c>
      <c r="L28" s="111">
        <f t="shared" si="17"/>
        <v>11.574766225724181</v>
      </c>
      <c r="M28" s="96">
        <v>0</v>
      </c>
      <c r="N28" s="96">
        <v>0</v>
      </c>
      <c r="O28" s="110">
        <f t="shared" si="18"/>
        <v>0.23925147919263468</v>
      </c>
      <c r="P28" s="87">
        <v>13.7081</v>
      </c>
      <c r="Q28" s="110">
        <f t="shared" si="19"/>
        <v>3.7233698405110552E-2</v>
      </c>
      <c r="R28" s="112">
        <f t="shared" si="7"/>
        <v>2.1333337742758189</v>
      </c>
      <c r="S28" s="113">
        <f>PROP_InOut!$F$8*PROP_Table!I28*PROP_Table!E28</f>
        <v>210896.6534077457</v>
      </c>
      <c r="T28" s="110">
        <v>1.1029899999999999</v>
      </c>
      <c r="U28" s="110">
        <v>1.1089999999999999E-2</v>
      </c>
      <c r="V28" s="8">
        <f>0.5*PROP_InOut!$J$8*I28^2*E28*T28*(C28-C27)</f>
        <v>1.3685760385668213</v>
      </c>
      <c r="W28" s="8">
        <f>0.5*PROP_InOut!$J$8*I28^2*E28*U28*(C28-C27)</f>
        <v>1.3760331705369992E-2</v>
      </c>
      <c r="X28" s="110">
        <f t="shared" si="20"/>
        <v>1.3379833196599726</v>
      </c>
      <c r="Y28" s="110">
        <f t="shared" si="21"/>
        <v>4.7743553011988245E-2</v>
      </c>
      <c r="Z28" s="95">
        <f t="shared" si="22"/>
        <v>27.498312489768473</v>
      </c>
      <c r="AA28" s="88">
        <f>PROP_InOut!$G$4/2*((PROP_InOut!$E$8-PROP_Table!C28)/(PROP_Table!C28*SIN(PROP_Table!K28)))</f>
        <v>3.0364086828455346</v>
      </c>
      <c r="AB28" s="88">
        <f t="shared" si="23"/>
        <v>0.96942605035230378</v>
      </c>
      <c r="AC28" s="88">
        <f>PROP_InOut!$G$4/2*((C28-PROP_InOut!$J$12/2)/(C28*SIN(PROP_Table!K28)))</f>
        <v>4.5064912324039259</v>
      </c>
      <c r="AD28" s="88">
        <f t="shared" si="24"/>
        <v>0.99297340914932319</v>
      </c>
      <c r="AE28" s="88">
        <f t="shared" si="25"/>
        <v>0.96261429013649058</v>
      </c>
      <c r="AF28" s="25">
        <f>0.5*PROP_InOut!$J$8*I28^2*E28*T28*(C28-C27)</f>
        <v>1.3685760385668213</v>
      </c>
      <c r="AG28" s="25">
        <f>0.5*PROP_InOut!$J$8*I28^2*E28*U28*(C28-C27)</f>
        <v>1.3760331705369992E-2</v>
      </c>
      <c r="AH28" s="108">
        <f t="shared" si="26"/>
        <v>1.2879618634689498</v>
      </c>
      <c r="AI28" s="108">
        <f t="shared" si="27"/>
        <v>4.5958626391228968E-2</v>
      </c>
      <c r="AJ28" s="108">
        <f t="shared" si="28"/>
        <v>27.498312489768473</v>
      </c>
    </row>
    <row r="29" spans="1:37" s="96" customFormat="1" x14ac:dyDescent="0.25">
      <c r="A29" s="178"/>
      <c r="B29" s="107">
        <v>26</v>
      </c>
      <c r="C29" s="87">
        <v>0.17230344</v>
      </c>
      <c r="D29" s="108">
        <f>C29/PROP_InOut!$E$8</f>
        <v>0.64605714285714289</v>
      </c>
      <c r="E29" s="88">
        <v>3.1879540000000005E-2</v>
      </c>
      <c r="F29" s="109">
        <f>E29*PROP_InOut!$G$8</f>
        <v>1.9990464051250002E-4</v>
      </c>
      <c r="G29" s="96">
        <f>PROP_InOut!$C$4</f>
        <v>19.55</v>
      </c>
      <c r="H29" s="110">
        <f>PROP_InOut!$C$8*PROP_Table!C29</f>
        <v>99.23965723691245</v>
      </c>
      <c r="I29" s="111">
        <f t="shared" si="15"/>
        <v>101.14698249824296</v>
      </c>
      <c r="J29" s="112">
        <f>I29/PROP_InOut!$D$8</f>
        <v>0.29223387580638693</v>
      </c>
      <c r="K29" s="110">
        <f t="shared" si="16"/>
        <v>0.19450722626867517</v>
      </c>
      <c r="L29" s="111">
        <f t="shared" si="17"/>
        <v>11.144443149991227</v>
      </c>
      <c r="M29" s="96">
        <v>0</v>
      </c>
      <c r="N29" s="96">
        <v>0</v>
      </c>
      <c r="O29" s="110">
        <f t="shared" si="18"/>
        <v>0.23044978377482728</v>
      </c>
      <c r="P29" s="87">
        <v>13.203799999999999</v>
      </c>
      <c r="Q29" s="110">
        <f t="shared" si="19"/>
        <v>3.5942557506152086E-2</v>
      </c>
      <c r="R29" s="112">
        <f t="shared" si="7"/>
        <v>2.059356850008772</v>
      </c>
      <c r="S29" s="113">
        <f>PROP_InOut!$F$8*PROP_Table!I29*PROP_Table!E29</f>
        <v>208799.69158958568</v>
      </c>
      <c r="T29" s="110">
        <v>1.0972900000000001</v>
      </c>
      <c r="U29" s="110">
        <v>1.1010000000000001E-2</v>
      </c>
      <c r="V29" s="8">
        <f>0.5*PROP_InOut!$J$8*I29^2*E29*T29*(C29-C28)</f>
        <v>1.3993187943351533</v>
      </c>
      <c r="W29" s="8">
        <f>0.5*PROP_InOut!$J$8*I29^2*E29*U29*(C29-C28)</f>
        <v>1.4040499708946623E-2</v>
      </c>
      <c r="X29" s="110">
        <f t="shared" si="20"/>
        <v>1.3702180957112371</v>
      </c>
      <c r="Y29" s="110">
        <f t="shared" si="21"/>
        <v>4.8975595374443737E-2</v>
      </c>
      <c r="Z29" s="95">
        <f t="shared" si="22"/>
        <v>28.207917949482095</v>
      </c>
      <c r="AA29" s="88">
        <f>PROP_InOut!$G$4/2*((PROP_InOut!$E$8-PROP_Table!C29)/(PROP_Table!C29*SIN(PROP_Table!K29)))</f>
        <v>2.8344473164968051</v>
      </c>
      <c r="AB29" s="88">
        <f t="shared" si="23"/>
        <v>0.96257640954423207</v>
      </c>
      <c r="AC29" s="88">
        <f>PROP_InOut!$G$4/2*((C29-PROP_InOut!$J$12/2)/(C29*SIN(PROP_Table!K29)))</f>
        <v>4.6970797662730668</v>
      </c>
      <c r="AD29" s="88">
        <f t="shared" si="24"/>
        <v>0.99419275267717455</v>
      </c>
      <c r="AE29" s="88">
        <f t="shared" si="25"/>
        <v>0.95698649026689142</v>
      </c>
      <c r="AF29" s="25">
        <f>0.5*PROP_InOut!$J$8*I29^2*E29*T29*(C29-C28)</f>
        <v>1.3993187943351533</v>
      </c>
      <c r="AG29" s="25">
        <f>0.5*PROP_InOut!$J$8*I29^2*E29*U29*(C29-C28)</f>
        <v>1.4040499708946623E-2</v>
      </c>
      <c r="AH29" s="108">
        <f t="shared" si="26"/>
        <v>1.3112802063148803</v>
      </c>
      <c r="AI29" s="108">
        <f t="shared" si="27"/>
        <v>4.6868983126120312E-2</v>
      </c>
      <c r="AJ29" s="108">
        <f t="shared" si="28"/>
        <v>28.207917949482095</v>
      </c>
    </row>
    <row r="30" spans="1:37" s="96" customFormat="1" x14ac:dyDescent="0.25">
      <c r="A30" s="178"/>
      <c r="B30" s="107">
        <v>27</v>
      </c>
      <c r="C30" s="87">
        <v>0.17887442000000001</v>
      </c>
      <c r="D30" s="108">
        <f>C30/PROP_InOut!$E$8</f>
        <v>0.67069523809523812</v>
      </c>
      <c r="E30" s="88">
        <v>3.0279339999999998E-2</v>
      </c>
      <c r="F30" s="109">
        <f>E30*PROP_InOut!$G$8</f>
        <v>1.8987038638749998E-4</v>
      </c>
      <c r="G30" s="96">
        <f>PROP_InOut!$C$4</f>
        <v>19.55</v>
      </c>
      <c r="H30" s="110">
        <f>PROP_InOut!$C$8*PROP_Table!C30</f>
        <v>103.02427002764145</v>
      </c>
      <c r="I30" s="111">
        <f t="shared" si="15"/>
        <v>104.86278040719871</v>
      </c>
      <c r="J30" s="112">
        <f>I30/PROP_InOut!$D$8</f>
        <v>0.30296955963824296</v>
      </c>
      <c r="K30" s="110">
        <f t="shared" si="16"/>
        <v>0.18753137139258211</v>
      </c>
      <c r="L30" s="111">
        <f t="shared" si="17"/>
        <v>10.744756107095338</v>
      </c>
      <c r="M30" s="96">
        <v>0</v>
      </c>
      <c r="N30" s="96">
        <v>0</v>
      </c>
      <c r="O30" s="110">
        <f t="shared" si="18"/>
        <v>0.22226418958297386</v>
      </c>
      <c r="P30" s="87">
        <v>12.7348</v>
      </c>
      <c r="Q30" s="110">
        <f t="shared" si="19"/>
        <v>3.4732818190391777E-2</v>
      </c>
      <c r="R30" s="112">
        <f t="shared" si="7"/>
        <v>1.9900438929046622</v>
      </c>
      <c r="S30" s="113">
        <f>PROP_InOut!$F$8*PROP_Table!I30*PROP_Table!E30</f>
        <v>205604.51572858851</v>
      </c>
      <c r="T30" s="110">
        <v>1.0922099999999999</v>
      </c>
      <c r="U30" s="110">
        <v>1.098E-2</v>
      </c>
      <c r="V30" s="8">
        <f>0.5*PROP_InOut!$J$8*I30^2*E30*T30*(C30-C29)</f>
        <v>1.4213622762131202</v>
      </c>
      <c r="W30" s="8">
        <f>0.5*PROP_InOut!$J$8*I30^2*E30*U30*(C30-C29)</f>
        <v>1.4288971711319308E-2</v>
      </c>
      <c r="X30" s="110">
        <f t="shared" si="20"/>
        <v>1.3937782403554682</v>
      </c>
      <c r="Y30" s="110">
        <f t="shared" si="21"/>
        <v>4.9911127724416304E-2</v>
      </c>
      <c r="Z30" s="95">
        <f t="shared" si="22"/>
        <v>28.746745901758153</v>
      </c>
      <c r="AA30" s="88">
        <f>PROP_InOut!$G$4/2*((PROP_InOut!$E$8-PROP_Table!C30)/(PROP_Table!C30*SIN(PROP_Table!K30)))</f>
        <v>2.6335853337119315</v>
      </c>
      <c r="AB30" s="88">
        <f t="shared" si="23"/>
        <v>0.95423825097892889</v>
      </c>
      <c r="AC30" s="88">
        <f>PROP_InOut!$G$4/2*((C30-PROP_InOut!$J$12/2)/(C30*SIN(PROP_Table!K30)))</f>
        <v>4.8877887503339164</v>
      </c>
      <c r="AD30" s="88">
        <f t="shared" si="24"/>
        <v>0.99520106847594758</v>
      </c>
      <c r="AE30" s="88">
        <f t="shared" si="25"/>
        <v>0.94965892695484944</v>
      </c>
      <c r="AF30" s="25">
        <f>0.5*PROP_InOut!$J$8*I30^2*E30*T30*(C30-C29)</f>
        <v>1.4213622762131202</v>
      </c>
      <c r="AG30" s="25">
        <f>0.5*PROP_InOut!$J$8*I30^2*E30*U30*(C30-C29)</f>
        <v>1.4288971711319308E-2</v>
      </c>
      <c r="AH30" s="108">
        <f t="shared" si="26"/>
        <v>1.3236139481489921</v>
      </c>
      <c r="AI30" s="108">
        <f t="shared" si="27"/>
        <v>4.7398547997875622E-2</v>
      </c>
      <c r="AJ30" s="108">
        <f t="shared" si="28"/>
        <v>28.746745901758153</v>
      </c>
    </row>
    <row r="31" spans="1:37" s="96" customFormat="1" x14ac:dyDescent="0.25">
      <c r="A31" s="178"/>
      <c r="B31" s="107">
        <v>28</v>
      </c>
      <c r="C31" s="87">
        <v>0.18544793999999998</v>
      </c>
      <c r="D31" s="108">
        <f>C31/PROP_InOut!$E$8</f>
        <v>0.69534285714285704</v>
      </c>
      <c r="E31" s="88">
        <v>2.8638499999999997E-2</v>
      </c>
      <c r="F31" s="109">
        <f>E31*PROP_InOut!$G$8</f>
        <v>1.7958129406249996E-4</v>
      </c>
      <c r="G31" s="96">
        <f>PROP_InOut!$C$4</f>
        <v>19.55</v>
      </c>
      <c r="H31" s="110">
        <f>PROP_InOut!$C$8*PROP_Table!C31</f>
        <v>106.81034575334945</v>
      </c>
      <c r="I31" s="111">
        <f t="shared" si="15"/>
        <v>108.58477084725121</v>
      </c>
      <c r="J31" s="112">
        <f>I31/PROP_InOut!$D$8</f>
        <v>0.3137231349317991</v>
      </c>
      <c r="K31" s="110">
        <f t="shared" si="16"/>
        <v>0.18103084046935386</v>
      </c>
      <c r="L31" s="111">
        <f t="shared" si="17"/>
        <v>10.37230312060008</v>
      </c>
      <c r="M31" s="96">
        <v>0</v>
      </c>
      <c r="N31" s="96">
        <v>0</v>
      </c>
      <c r="O31" s="110">
        <f t="shared" si="18"/>
        <v>0.21463011943475069</v>
      </c>
      <c r="P31" s="87">
        <v>12.2974</v>
      </c>
      <c r="Q31" s="110">
        <f t="shared" si="19"/>
        <v>3.35992789653968E-2</v>
      </c>
      <c r="R31" s="112">
        <f t="shared" si="7"/>
        <v>1.9250968793999199</v>
      </c>
      <c r="S31" s="113">
        <f>PROP_InOut!$F$8*PROP_Table!I31*PROP_Table!E31</f>
        <v>201365.03500292235</v>
      </c>
      <c r="T31" s="110">
        <v>1.0875900000000001</v>
      </c>
      <c r="U31" s="110">
        <v>1.098E-2</v>
      </c>
      <c r="V31" s="8">
        <f>0.5*PROP_InOut!$J$8*I31^2*E31*T31*(C31-C30)</f>
        <v>1.4359213366012558</v>
      </c>
      <c r="W31" s="8">
        <f>0.5*PROP_InOut!$J$8*I31^2*E31*U31*(C31-C30)</f>
        <v>1.449665432367141E-2</v>
      </c>
      <c r="X31" s="110">
        <f t="shared" si="20"/>
        <v>1.4098463684222933</v>
      </c>
      <c r="Y31" s="110">
        <f t="shared" si="21"/>
        <v>5.0588027856999798E-2</v>
      </c>
      <c r="Z31" s="95">
        <f t="shared" si="22"/>
        <v>29.136612390443503</v>
      </c>
      <c r="AA31" s="88">
        <f>PROP_InOut!$G$4/2*((PROP_InOut!$E$8-PROP_Table!C31)/(PROP_Table!C31*SIN(PROP_Table!K31)))</f>
        <v>2.4335177848390788</v>
      </c>
      <c r="AB31" s="88">
        <f t="shared" si="23"/>
        <v>0.94407893655669639</v>
      </c>
      <c r="AC31" s="88">
        <f>PROP_InOut!$G$4/2*((C31-PROP_InOut!$J$12/2)/(C31*SIN(PROP_Table!K31)))</f>
        <v>5.0787483457951694</v>
      </c>
      <c r="AD31" s="88">
        <f t="shared" si="24"/>
        <v>0.99603529801032564</v>
      </c>
      <c r="AE31" s="88">
        <f t="shared" si="25"/>
        <v>0.94033594491852035</v>
      </c>
      <c r="AF31" s="25">
        <f>0.5*PROP_InOut!$J$8*I31^2*E31*T31*(C31-C30)</f>
        <v>1.4359213366012558</v>
      </c>
      <c r="AG31" s="25">
        <f>0.5*PROP_InOut!$J$8*I31^2*E31*U31*(C31-C30)</f>
        <v>1.449665432367141E-2</v>
      </c>
      <c r="AH31" s="108">
        <f t="shared" si="26"/>
        <v>1.3257292170403214</v>
      </c>
      <c r="AI31" s="108">
        <f t="shared" si="27"/>
        <v>4.7569740976476337E-2</v>
      </c>
      <c r="AJ31" s="108">
        <f t="shared" si="28"/>
        <v>29.136612390443503</v>
      </c>
    </row>
    <row r="32" spans="1:37" s="96" customFormat="1" x14ac:dyDescent="0.25">
      <c r="A32" s="178"/>
      <c r="B32" s="107">
        <v>29</v>
      </c>
      <c r="C32" s="87">
        <v>0.19202145999999998</v>
      </c>
      <c r="D32" s="108">
        <f>C32/PROP_InOut!$E$8</f>
        <v>0.71999047619047607</v>
      </c>
      <c r="E32" s="88">
        <v>2.69748E-2</v>
      </c>
      <c r="F32" s="109">
        <f>E32*PROP_InOut!$G$8</f>
        <v>1.6914885524999998E-4</v>
      </c>
      <c r="G32" s="96">
        <f>PROP_InOut!$C$4</f>
        <v>19.55</v>
      </c>
      <c r="H32" s="110">
        <f>PROP_InOut!$C$8*PROP_Table!C32</f>
        <v>110.59642147905748</v>
      </c>
      <c r="I32" s="111">
        <f t="shared" si="15"/>
        <v>112.31104551188777</v>
      </c>
      <c r="J32" s="112">
        <f>I32/PROP_InOut!$D$8</f>
        <v>0.32448908820761529</v>
      </c>
      <c r="K32" s="110">
        <f t="shared" si="16"/>
        <v>0.17496141846400817</v>
      </c>
      <c r="L32" s="111">
        <f t="shared" si="17"/>
        <v>10.024550855609943</v>
      </c>
      <c r="M32" s="96">
        <v>0</v>
      </c>
      <c r="N32" s="96">
        <v>0</v>
      </c>
      <c r="O32" s="110">
        <f t="shared" si="18"/>
        <v>0.20749521345259786</v>
      </c>
      <c r="P32" s="87">
        <v>11.8886</v>
      </c>
      <c r="Q32" s="110">
        <f t="shared" si="19"/>
        <v>3.253379498858968E-2</v>
      </c>
      <c r="R32" s="112">
        <f t="shared" si="7"/>
        <v>1.8640491443900569</v>
      </c>
      <c r="S32" s="113">
        <f>PROP_InOut!$F$8*PROP_Table!I32*PROP_Table!E32</f>
        <v>196175.86629935325</v>
      </c>
      <c r="T32" s="110">
        <v>1.0834900000000001</v>
      </c>
      <c r="U32" s="110">
        <v>1.1010000000000001E-2</v>
      </c>
      <c r="V32" s="8">
        <f>0.5*PROP_InOut!$J$8*I32^2*E32*T32*(C32-C31)</f>
        <v>1.4414693705042529</v>
      </c>
      <c r="W32" s="8">
        <f>0.5*PROP_InOut!$J$8*I32^2*E32*U32*(C32-C31)</f>
        <v>1.4647645819760056E-2</v>
      </c>
      <c r="X32" s="110">
        <f t="shared" si="20"/>
        <v>1.416913108130756</v>
      </c>
      <c r="Y32" s="110">
        <f t="shared" si="21"/>
        <v>5.0951129077323763E-2</v>
      </c>
      <c r="Z32" s="95">
        <f t="shared" si="22"/>
        <v>29.345743680261368</v>
      </c>
      <c r="AA32" s="88">
        <f>PROP_InOut!$G$4/2*((PROP_InOut!$E$8-PROP_Table!C32)/(PROP_Table!C32*SIN(PROP_Table!K32)))</f>
        <v>2.2341985193819052</v>
      </c>
      <c r="AB32" s="88">
        <f t="shared" si="23"/>
        <v>0.9317011392778336</v>
      </c>
      <c r="AC32" s="88">
        <f>PROP_InOut!$G$4/2*((C32-PROP_InOut!$J$12/2)/(C32*SIN(PROP_Table!K32)))</f>
        <v>5.2698694983373242</v>
      </c>
      <c r="AD32" s="88">
        <f t="shared" si="24"/>
        <v>0.99672503400442047</v>
      </c>
      <c r="AE32" s="88">
        <f t="shared" si="25"/>
        <v>0.92864984972865594</v>
      </c>
      <c r="AF32" s="25">
        <f>0.5*PROP_InOut!$J$8*I32^2*E32*T32*(C32-C31)</f>
        <v>1.4414693705042529</v>
      </c>
      <c r="AG32" s="25">
        <f>0.5*PROP_InOut!$J$8*I32^2*E32*U32*(C32-C31)</f>
        <v>1.4647645819760056E-2</v>
      </c>
      <c r="AH32" s="108">
        <f t="shared" si="26"/>
        <v>1.3158161449441894</v>
      </c>
      <c r="AI32" s="108">
        <f t="shared" si="27"/>
        <v>4.7315758361162065E-2</v>
      </c>
      <c r="AJ32" s="108">
        <f t="shared" si="28"/>
        <v>29.345743680261368</v>
      </c>
    </row>
    <row r="33" spans="1:36" s="96" customFormat="1" x14ac:dyDescent="0.25">
      <c r="A33" s="178"/>
      <c r="B33" s="107">
        <v>30</v>
      </c>
      <c r="C33" s="87">
        <v>0.19859243999999998</v>
      </c>
      <c r="D33" s="108">
        <f>C33/PROP_InOut!$E$8</f>
        <v>0.74462857142857142</v>
      </c>
      <c r="E33" s="88">
        <v>2.5306019999999999E-2</v>
      </c>
      <c r="F33" s="109">
        <f>E33*PROP_InOut!$G$8</f>
        <v>1.5868456166249998E-4</v>
      </c>
      <c r="G33" s="96">
        <f>PROP_InOut!$C$4</f>
        <v>19.55</v>
      </c>
      <c r="H33" s="110">
        <f>PROP_InOut!$C$8*PROP_Table!C33</f>
        <v>114.38103426978648</v>
      </c>
      <c r="I33" s="111">
        <f t="shared" si="15"/>
        <v>116.03974965771889</v>
      </c>
      <c r="J33" s="112">
        <f>I33/PROP_InOut!$D$8</f>
        <v>0.33526206074083448</v>
      </c>
      <c r="K33" s="110">
        <f t="shared" si="16"/>
        <v>0.16928412564889714</v>
      </c>
      <c r="L33" s="111">
        <f t="shared" si="17"/>
        <v>9.6992659382441353</v>
      </c>
      <c r="M33" s="96">
        <v>0</v>
      </c>
      <c r="N33" s="96">
        <v>0</v>
      </c>
      <c r="O33" s="110">
        <f t="shared" si="18"/>
        <v>0.20081409307596357</v>
      </c>
      <c r="P33" s="87">
        <v>11.505800000000001</v>
      </c>
      <c r="Q33" s="110">
        <f t="shared" si="19"/>
        <v>3.1529967427066423E-2</v>
      </c>
      <c r="R33" s="112">
        <f t="shared" si="7"/>
        <v>1.8065340617558654</v>
      </c>
      <c r="S33" s="113">
        <f>PROP_InOut!$F$8*PROP_Table!I33*PROP_Table!E33</f>
        <v>190149.63921148554</v>
      </c>
      <c r="T33" s="110">
        <v>1.07958</v>
      </c>
      <c r="U33" s="110">
        <v>1.107E-2</v>
      </c>
      <c r="V33" s="8">
        <f>0.5*PROP_InOut!$J$8*I33^2*E33*T33*(C33-C32)</f>
        <v>1.4378107883333706</v>
      </c>
      <c r="W33" s="8">
        <f>0.5*PROP_InOut!$J$8*I33^2*E33*U33*(C33-C32)</f>
        <v>1.474329408367181E-2</v>
      </c>
      <c r="X33" s="110">
        <f t="shared" si="20"/>
        <v>1.4147742832843291</v>
      </c>
      <c r="Y33" s="110">
        <f t="shared" si="21"/>
        <v>5.0992628084961925E-2</v>
      </c>
      <c r="Z33" s="95">
        <f t="shared" si="22"/>
        <v>29.369645392808039</v>
      </c>
      <c r="AA33" s="88">
        <f>PROP_InOut!$G$4/2*((PROP_InOut!$E$8-PROP_Table!C33)/(PROP_Table!C33*SIN(PROP_Table!K33)))</f>
        <v>2.0356008864964963</v>
      </c>
      <c r="AB33" s="88">
        <f t="shared" si="23"/>
        <v>0.91661800083770473</v>
      </c>
      <c r="AC33" s="88">
        <f>PROP_InOut!$G$4/2*((C33-PROP_InOut!$J$12/2)/(C33*SIN(PROP_Table!K33)))</f>
        <v>5.4610645696655453</v>
      </c>
      <c r="AD33" s="88">
        <f t="shared" si="24"/>
        <v>0.99729497538224776</v>
      </c>
      <c r="AE33" s="88">
        <f t="shared" si="25"/>
        <v>0.91413852658036387</v>
      </c>
      <c r="AF33" s="25">
        <f>0.5*PROP_InOut!$J$8*I33^2*E33*T33*(C33-C32)</f>
        <v>1.4378107883333706</v>
      </c>
      <c r="AG33" s="25">
        <f>0.5*PROP_InOut!$J$8*I33^2*E33*U33*(C33-C32)</f>
        <v>1.474329408367181E-2</v>
      </c>
      <c r="AH33" s="108">
        <f t="shared" si="26"/>
        <v>1.2932996787653268</v>
      </c>
      <c r="AI33" s="108">
        <f t="shared" si="27"/>
        <v>4.6614325904047578E-2</v>
      </c>
      <c r="AJ33" s="108">
        <f t="shared" si="28"/>
        <v>29.369645392808039</v>
      </c>
    </row>
    <row r="34" spans="1:36" s="96" customFormat="1" x14ac:dyDescent="0.25">
      <c r="A34" s="178"/>
      <c r="B34" s="107">
        <v>31</v>
      </c>
      <c r="C34" s="87">
        <v>0.20516596000000001</v>
      </c>
      <c r="D34" s="108">
        <f>C34/PROP_InOut!$E$8</f>
        <v>0.76927619047619056</v>
      </c>
      <c r="E34" s="88">
        <v>2.3649940000000001E-2</v>
      </c>
      <c r="F34" s="109">
        <f>E34*PROP_InOut!$G$8</f>
        <v>1.4829990501249998E-4</v>
      </c>
      <c r="G34" s="96">
        <f>PROP_InOut!$C$4</f>
        <v>19.55</v>
      </c>
      <c r="H34" s="110">
        <f>PROP_InOut!$C$8*PROP_Table!C34</f>
        <v>118.16710999549453</v>
      </c>
      <c r="I34" s="111">
        <f t="shared" si="15"/>
        <v>119.77340432953929</v>
      </c>
      <c r="J34" s="112">
        <f>I34/PROP_InOut!$D$8</f>
        <v>0.34604933633442575</v>
      </c>
      <c r="K34" s="110">
        <f t="shared" si="16"/>
        <v>0.16395849634233856</v>
      </c>
      <c r="L34" s="111">
        <f t="shared" si="17"/>
        <v>9.3941298557271438</v>
      </c>
      <c r="M34" s="96">
        <v>0</v>
      </c>
      <c r="N34" s="96">
        <v>0</v>
      </c>
      <c r="O34" s="110">
        <f t="shared" si="18"/>
        <v>0.19454487040279991</v>
      </c>
      <c r="P34" s="87">
        <v>11.146599999999999</v>
      </c>
      <c r="Q34" s="110">
        <f t="shared" si="19"/>
        <v>3.0586374060461378E-2</v>
      </c>
      <c r="R34" s="112">
        <f t="shared" si="7"/>
        <v>1.7524701442728556</v>
      </c>
      <c r="S34" s="113">
        <f>PROP_InOut!$F$8*PROP_Table!I34*PROP_Table!E34</f>
        <v>183423.64207358664</v>
      </c>
      <c r="T34" s="110">
        <v>1.0766100000000001</v>
      </c>
      <c r="U34" s="110">
        <v>1.116E-2</v>
      </c>
      <c r="V34" s="8">
        <f>0.5*PROP_InOut!$J$8*I34^2*E34*T34*(C34-C33)</f>
        <v>1.4281919395336302</v>
      </c>
      <c r="W34" s="8">
        <f>0.5*PROP_InOut!$J$8*I34^2*E34*U34*(C34-C33)</f>
        <v>1.4804452907919593E-2</v>
      </c>
      <c r="X34" s="110">
        <f t="shared" si="20"/>
        <v>1.4066218448267709</v>
      </c>
      <c r="Y34" s="110">
        <f t="shared" si="21"/>
        <v>5.082419828206744E-2</v>
      </c>
      <c r="Z34" s="95">
        <f t="shared" si="22"/>
        <v>29.272636790381245</v>
      </c>
      <c r="AA34" s="88">
        <f>PROP_InOut!$G$4/2*((PROP_InOut!$E$8-PROP_Table!C34)/(PROP_Table!C34*SIN(PROP_Table!K34)))</f>
        <v>1.8374847983150602</v>
      </c>
      <c r="AB34" s="88">
        <f t="shared" si="23"/>
        <v>0.89820585021764254</v>
      </c>
      <c r="AC34" s="88">
        <f>PROP_InOut!$G$4/2*((C34-PROP_InOut!$J$12/2)/(C34*SIN(PROP_Table!K34)))</f>
        <v>5.652469128606934</v>
      </c>
      <c r="AD34" s="88">
        <f t="shared" si="24"/>
        <v>0.99776619703805491</v>
      </c>
      <c r="AE34" s="88">
        <f t="shared" si="25"/>
        <v>0.89619943532898994</v>
      </c>
      <c r="AF34" s="25">
        <f>0.5*PROP_InOut!$J$8*I34^2*E34*T34*(C34-C33)</f>
        <v>1.4281919395336302</v>
      </c>
      <c r="AG34" s="25">
        <f>0.5*PROP_InOut!$J$8*I34^2*E34*U34*(C34-C33)</f>
        <v>1.4804452907919593E-2</v>
      </c>
      <c r="AH34" s="108">
        <f t="shared" si="26"/>
        <v>1.2606137030551741</v>
      </c>
      <c r="AI34" s="108">
        <f t="shared" si="27"/>
        <v>4.5548617801437458E-2</v>
      </c>
      <c r="AJ34" s="108">
        <f t="shared" si="28"/>
        <v>29.272636790381245</v>
      </c>
    </row>
    <row r="35" spans="1:36" s="96" customFormat="1" x14ac:dyDescent="0.25">
      <c r="A35" s="178"/>
      <c r="B35" s="107">
        <v>32</v>
      </c>
      <c r="C35" s="87">
        <v>0.21173947999999998</v>
      </c>
      <c r="D35" s="108">
        <f>C35/PROP_InOut!$E$8</f>
        <v>0.79392380952380948</v>
      </c>
      <c r="E35" s="88">
        <v>2.2019259999999999E-2</v>
      </c>
      <c r="F35" s="109">
        <f>E35*PROP_InOut!$G$8</f>
        <v>1.3807452223749998E-4</v>
      </c>
      <c r="G35" s="96">
        <f>PROP_InOut!$C$4</f>
        <v>19.55</v>
      </c>
      <c r="H35" s="110">
        <f>PROP_InOut!$C$8*PROP_Table!C35</f>
        <v>121.95318572120253</v>
      </c>
      <c r="I35" s="111">
        <f t="shared" si="15"/>
        <v>123.51025061730753</v>
      </c>
      <c r="J35" s="112">
        <f>I35/PROP_InOut!$D$8</f>
        <v>0.35684583314525442</v>
      </c>
      <c r="K35" s="110">
        <f t="shared" si="16"/>
        <v>0.15895498978547046</v>
      </c>
      <c r="L35" s="111">
        <f t="shared" si="17"/>
        <v>9.1074500472525681</v>
      </c>
      <c r="M35" s="96">
        <v>0</v>
      </c>
      <c r="N35" s="96">
        <v>0</v>
      </c>
      <c r="O35" s="110">
        <f t="shared" si="18"/>
        <v>0.18865089351881509</v>
      </c>
      <c r="P35" s="87">
        <v>10.8089</v>
      </c>
      <c r="Q35" s="110">
        <f t="shared" si="19"/>
        <v>2.9695903733344617E-2</v>
      </c>
      <c r="R35" s="112">
        <f t="shared" si="7"/>
        <v>1.7014499527474314</v>
      </c>
      <c r="S35" s="113">
        <f>PROP_InOut!$F$8*PROP_Table!I35*PROP_Table!E35</f>
        <v>176104.55858482156</v>
      </c>
      <c r="T35" s="110">
        <v>1.0736699999999999</v>
      </c>
      <c r="U35" s="110">
        <v>1.129E-2</v>
      </c>
      <c r="V35" s="8">
        <f>0.5*PROP_InOut!$J$8*I35^2*E35*T35*(C35-C34)</f>
        <v>1.4101226272016247</v>
      </c>
      <c r="W35" s="8">
        <f>0.5*PROP_InOut!$J$8*I35^2*E35*U35*(C35-C34)</f>
        <v>1.482791217143661E-2</v>
      </c>
      <c r="X35" s="110">
        <f t="shared" si="20"/>
        <v>1.3899984827476397</v>
      </c>
      <c r="Y35" s="110">
        <f t="shared" si="21"/>
        <v>5.0361027353431197E-2</v>
      </c>
      <c r="Z35" s="95">
        <f t="shared" si="22"/>
        <v>29.005869486141915</v>
      </c>
      <c r="AA35" s="88">
        <f>PROP_InOut!$G$4/2*((PROP_InOut!$E$8-PROP_Table!C35)/(PROP_Table!C35*SIN(PROP_Table!K35)))</f>
        <v>1.6398541834748293</v>
      </c>
      <c r="AB35" s="88">
        <f t="shared" si="23"/>
        <v>0.87570223544414572</v>
      </c>
      <c r="AC35" s="88">
        <f>PROP_InOut!$G$4/2*((C35-PROP_InOut!$J$12/2)/(C35*SIN(PROP_Table!K35)))</f>
        <v>5.8439983268375544</v>
      </c>
      <c r="AD35" s="88">
        <f t="shared" si="24"/>
        <v>0.9981555601153328</v>
      </c>
      <c r="AE35" s="88">
        <f t="shared" si="25"/>
        <v>0.87408705531400033</v>
      </c>
      <c r="AF35" s="25">
        <f>0.5*PROP_InOut!$J$8*I35^2*E35*T35*(C35-C34)</f>
        <v>1.4101226272016247</v>
      </c>
      <c r="AG35" s="25">
        <f>0.5*PROP_InOut!$J$8*I35^2*E35*U35*(C35-C34)</f>
        <v>1.482791217143661E-2</v>
      </c>
      <c r="AH35" s="108">
        <f t="shared" si="26"/>
        <v>1.2149796806758126</v>
      </c>
      <c r="AI35" s="108">
        <f t="shared" si="27"/>
        <v>4.4019922101948501E-2</v>
      </c>
      <c r="AJ35" s="108">
        <f t="shared" si="28"/>
        <v>29.005869486141915</v>
      </c>
    </row>
    <row r="36" spans="1:36" s="96" customFormat="1" x14ac:dyDescent="0.25">
      <c r="A36" s="178"/>
      <c r="B36" s="107">
        <v>33</v>
      </c>
      <c r="C36" s="87">
        <v>0.21831046000000001</v>
      </c>
      <c r="D36" s="108">
        <f>C36/PROP_InOut!$E$8</f>
        <v>0.81856190476190482</v>
      </c>
      <c r="E36" s="88">
        <v>2.043176E-2</v>
      </c>
      <c r="F36" s="109">
        <f>E36*PROP_InOut!$G$8</f>
        <v>1.2811990504999998E-4</v>
      </c>
      <c r="G36" s="96">
        <f>PROP_InOut!$C$4</f>
        <v>19.55</v>
      </c>
      <c r="H36" s="110">
        <f>PROP_InOut!$C$8*PROP_Table!C36</f>
        <v>125.73779851193154</v>
      </c>
      <c r="I36" s="111">
        <f t="shared" si="15"/>
        <v>127.24856177822637</v>
      </c>
      <c r="J36" s="112">
        <f>I36/PROP_InOut!$D$8</f>
        <v>0.36764656226779213</v>
      </c>
      <c r="K36" s="110">
        <f t="shared" si="16"/>
        <v>0.15424723391767009</v>
      </c>
      <c r="L36" s="111">
        <f t="shared" si="17"/>
        <v>8.8377155050496583</v>
      </c>
      <c r="M36" s="96">
        <v>0</v>
      </c>
      <c r="N36" s="96">
        <v>0</v>
      </c>
      <c r="O36" s="110">
        <f t="shared" si="18"/>
        <v>0.18309900116822111</v>
      </c>
      <c r="P36" s="87">
        <v>10.4908</v>
      </c>
      <c r="Q36" s="110">
        <f t="shared" si="19"/>
        <v>2.8851767250551042E-2</v>
      </c>
      <c r="R36" s="112">
        <f t="shared" si="7"/>
        <v>1.6530844949503418</v>
      </c>
      <c r="S36" s="113">
        <f>PROP_InOut!$F$8*PROP_Table!I36*PROP_Table!E36</f>
        <v>168354.03765161216</v>
      </c>
      <c r="T36" s="110">
        <v>1.0712200000000001</v>
      </c>
      <c r="U36" s="110">
        <v>1.145E-2</v>
      </c>
      <c r="V36" s="8">
        <f>0.5*PROP_InOut!$J$8*I36^2*E36*T36*(C36-C35)</f>
        <v>1.3851592615738759</v>
      </c>
      <c r="W36" s="8">
        <f>0.5*PROP_InOut!$J$8*I36^2*E36*U36*(C36-C35)</f>
        <v>1.4805617468886763E-2</v>
      </c>
      <c r="X36" s="110">
        <f t="shared" si="20"/>
        <v>1.3664392264034806</v>
      </c>
      <c r="Y36" s="110">
        <f t="shared" si="21"/>
        <v>4.9652662128666661E-2</v>
      </c>
      <c r="Z36" s="95">
        <f t="shared" si="22"/>
        <v>28.597880405342476</v>
      </c>
      <c r="AA36" s="88">
        <f>PROP_InOut!$G$4/2*((PROP_InOut!$E$8-PROP_Table!C36)/(PROP_Table!C36*SIN(PROP_Table!K36)))</f>
        <v>1.4427233793983336</v>
      </c>
      <c r="AB36" s="88">
        <f t="shared" si="23"/>
        <v>0.84814126185945204</v>
      </c>
      <c r="AC36" s="88">
        <f>PROP_InOut!$G$4/2*((C36-PROP_InOut!$J$12/2)/(C36*SIN(PROP_Table!K36)))</f>
        <v>6.0355682439067682</v>
      </c>
      <c r="AD36" s="88">
        <f t="shared" si="24"/>
        <v>0.99847711694729713</v>
      </c>
      <c r="AE36" s="88">
        <f t="shared" si="25"/>
        <v>0.8468496419054683</v>
      </c>
      <c r="AF36" s="25">
        <f>0.5*PROP_InOut!$J$8*I36^2*E36*T36*(C36-C35)</f>
        <v>1.3851592615738759</v>
      </c>
      <c r="AG36" s="25">
        <f>0.5*PROP_InOut!$J$8*I36^2*E36*U36*(C36-C35)</f>
        <v>1.4805617468886763E-2</v>
      </c>
      <c r="AH36" s="108">
        <f t="shared" si="26"/>
        <v>1.1571685695653726</v>
      </c>
      <c r="AI36" s="108">
        <f t="shared" si="27"/>
        <v>4.2048339143314566E-2</v>
      </c>
      <c r="AJ36" s="108">
        <f t="shared" si="28"/>
        <v>28.597880405342476</v>
      </c>
    </row>
    <row r="37" spans="1:36" s="96" customFormat="1" x14ac:dyDescent="0.25">
      <c r="A37" s="178"/>
      <c r="B37" s="107">
        <v>34</v>
      </c>
      <c r="C37" s="87">
        <v>0.22488397999999998</v>
      </c>
      <c r="D37" s="108">
        <f>C37/PROP_InOut!$E$8</f>
        <v>0.84320952380952374</v>
      </c>
      <c r="E37" s="88">
        <v>1.8905219999999997E-2</v>
      </c>
      <c r="F37" s="109">
        <f>E37*PROP_InOut!$G$8</f>
        <v>1.1854754516249997E-4</v>
      </c>
      <c r="G37" s="96">
        <f>PROP_InOut!$C$4</f>
        <v>19.55</v>
      </c>
      <c r="H37" s="110">
        <f>PROP_InOut!$C$8*PROP_Table!C37</f>
        <v>129.52387423763955</v>
      </c>
      <c r="I37" s="111">
        <f t="shared" si="15"/>
        <v>130.99097868757173</v>
      </c>
      <c r="J37" s="112">
        <f>I37/PROP_InOut!$D$8</f>
        <v>0.37845915371925093</v>
      </c>
      <c r="K37" s="110">
        <f t="shared" si="16"/>
        <v>0.1498066179550665</v>
      </c>
      <c r="L37" s="111">
        <f t="shared" si="17"/>
        <v>8.5832869519540491</v>
      </c>
      <c r="M37" s="96">
        <v>0</v>
      </c>
      <c r="N37" s="96">
        <v>0</v>
      </c>
      <c r="O37" s="110">
        <f t="shared" si="18"/>
        <v>0.17786126808298613</v>
      </c>
      <c r="P37" s="87">
        <v>10.1907</v>
      </c>
      <c r="Q37" s="110">
        <f t="shared" si="19"/>
        <v>2.8054650127919641E-2</v>
      </c>
      <c r="R37" s="112">
        <f t="shared" si="7"/>
        <v>1.6074130480459505</v>
      </c>
      <c r="S37" s="113">
        <f>PROP_InOut!$F$8*PROP_Table!I37*PROP_Table!E37</f>
        <v>160357.02783544967</v>
      </c>
      <c r="T37" s="110">
        <v>1.0688200000000001</v>
      </c>
      <c r="U37" s="110">
        <v>1.1650000000000001E-2</v>
      </c>
      <c r="V37" s="8">
        <f>0.5*PROP_InOut!$J$8*I37^2*E37*T37*(C37-C36)</f>
        <v>1.3556463805400525</v>
      </c>
      <c r="W37" s="8">
        <f>0.5*PROP_InOut!$J$8*I37^2*E37*U37*(C37-C36)</f>
        <v>1.4776370514484769E-2</v>
      </c>
      <c r="X37" s="110">
        <f t="shared" si="20"/>
        <v>1.3382577565004108</v>
      </c>
      <c r="Y37" s="110">
        <f t="shared" si="21"/>
        <v>4.8785638032616131E-2</v>
      </c>
      <c r="Z37" s="95">
        <f t="shared" si="22"/>
        <v>28.098510374725567</v>
      </c>
      <c r="AA37" s="88">
        <f>PROP_InOut!$G$4/2*((PROP_InOut!$E$8-PROP_Table!C37)/(PROP_Table!C37*SIN(PROP_Table!K37)))</f>
        <v>1.2458874214846261</v>
      </c>
      <c r="AB37" s="88">
        <f t="shared" si="23"/>
        <v>0.81422843666132372</v>
      </c>
      <c r="AC37" s="88">
        <f>PROP_InOut!$G$4/2*((C37-PROP_InOut!$J$12/2)/(C37*SIN(PROP_Table!K37)))</f>
        <v>6.2273181225600069</v>
      </c>
      <c r="AD37" s="88">
        <f t="shared" si="24"/>
        <v>0.99874284013531112</v>
      </c>
      <c r="AE37" s="88">
        <f t="shared" si="25"/>
        <v>0.81320482135006478</v>
      </c>
      <c r="AF37" s="25">
        <f>0.5*PROP_InOut!$J$8*I37^2*E37*T37*(C37-C36)</f>
        <v>1.3556463805400525</v>
      </c>
      <c r="AG37" s="25">
        <f>0.5*PROP_InOut!$J$8*I37^2*E37*U37*(C37-C36)</f>
        <v>1.4776370514484769E-2</v>
      </c>
      <c r="AH37" s="108">
        <f t="shared" si="26"/>
        <v>1.088277659795255</v>
      </c>
      <c r="AI37" s="108">
        <f t="shared" si="27"/>
        <v>3.9672716060762524E-2</v>
      </c>
      <c r="AJ37" s="108">
        <f t="shared" si="28"/>
        <v>28.098510374725567</v>
      </c>
    </row>
    <row r="38" spans="1:36" s="96" customFormat="1" x14ac:dyDescent="0.25">
      <c r="A38" s="178"/>
      <c r="B38" s="107">
        <v>35</v>
      </c>
      <c r="C38" s="87">
        <v>0.23145750000000001</v>
      </c>
      <c r="D38" s="108">
        <f>C38/PROP_InOut!$E$8</f>
        <v>0.86785714285714288</v>
      </c>
      <c r="E38" s="88">
        <v>1.7454879999999999E-2</v>
      </c>
      <c r="F38" s="109">
        <f>E38*PROP_InOut!$G$8</f>
        <v>1.0945300689999998E-4</v>
      </c>
      <c r="G38" s="96">
        <f>PROP_InOut!$C$4</f>
        <v>19.55</v>
      </c>
      <c r="H38" s="110">
        <f>PROP_InOut!$C$8*PROP_Table!C38</f>
        <v>133.30994996334761</v>
      </c>
      <c r="I38" s="111">
        <f t="shared" si="15"/>
        <v>134.73583509679318</v>
      </c>
      <c r="J38" s="112">
        <f>I38/PROP_InOut!$D$8</f>
        <v>0.38927879337408872</v>
      </c>
      <c r="K38" s="110">
        <f t="shared" si="16"/>
        <v>0.14561276860844041</v>
      </c>
      <c r="L38" s="111">
        <f t="shared" si="17"/>
        <v>8.3429970844786769</v>
      </c>
      <c r="M38" s="96">
        <v>0</v>
      </c>
      <c r="N38" s="96">
        <v>0</v>
      </c>
      <c r="O38" s="110">
        <f t="shared" si="18"/>
        <v>0.17291151432433022</v>
      </c>
      <c r="P38" s="87">
        <v>9.9070999999999998</v>
      </c>
      <c r="Q38" s="110">
        <f t="shared" si="19"/>
        <v>2.7298745715889805E-2</v>
      </c>
      <c r="R38" s="112">
        <f t="shared" si="7"/>
        <v>1.5641029155213229</v>
      </c>
      <c r="S38" s="113">
        <f>PROP_InOut!$F$8*PROP_Table!I38*PROP_Table!E38</f>
        <v>152287.71189887778</v>
      </c>
      <c r="T38" s="110">
        <v>1.06612</v>
      </c>
      <c r="U38" s="110">
        <v>1.189E-2</v>
      </c>
      <c r="V38" s="8">
        <f>0.5*PROP_InOut!$J$8*I38^2*E38*T38*(C38-C37)</f>
        <v>1.3208896358561031</v>
      </c>
      <c r="W38" s="8">
        <f>0.5*PROP_InOut!$J$8*I38^2*E38*U38*(C38-C37)</f>
        <v>1.4731341472187996E-2</v>
      </c>
      <c r="X38" s="110">
        <f t="shared" si="20"/>
        <v>1.3047733990812993</v>
      </c>
      <c r="Y38" s="110">
        <f t="shared" si="21"/>
        <v>4.7734606289251219E-2</v>
      </c>
      <c r="Z38" s="95">
        <f t="shared" si="22"/>
        <v>27.493159547390675</v>
      </c>
      <c r="AA38" s="88">
        <f>PROP_InOut!$G$4/2*((PROP_InOut!$E$8-PROP_Table!C38)/(PROP_Table!C38*SIN(PROP_Table!K38)))</f>
        <v>1.0493776427607473</v>
      </c>
      <c r="AB38" s="88">
        <f t="shared" si="23"/>
        <v>0.77225741340693821</v>
      </c>
      <c r="AC38" s="88">
        <f>PROP_InOut!$G$4/2*((C38-PROP_InOut!$J$12/2)/(C38*SIN(PROP_Table!K38)))</f>
        <v>6.4191659408517818</v>
      </c>
      <c r="AD38" s="88">
        <f t="shared" si="24"/>
        <v>0.99896229963676642</v>
      </c>
      <c r="AE38" s="88">
        <f t="shared" si="25"/>
        <v>0.77145604160853598</v>
      </c>
      <c r="AF38" s="25">
        <f>0.5*PROP_InOut!$J$8*I38^2*E38*T38*(C38-C37)</f>
        <v>1.3208896358561031</v>
      </c>
      <c r="AG38" s="25">
        <f>0.5*PROP_InOut!$J$8*I38^2*E38*U38*(C38-C37)</f>
        <v>1.4731341472187996E-2</v>
      </c>
      <c r="AH38" s="108">
        <f t="shared" si="26"/>
        <v>1.0065753216513738</v>
      </c>
      <c r="AI38" s="108">
        <f t="shared" si="27"/>
        <v>3.682515041564767E-2</v>
      </c>
      <c r="AJ38" s="108">
        <f t="shared" si="28"/>
        <v>27.493159547390675</v>
      </c>
    </row>
    <row r="39" spans="1:36" s="96" customFormat="1" x14ac:dyDescent="0.25">
      <c r="A39" s="178"/>
      <c r="B39" s="107">
        <v>36</v>
      </c>
      <c r="C39" s="87">
        <v>0.23802847999999999</v>
      </c>
      <c r="D39" s="108">
        <f>C39/PROP_InOut!$E$8</f>
        <v>0.89249523809523812</v>
      </c>
      <c r="E39" s="88">
        <v>1.6098520000000002E-2</v>
      </c>
      <c r="F39" s="109">
        <f>E39*PROP_InOut!$G$8</f>
        <v>1.0094778197499999E-4</v>
      </c>
      <c r="G39" s="96">
        <f>PROP_InOut!$C$4</f>
        <v>19.55</v>
      </c>
      <c r="H39" s="110">
        <f>PROP_InOut!$C$8*PROP_Table!C39</f>
        <v>137.09456275407658</v>
      </c>
      <c r="I39" s="111">
        <f t="shared" si="15"/>
        <v>138.48148481559346</v>
      </c>
      <c r="J39" s="112">
        <f>I39/PROP_InOut!$D$8</f>
        <v>0.40010072505907124</v>
      </c>
      <c r="K39" s="110">
        <f t="shared" si="16"/>
        <v>0.14164729994004932</v>
      </c>
      <c r="L39" s="111">
        <f t="shared" si="17"/>
        <v>8.1157924659885055</v>
      </c>
      <c r="M39" s="96">
        <v>0</v>
      </c>
      <c r="N39" s="96">
        <v>0</v>
      </c>
      <c r="O39" s="110">
        <f t="shared" si="18"/>
        <v>0.16822879594122944</v>
      </c>
      <c r="P39" s="87">
        <v>9.6387999999999998</v>
      </c>
      <c r="Q39" s="110">
        <f t="shared" si="19"/>
        <v>2.6581496001180097E-2</v>
      </c>
      <c r="R39" s="112">
        <f t="shared" si="7"/>
        <v>1.5230075340114944</v>
      </c>
      <c r="S39" s="113">
        <f>PROP_InOut!$F$8*PROP_Table!I39*PROP_Table!E39</f>
        <v>144358.55909116671</v>
      </c>
      <c r="T39" s="110">
        <v>1.06382</v>
      </c>
      <c r="U39" s="110">
        <v>1.2160000000000001E-2</v>
      </c>
      <c r="V39" s="8">
        <f>0.5*PROP_InOut!$J$8*I39^2*E39*T39*(C39-C38)</f>
        <v>1.2836511656669822</v>
      </c>
      <c r="W39" s="8">
        <f>0.5*PROP_InOut!$J$8*I39^2*E39*U39*(C39-C38)</f>
        <v>1.467278127362759E-2</v>
      </c>
      <c r="X39" s="110">
        <f t="shared" si="20"/>
        <v>1.2687237044427795</v>
      </c>
      <c r="Y39" s="110">
        <f t="shared" si="21"/>
        <v>4.6592679547146375E-2</v>
      </c>
      <c r="Z39" s="95">
        <f t="shared" si="22"/>
        <v>26.835456959002716</v>
      </c>
      <c r="AA39" s="88">
        <f>PROP_InOut!$G$4/2*((PROP_InOut!$E$8-PROP_Table!C39)/(PROP_Table!C39*SIN(PROP_Table!K39)))</f>
        <v>0.85323123127987022</v>
      </c>
      <c r="AB39" s="88">
        <f t="shared" si="23"/>
        <v>0.71981931323077697</v>
      </c>
      <c r="AC39" s="88">
        <f>PROP_InOut!$G$4/2*((C39-PROP_InOut!$J$12/2)/(C39*SIN(PROP_Table!K39)))</f>
        <v>6.6110302932494669</v>
      </c>
      <c r="AD39" s="88">
        <f t="shared" si="24"/>
        <v>0.99914346270429577</v>
      </c>
      <c r="AE39" s="88">
        <f t="shared" si="25"/>
        <v>0.71920276114282655</v>
      </c>
      <c r="AF39" s="25">
        <f>0.5*PROP_InOut!$J$8*I39^2*E39*T39*(C39-C38)</f>
        <v>1.2836511656669822</v>
      </c>
      <c r="AG39" s="25">
        <f>0.5*PROP_InOut!$J$8*I39^2*E39*U39*(C39-C38)</f>
        <v>1.467278127362759E-2</v>
      </c>
      <c r="AH39" s="108">
        <f t="shared" si="26"/>
        <v>0.91246959136260242</v>
      </c>
      <c r="AI39" s="108">
        <f t="shared" si="27"/>
        <v>3.3509583779350573E-2</v>
      </c>
      <c r="AJ39" s="108">
        <f t="shared" si="28"/>
        <v>26.835456959002716</v>
      </c>
    </row>
    <row r="40" spans="1:36" s="96" customFormat="1" x14ac:dyDescent="0.25">
      <c r="A40" s="178"/>
      <c r="B40" s="107">
        <v>37</v>
      </c>
      <c r="C40" s="87">
        <v>0.24458929999999998</v>
      </c>
      <c r="D40" s="108">
        <f>C40/PROP_InOut!$E$8</f>
        <v>0.91709523809523807</v>
      </c>
      <c r="E40" s="88">
        <v>1.4792960000000001E-2</v>
      </c>
      <c r="F40" s="109">
        <f>E40*PROP_InOut!$G$8</f>
        <v>9.2761104799999992E-5</v>
      </c>
      <c r="G40" s="96">
        <f>PROP_InOut!$C$4</f>
        <v>19.55</v>
      </c>
      <c r="H40" s="110">
        <f>PROP_InOut!$C$8*PROP_Table!C40</f>
        <v>140.87332380488948</v>
      </c>
      <c r="I40" s="111">
        <f t="shared" si="15"/>
        <v>142.22340123846442</v>
      </c>
      <c r="J40" s="112">
        <f>I40/PROP_InOut!$D$8</f>
        <v>0.4109118705049391</v>
      </c>
      <c r="K40" s="110">
        <f t="shared" si="16"/>
        <v>0.13789640898679184</v>
      </c>
      <c r="L40" s="111">
        <f t="shared" si="17"/>
        <v>7.9008822449530491</v>
      </c>
      <c r="M40" s="96">
        <v>0</v>
      </c>
      <c r="N40" s="96">
        <v>0</v>
      </c>
      <c r="O40" s="110">
        <f t="shared" si="18"/>
        <v>0.16379740497041584</v>
      </c>
      <c r="P40" s="87">
        <v>9.3849</v>
      </c>
      <c r="Q40" s="110">
        <f t="shared" si="19"/>
        <v>2.5900995983623991E-2</v>
      </c>
      <c r="R40" s="112">
        <f t="shared" si="7"/>
        <v>1.4840177550469509</v>
      </c>
      <c r="S40" s="113">
        <f>PROP_InOut!$F$8*PROP_Table!I40*PROP_Table!E40</f>
        <v>136235.72868274848</v>
      </c>
      <c r="T40" s="110">
        <v>1.0615699999999999</v>
      </c>
      <c r="U40" s="110">
        <v>1.2489999999999999E-2</v>
      </c>
      <c r="V40" s="8">
        <f>0.5*PROP_InOut!$J$8*I40^2*E40*T40*(C40-C39)</f>
        <v>1.2396049804311393</v>
      </c>
      <c r="W40" s="8">
        <f>0.5*PROP_InOut!$J$8*I40^2*E40*U40*(C40-C39)</f>
        <v>1.4584687025429248E-2</v>
      </c>
      <c r="X40" s="110">
        <f t="shared" si="20"/>
        <v>1.2258330320392554</v>
      </c>
      <c r="Y40" s="110">
        <f t="shared" si="21"/>
        <v>4.5210397358112844E-2</v>
      </c>
      <c r="Z40" s="95">
        <f t="shared" si="22"/>
        <v>26.039319571122494</v>
      </c>
      <c r="AA40" s="88">
        <f>PROP_InOut!$G$4/2*((PROP_InOut!$E$8-PROP_Table!C40)/(PROP_Table!C40*SIN(PROP_Table!K40)))</f>
        <v>0.65764168997459893</v>
      </c>
      <c r="AB40" s="88">
        <f t="shared" si="23"/>
        <v>0.65330009441927339</v>
      </c>
      <c r="AC40" s="88">
        <f>PROP_InOut!$G$4/2*((C40-PROP_InOut!$J$12/2)/(C40*SIN(PROP_Table!K40)))</f>
        <v>6.8026819039359827</v>
      </c>
      <c r="AD40" s="88">
        <f t="shared" si="24"/>
        <v>0.99929284763322479</v>
      </c>
      <c r="AE40" s="88">
        <f t="shared" si="25"/>
        <v>0.65283811171129036</v>
      </c>
      <c r="AF40" s="25">
        <f>0.5*PROP_InOut!$J$8*I40^2*E40*T40*(C40-C39)</f>
        <v>1.2396049804311393</v>
      </c>
      <c r="AG40" s="25">
        <f>0.5*PROP_InOut!$J$8*I40^2*E40*U40*(C40-C39)</f>
        <v>1.4584687025429248E-2</v>
      </c>
      <c r="AH40" s="108">
        <f t="shared" si="26"/>
        <v>0.80027052190983317</v>
      </c>
      <c r="AI40" s="108">
        <f t="shared" si="27"/>
        <v>2.9515070440987501E-2</v>
      </c>
      <c r="AJ40" s="108">
        <f t="shared" si="28"/>
        <v>26.039319571122494</v>
      </c>
    </row>
    <row r="41" spans="1:36" s="96" customFormat="1" x14ac:dyDescent="0.25">
      <c r="A41" s="178"/>
      <c r="B41" s="107">
        <v>38</v>
      </c>
      <c r="C41" s="87">
        <v>0.25095200000000001</v>
      </c>
      <c r="D41" s="108">
        <f>C41/PROP_InOut!$E$8</f>
        <v>0.94095238095238098</v>
      </c>
      <c r="E41" s="88">
        <v>1.004824E-2</v>
      </c>
      <c r="F41" s="109">
        <f>E41*PROP_InOut!$G$8</f>
        <v>6.3008744949999993E-5</v>
      </c>
      <c r="G41" s="96">
        <f>PROP_InOut!$C$4</f>
        <v>19.55</v>
      </c>
      <c r="H41" s="110">
        <f>PROP_InOut!$C$8*PROP_Table!C41</f>
        <v>144.53797592733872</v>
      </c>
      <c r="I41" s="111">
        <f t="shared" si="15"/>
        <v>145.8541359892545</v>
      </c>
      <c r="J41" s="112">
        <f>I41/PROP_InOut!$D$8</f>
        <v>0.42140178984847215</v>
      </c>
      <c r="K41" s="110">
        <f t="shared" si="16"/>
        <v>0.13444266159446661</v>
      </c>
      <c r="L41" s="111">
        <f t="shared" si="17"/>
        <v>7.7029970958684997</v>
      </c>
      <c r="M41" s="96">
        <v>0</v>
      </c>
      <c r="N41" s="96">
        <v>0</v>
      </c>
      <c r="O41" s="110">
        <f t="shared" si="18"/>
        <v>0.15971507985000111</v>
      </c>
      <c r="P41" s="87">
        <v>9.1509999999999998</v>
      </c>
      <c r="Q41" s="110">
        <f t="shared" si="19"/>
        <v>2.527241825553448E-2</v>
      </c>
      <c r="R41" s="112">
        <f t="shared" si="7"/>
        <v>1.4480029041315001</v>
      </c>
      <c r="S41" s="113">
        <f>PROP_InOut!$F$8*PROP_Table!I41*PROP_Table!E41</f>
        <v>94901.619570918381</v>
      </c>
      <c r="T41" s="110">
        <v>1.0377000000000001</v>
      </c>
      <c r="U41" s="110">
        <v>1.495E-2</v>
      </c>
      <c r="V41" s="8">
        <f>0.5*PROP_InOut!$J$8*I41^2*E41*T41*(C41-C40)</f>
        <v>0.83949885840804361</v>
      </c>
      <c r="W41" s="8">
        <f>0.5*PROP_InOut!$J$8*I41^2*E41*U41*(C41-C40)</f>
        <v>1.2094543638045921E-2</v>
      </c>
      <c r="X41" s="110">
        <f t="shared" si="20"/>
        <v>0.83030225120532997</v>
      </c>
      <c r="Y41" s="110">
        <f t="shared" si="21"/>
        <v>3.1246076649593838E-2</v>
      </c>
      <c r="Z41" s="95">
        <f t="shared" si="22"/>
        <v>17.996448223575722</v>
      </c>
      <c r="AA41" s="88">
        <f>PROP_InOut!$G$4/2*((PROP_InOut!$E$8-PROP_Table!C41)/(PROP_Table!C41*SIN(PROP_Table!K41)))</f>
        <v>0.46817339694408461</v>
      </c>
      <c r="AB41" s="88">
        <f t="shared" si="23"/>
        <v>0.56926363749518494</v>
      </c>
      <c r="AC41" s="88">
        <f>PROP_InOut!$G$4/2*((C41-PROP_InOut!$J$12/2)/(C41*SIN(PROP_Table!K41)))</f>
        <v>6.9886206269637219</v>
      </c>
      <c r="AD41" s="88">
        <f t="shared" si="24"/>
        <v>0.9994128341210895</v>
      </c>
      <c r="AE41" s="88">
        <f t="shared" si="25"/>
        <v>0.56892938531114334</v>
      </c>
      <c r="AF41" s="25">
        <f>0.5*PROP_InOut!$J$8*I41^2*E41*T41*(C41-C40)</f>
        <v>0.83949885840804361</v>
      </c>
      <c r="AG41" s="25">
        <f>0.5*PROP_InOut!$J$8*I41^2*E41*U41*(C41-C40)</f>
        <v>1.2094543638045921E-2</v>
      </c>
      <c r="AH41" s="108">
        <f t="shared" si="26"/>
        <v>0.47238334940070692</v>
      </c>
      <c r="AI41" s="108">
        <f t="shared" si="27"/>
        <v>1.7776811181638291E-2</v>
      </c>
      <c r="AJ41" s="108">
        <f t="shared" si="28"/>
        <v>17.996448223575722</v>
      </c>
    </row>
    <row r="42" spans="1:36" x14ac:dyDescent="0.25">
      <c r="A42" s="178"/>
      <c r="B42" s="3">
        <v>39</v>
      </c>
      <c r="C42" s="114">
        <f>PROP_InOut!E8</f>
        <v>0.26669999999999999</v>
      </c>
      <c r="D42" s="25">
        <f>C42/PROP_InOut!$E$8</f>
        <v>1</v>
      </c>
      <c r="E42" s="72">
        <v>1E-3</v>
      </c>
      <c r="F42" s="26">
        <f>E42*PROP_InOut!$G$8</f>
        <v>6.2706249999999998E-6</v>
      </c>
      <c r="G42" s="2">
        <f>PROP_InOut!$C$4</f>
        <v>19.55</v>
      </c>
      <c r="H42" s="8">
        <f>PROP_InOut!$C$8*PROP_Table!C42</f>
        <v>153.60817279727294</v>
      </c>
      <c r="I42" s="27">
        <f t="shared" si="15"/>
        <v>154.84725780625521</v>
      </c>
      <c r="J42" s="68">
        <f>I42/PROP_InOut!$D$8</f>
        <v>0.44738471864446216</v>
      </c>
      <c r="K42" s="8">
        <f t="shared" si="16"/>
        <v>0.12659128752116025</v>
      </c>
      <c r="L42" s="27">
        <f t="shared" si="17"/>
        <v>7.253146498089607</v>
      </c>
      <c r="M42" s="2">
        <v>0</v>
      </c>
      <c r="N42" s="2">
        <v>0</v>
      </c>
      <c r="O42" s="8">
        <f t="shared" si="18"/>
        <v>0.15707963267948966</v>
      </c>
      <c r="P42" s="27">
        <v>9</v>
      </c>
      <c r="Q42" s="8">
        <f t="shared" si="19"/>
        <v>3.0488345158329412E-2</v>
      </c>
      <c r="R42" s="68">
        <f t="shared" si="7"/>
        <v>1.746853501910393</v>
      </c>
      <c r="S42" s="67">
        <f>PROP_InOut!$F$8*PROP_Table!I42*PROP_Table!E42</f>
        <v>10026.939497557845</v>
      </c>
      <c r="T42" s="8">
        <v>0.28899000000000002</v>
      </c>
      <c r="U42" s="8">
        <v>5.5419999999999997E-2</v>
      </c>
      <c r="V42" s="8">
        <f>0.5*PROP_InOut!$J$8*I42^2*E42*T42*(C42-C41)</f>
        <v>6.4907459004885149E-2</v>
      </c>
      <c r="W42" s="8">
        <f>0.5*PROP_InOut!$J$8*I42^2*E42*U42*(C42-C41)</f>
        <v>1.244739049119601E-2</v>
      </c>
      <c r="X42" s="8">
        <f t="shared" si="20"/>
        <v>6.2816544718678868E-2</v>
      </c>
      <c r="Y42" s="8">
        <f t="shared" si="21"/>
        <v>5.4787053139197985E-3</v>
      </c>
      <c r="Z42" s="55">
        <f t="shared" si="22"/>
        <v>3.1555077336555302</v>
      </c>
      <c r="AA42" s="79">
        <f>PROP_InOut!$G$4/2*((PROP_InOut!$E$8-PROP_Table!C42)/(PROP_Table!C42*SIN(PROP_Table!K42)))</f>
        <v>0</v>
      </c>
      <c r="AB42" s="79">
        <f t="shared" si="23"/>
        <v>0</v>
      </c>
      <c r="AC42" s="79">
        <f>PROP_InOut!$G$4/2*((C42-PROP_InOut!$J$12/2)/(C42*SIN(PROP_Table!K42)))</f>
        <v>7.4491129988394578</v>
      </c>
      <c r="AD42" s="79">
        <f t="shared" si="24"/>
        <v>0.99962951427674052</v>
      </c>
      <c r="AE42" s="79">
        <f t="shared" si="25"/>
        <v>0</v>
      </c>
      <c r="AF42" s="25">
        <f>0.5*PROP_InOut!$J$8*I42^2*E42*T42*(C42-C41)</f>
        <v>6.4907459004885149E-2</v>
      </c>
      <c r="AG42" s="25">
        <f>0.5*PROP_InOut!$J$8*I42^2*E42*U42*(C42-C41)</f>
        <v>1.244739049119601E-2</v>
      </c>
      <c r="AH42" s="25">
        <f t="shared" si="26"/>
        <v>0</v>
      </c>
      <c r="AI42" s="25">
        <f t="shared" si="27"/>
        <v>0</v>
      </c>
      <c r="AJ42" s="25">
        <f t="shared" si="28"/>
        <v>3.1555077336555302</v>
      </c>
    </row>
    <row r="43" spans="1:36" x14ac:dyDescent="0.25">
      <c r="A43" s="178"/>
      <c r="B43" s="3">
        <v>40</v>
      </c>
      <c r="C43" s="8"/>
      <c r="D43" s="25">
        <f>C43/PROP_InOut!$E$8</f>
        <v>0</v>
      </c>
      <c r="E43" s="72"/>
      <c r="F43" s="26">
        <f>E43*PROP_InOut!$G$8</f>
        <v>0</v>
      </c>
      <c r="G43" s="2">
        <f>PROP_InOut!$C$4</f>
        <v>19.55</v>
      </c>
      <c r="H43" s="8">
        <f>PROP_InOut!$C$8*PROP_Table!C43</f>
        <v>0</v>
      </c>
      <c r="I43" s="27">
        <f t="shared" si="15"/>
        <v>19.55</v>
      </c>
      <c r="J43" s="68">
        <f>I43/PROP_InOut!$D$8</f>
        <v>5.6483862700640715E-2</v>
      </c>
      <c r="K43" s="8" t="e">
        <f t="shared" si="16"/>
        <v>#DIV/0!</v>
      </c>
      <c r="L43" s="27" t="e">
        <f t="shared" si="17"/>
        <v>#DIV/0!</v>
      </c>
      <c r="M43" s="2">
        <v>0</v>
      </c>
      <c r="N43" s="2">
        <v>0</v>
      </c>
      <c r="O43" s="8">
        <f t="shared" si="18"/>
        <v>0</v>
      </c>
      <c r="P43" s="27"/>
      <c r="Q43" s="8" t="e">
        <f t="shared" si="19"/>
        <v>#DIV/0!</v>
      </c>
      <c r="R43" s="68" t="e">
        <f t="shared" si="7"/>
        <v>#DIV/0!</v>
      </c>
      <c r="S43" s="67">
        <f>PROP_InOut!$F$8*PROP_Table!I43*PROP_Table!E43</f>
        <v>0</v>
      </c>
      <c r="T43" s="8">
        <v>0.81499999999999995</v>
      </c>
      <c r="U43" s="8">
        <v>1.4E-2</v>
      </c>
      <c r="V43" s="8">
        <f>0.5*PROP_InOut!$J$8*I43^2*E43*T43*PROP_InOut!$G$8</f>
        <v>0</v>
      </c>
      <c r="W43" s="8">
        <f>0.5*PROP_InOut!$J$8*I43^2*E43*U43*PROP_InOut!$G$8</f>
        <v>0</v>
      </c>
      <c r="X43" s="8"/>
      <c r="Y43" s="8" t="e">
        <f t="shared" si="21"/>
        <v>#DIV/0!</v>
      </c>
      <c r="Z43" s="55" t="e">
        <f t="shared" si="22"/>
        <v>#DIV/0!</v>
      </c>
      <c r="AA43" s="79" t="e">
        <f>PROP_InOut!$G$4/2*((PROP_InOut!$E$8-PROP_Table!C43)/(PROP_Table!C43*SIN(PROP_Table!K43)))</f>
        <v>#DIV/0!</v>
      </c>
      <c r="AB43" s="79" t="e">
        <f t="shared" si="23"/>
        <v>#DIV/0!</v>
      </c>
      <c r="AC43" s="79" t="e">
        <f>PROP_InOut!$G$4/2*((C43-PROP_InOut!$J$12/2)/(C43*SIN(PROP_Table!K43)))</f>
        <v>#DIV/0!</v>
      </c>
      <c r="AD43" s="79" t="e">
        <f t="shared" si="24"/>
        <v>#DIV/0!</v>
      </c>
      <c r="AE43" s="79" t="e">
        <f t="shared" si="25"/>
        <v>#DIV/0!</v>
      </c>
      <c r="AF43" s="25">
        <f>0.5*PROP_InOut!$J$8*I43^2*E43*T43*PROP_InOut!$G$8</f>
        <v>0</v>
      </c>
      <c r="AG43" s="25">
        <f>0.5*PROP_InOut!$J$8*I43^2*E43*U43*PROP_InOut!$G$8</f>
        <v>0</v>
      </c>
      <c r="AH43" s="25"/>
      <c r="AI43" s="25"/>
      <c r="AJ43" s="25"/>
    </row>
    <row r="44" spans="1:36" x14ac:dyDescent="0.25">
      <c r="C44" s="8"/>
      <c r="D44" s="25"/>
      <c r="E44" s="25"/>
      <c r="F44" s="26"/>
      <c r="G44" s="2"/>
      <c r="H44" s="8"/>
      <c r="I44" s="27"/>
      <c r="J44" s="68"/>
      <c r="K44" s="8"/>
      <c r="L44" s="27"/>
      <c r="M44" s="2"/>
      <c r="N44" s="2"/>
      <c r="O44" s="8"/>
      <c r="P44" s="27"/>
      <c r="Q44" s="8"/>
      <c r="R44" s="68"/>
      <c r="S44" s="67"/>
      <c r="T44" s="8"/>
      <c r="U44" s="8"/>
      <c r="V44" s="8"/>
      <c r="W44" s="8"/>
      <c r="X44" s="8"/>
      <c r="Y44" s="8"/>
      <c r="Z44" s="55"/>
      <c r="AA44" s="50"/>
      <c r="AB44" s="50"/>
      <c r="AC44" s="50"/>
      <c r="AD44" s="50"/>
      <c r="AE44" s="50"/>
      <c r="AF44" s="2"/>
      <c r="AG44" s="2"/>
      <c r="AH44" s="2"/>
      <c r="AI44" s="2"/>
      <c r="AJ44" s="2"/>
    </row>
  </sheetData>
  <mergeCells count="19">
    <mergeCell ref="A4:A23"/>
    <mergeCell ref="A24:A43"/>
    <mergeCell ref="B1:B2"/>
    <mergeCell ref="C1:F1"/>
    <mergeCell ref="G1:J1"/>
    <mergeCell ref="AA1:AE1"/>
    <mergeCell ref="V1:Z1"/>
    <mergeCell ref="AL6:AN6"/>
    <mergeCell ref="AL1:AN1"/>
    <mergeCell ref="AF1:AJ1"/>
    <mergeCell ref="S2:S3"/>
    <mergeCell ref="T2:T3"/>
    <mergeCell ref="U2:U3"/>
    <mergeCell ref="S1:U1"/>
    <mergeCell ref="Q2:R2"/>
    <mergeCell ref="K1:R1"/>
    <mergeCell ref="K2:L2"/>
    <mergeCell ref="M2:N2"/>
    <mergeCell ref="O2:P2"/>
  </mergeCells>
  <pageMargins left="0.7" right="0.7" top="0.75" bottom="0.75" header="0.3" footer="0.3"/>
  <pageSetup paperSize="9" orientation="portrait" r:id="rId1"/>
  <ignoredErrors>
    <ignoredError sqref="AC4:AC5 AC6:AC2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12"/>
    <col min="2" max="2" width="9.140625" style="10"/>
    <col min="3" max="3" width="9.140625" style="11"/>
    <col min="4" max="4" width="9.140625" style="12"/>
    <col min="5" max="5" width="20.140625" style="12" customWidth="1"/>
    <col min="6" max="16384" width="9.140625" style="12"/>
  </cols>
  <sheetData>
    <row r="1" spans="2:6" ht="16.5" thickBot="1" x14ac:dyDescent="0.3">
      <c r="B1" s="17" t="s">
        <v>34</v>
      </c>
      <c r="C1" s="18" t="s">
        <v>43</v>
      </c>
      <c r="E1" s="44" t="s">
        <v>41</v>
      </c>
      <c r="F1" s="45"/>
    </row>
    <row r="2" spans="2:6" x14ac:dyDescent="0.25">
      <c r="B2" s="19" t="s">
        <v>42</v>
      </c>
      <c r="C2" s="20" t="s">
        <v>2</v>
      </c>
      <c r="E2" s="43">
        <f>974.16*2</f>
        <v>1948.32</v>
      </c>
      <c r="F2" s="46"/>
    </row>
    <row r="3" spans="2:6" ht="15.75" thickBot="1" x14ac:dyDescent="0.3">
      <c r="B3" s="21"/>
      <c r="C3" s="22">
        <f>B3*0.3048</f>
        <v>0</v>
      </c>
    </row>
    <row r="4" spans="2:6" x14ac:dyDescent="0.25">
      <c r="B4" s="19" t="s">
        <v>2</v>
      </c>
      <c r="C4" s="20" t="s">
        <v>42</v>
      </c>
    </row>
    <row r="5" spans="2:6" ht="15.75" thickBot="1" x14ac:dyDescent="0.3">
      <c r="B5" s="21"/>
      <c r="C5" s="22">
        <f>B5*3.28</f>
        <v>0</v>
      </c>
    </row>
    <row r="6" spans="2:6" x14ac:dyDescent="0.25">
      <c r="B6" s="19" t="s">
        <v>34</v>
      </c>
      <c r="C6" s="20" t="s">
        <v>2</v>
      </c>
    </row>
    <row r="7" spans="2:6" ht="15.75" thickBot="1" x14ac:dyDescent="0.3">
      <c r="B7" s="21"/>
      <c r="C7" s="22">
        <f>B7*0.0254</f>
        <v>0</v>
      </c>
    </row>
    <row r="8" spans="2:6" x14ac:dyDescent="0.25">
      <c r="B8" s="19" t="s">
        <v>2</v>
      </c>
      <c r="C8" s="20" t="s">
        <v>34</v>
      </c>
    </row>
    <row r="9" spans="2:6" ht="15.75" thickBot="1" x14ac:dyDescent="0.3">
      <c r="B9" s="21"/>
      <c r="C9" s="22">
        <f>B9*39.3700787</f>
        <v>0</v>
      </c>
    </row>
    <row r="10" spans="2:6" x14ac:dyDescent="0.25">
      <c r="B10" s="19" t="s">
        <v>9</v>
      </c>
      <c r="C10" s="20" t="s">
        <v>45</v>
      </c>
    </row>
    <row r="11" spans="2:6" ht="15.75" thickBot="1" x14ac:dyDescent="0.3">
      <c r="B11" s="21"/>
      <c r="C11" s="22">
        <f>B11*1.94384449</f>
        <v>0</v>
      </c>
    </row>
    <row r="12" spans="2:6" x14ac:dyDescent="0.25">
      <c r="B12" s="19" t="s">
        <v>45</v>
      </c>
      <c r="C12" s="20" t="s">
        <v>9</v>
      </c>
    </row>
    <row r="13" spans="2:6" ht="15.75" thickBot="1" x14ac:dyDescent="0.3">
      <c r="B13" s="21">
        <v>160</v>
      </c>
      <c r="C13" s="22">
        <f>B13*0.514444444</f>
        <v>82.31111104</v>
      </c>
    </row>
    <row r="14" spans="2:6" x14ac:dyDescent="0.25">
      <c r="B14" s="19" t="s">
        <v>9</v>
      </c>
      <c r="C14" s="20" t="s">
        <v>44</v>
      </c>
    </row>
    <row r="15" spans="2:6" ht="15.75" thickBot="1" x14ac:dyDescent="0.3">
      <c r="B15" s="21"/>
      <c r="C15" s="22">
        <f>B15*3.6</f>
        <v>0</v>
      </c>
    </row>
    <row r="16" spans="2:6" x14ac:dyDescent="0.25">
      <c r="B16" s="19" t="s">
        <v>44</v>
      </c>
      <c r="C16" s="20" t="s">
        <v>9</v>
      </c>
    </row>
    <row r="17" spans="2:3" x14ac:dyDescent="0.25">
      <c r="B17" s="31"/>
      <c r="C17" s="32">
        <f>B17/3.6</f>
        <v>0</v>
      </c>
    </row>
    <row r="18" spans="2:3" x14ac:dyDescent="0.25">
      <c r="B18" s="13" t="s">
        <v>56</v>
      </c>
      <c r="C18" s="14" t="s">
        <v>26</v>
      </c>
    </row>
    <row r="19" spans="2:3" x14ac:dyDescent="0.25">
      <c r="B19" s="15">
        <v>219</v>
      </c>
      <c r="C19" s="16">
        <f>B19*4.4482216</f>
        <v>974.16053039999997</v>
      </c>
    </row>
    <row r="20" spans="2:3" x14ac:dyDescent="0.25">
      <c r="B20" s="33" t="s">
        <v>26</v>
      </c>
      <c r="C20" s="14" t="s">
        <v>56</v>
      </c>
    </row>
    <row r="21" spans="2:3" x14ac:dyDescent="0.25">
      <c r="B21" s="15">
        <v>101</v>
      </c>
      <c r="C21" s="16">
        <f>B21*0.224808943870961</f>
        <v>22.705703330967062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opLeftCell="B1" zoomScale="85" zoomScaleNormal="85" workbookViewId="0">
      <pane xSplit="1" topLeftCell="AN1" activePane="topRight" state="frozen"/>
      <selection activeCell="B1" sqref="B1"/>
      <selection pane="topRight" activeCell="BI15" sqref="BI15"/>
    </sheetView>
  </sheetViews>
  <sheetFormatPr defaultColWidth="9.140625" defaultRowHeight="15" x14ac:dyDescent="0.25"/>
  <cols>
    <col min="1" max="1" width="4" style="65" hidden="1" customWidth="1"/>
    <col min="2" max="2" width="3.28515625" style="65" bestFit="1" customWidth="1"/>
    <col min="3" max="3" width="19.7109375" style="65" customWidth="1"/>
    <col min="4" max="4" width="7.140625" style="65" bestFit="1" customWidth="1"/>
    <col min="5" max="5" width="9.85546875" style="65" customWidth="1"/>
    <col min="6" max="6" width="8.28515625" style="65" bestFit="1" customWidth="1"/>
    <col min="7" max="7" width="5.140625" style="65" bestFit="1" customWidth="1"/>
    <col min="8" max="8" width="8.28515625" style="65" bestFit="1" customWidth="1"/>
    <col min="9" max="9" width="6.140625" style="65" bestFit="1" customWidth="1"/>
    <col min="10" max="10" width="9.28515625" style="3" customWidth="1"/>
    <col min="11" max="11" width="6.140625" style="65" bestFit="1" customWidth="1"/>
    <col min="12" max="12" width="10.5703125" style="65" customWidth="1"/>
    <col min="13" max="14" width="12.28515625" style="65" bestFit="1" customWidth="1"/>
    <col min="15" max="15" width="8.85546875" style="65" customWidth="1"/>
    <col min="16" max="16" width="10.85546875" style="65" customWidth="1"/>
    <col min="17" max="17" width="6.7109375" style="65" bestFit="1" customWidth="1"/>
    <col min="18" max="18" width="7.85546875" style="3" bestFit="1" customWidth="1"/>
    <col min="19" max="20" width="9.140625" style="125"/>
    <col min="22" max="22" width="10.28515625" bestFit="1" customWidth="1"/>
    <col min="23" max="23" width="11.85546875" customWidth="1"/>
    <col min="24" max="24" width="9.85546875" customWidth="1"/>
    <col min="25" max="25" width="10.28515625" style="125" bestFit="1" customWidth="1"/>
    <col min="26" max="26" width="9.140625" style="125"/>
    <col min="30" max="30" width="12.28515625" style="137" bestFit="1" customWidth="1"/>
    <col min="31" max="31" width="12.28515625" bestFit="1" customWidth="1"/>
    <col min="32" max="32" width="10.7109375" customWidth="1"/>
    <col min="33" max="33" width="10.5703125" customWidth="1"/>
    <col min="40" max="40" width="15.140625" bestFit="1" customWidth="1"/>
    <col min="41" max="41" width="11.7109375" style="3" customWidth="1"/>
    <col min="42" max="42" width="6.7109375" style="65" bestFit="1" customWidth="1"/>
    <col min="43" max="43" width="9.28515625" style="65" customWidth="1"/>
    <col min="44" max="44" width="10.42578125" style="65" customWidth="1"/>
    <col min="45" max="45" width="13.7109375" style="65" customWidth="1"/>
    <col min="46" max="46" width="7.7109375" style="65" customWidth="1"/>
    <col min="47" max="47" width="9.5703125" style="65" customWidth="1"/>
    <col min="48" max="48" width="6.7109375" style="65" customWidth="1"/>
    <col min="49" max="49" width="7.7109375" style="65" bestFit="1" customWidth="1"/>
    <col min="50" max="53" width="7" style="65" bestFit="1" customWidth="1"/>
    <col min="54" max="54" width="10.42578125" style="65" customWidth="1"/>
    <col min="55" max="55" width="10.28515625" style="65" customWidth="1"/>
    <col min="56" max="56" width="9.85546875" style="65" customWidth="1"/>
    <col min="57" max="57" width="9" style="65" customWidth="1"/>
    <col min="58" max="58" width="7.5703125" style="65" customWidth="1"/>
    <col min="59" max="59" width="12.28515625" style="65" customWidth="1"/>
    <col min="60" max="61" width="10.85546875" style="65" customWidth="1"/>
    <col min="62" max="62" width="7.85546875" style="65" bestFit="1" customWidth="1"/>
    <col min="63" max="16384" width="9.140625" style="65"/>
  </cols>
  <sheetData>
    <row r="1" spans="1:62" x14ac:dyDescent="0.25">
      <c r="B1" s="179"/>
      <c r="C1" s="173" t="s">
        <v>7</v>
      </c>
      <c r="D1" s="174"/>
      <c r="E1" s="174"/>
      <c r="F1" s="175"/>
      <c r="G1" s="173" t="s">
        <v>12</v>
      </c>
      <c r="H1" s="174"/>
      <c r="I1" s="174"/>
      <c r="J1" s="174"/>
      <c r="K1" s="169" t="s">
        <v>15</v>
      </c>
      <c r="L1" s="169"/>
      <c r="M1" s="169"/>
      <c r="N1" s="169"/>
      <c r="O1" s="169"/>
      <c r="P1" s="169"/>
      <c r="Q1" s="169"/>
      <c r="R1" s="169"/>
      <c r="AO1" s="115" t="s">
        <v>29</v>
      </c>
      <c r="AP1" s="115"/>
      <c r="AQ1" s="115"/>
      <c r="AR1" s="116" t="s">
        <v>30</v>
      </c>
      <c r="AS1" s="118"/>
      <c r="AT1" s="117"/>
      <c r="AU1" s="115"/>
      <c r="AV1" s="119"/>
      <c r="AW1" s="120" t="s">
        <v>75</v>
      </c>
      <c r="AX1" s="120"/>
      <c r="AY1" s="120"/>
      <c r="AZ1" s="120"/>
      <c r="BA1" s="82"/>
      <c r="BB1" s="115" t="s">
        <v>90</v>
      </c>
      <c r="BC1" s="115"/>
      <c r="BD1" s="115"/>
      <c r="BE1" s="81"/>
      <c r="BF1" s="81"/>
      <c r="BG1" s="35"/>
      <c r="BH1" s="83" t="s">
        <v>59</v>
      </c>
      <c r="BI1" s="84"/>
      <c r="BJ1" s="85"/>
    </row>
    <row r="2" spans="1:62" ht="18" x14ac:dyDescent="0.25">
      <c r="B2" s="180"/>
      <c r="C2" s="4" t="s">
        <v>3</v>
      </c>
      <c r="D2" s="4" t="s">
        <v>4</v>
      </c>
      <c r="E2" s="4" t="s">
        <v>88</v>
      </c>
      <c r="F2" s="5" t="s">
        <v>5</v>
      </c>
      <c r="G2" s="6" t="s">
        <v>8</v>
      </c>
      <c r="H2" s="6" t="s">
        <v>10</v>
      </c>
      <c r="I2" s="6" t="s">
        <v>31</v>
      </c>
      <c r="J2" s="6" t="s">
        <v>11</v>
      </c>
      <c r="K2" s="170" t="s">
        <v>16</v>
      </c>
      <c r="L2" s="169"/>
      <c r="M2" s="170" t="s">
        <v>57</v>
      </c>
      <c r="N2" s="169"/>
      <c r="O2" s="170" t="s">
        <v>17</v>
      </c>
      <c r="P2" s="169"/>
      <c r="Q2" s="170" t="s">
        <v>87</v>
      </c>
      <c r="R2" s="169"/>
      <c r="S2" s="125" t="s">
        <v>92</v>
      </c>
      <c r="T2" s="125" t="s">
        <v>93</v>
      </c>
      <c r="U2" s="136" t="s">
        <v>101</v>
      </c>
      <c r="V2" s="136" t="s">
        <v>98</v>
      </c>
      <c r="W2" s="136" t="s">
        <v>99</v>
      </c>
      <c r="X2" s="136" t="s">
        <v>93</v>
      </c>
      <c r="Y2" s="135" t="s">
        <v>19</v>
      </c>
      <c r="Z2" s="135" t="s">
        <v>20</v>
      </c>
      <c r="AA2" s="134" t="s">
        <v>94</v>
      </c>
      <c r="AB2" s="134" t="s">
        <v>95</v>
      </c>
      <c r="AC2" s="136" t="s">
        <v>100</v>
      </c>
      <c r="AD2" s="137" t="s">
        <v>96</v>
      </c>
      <c r="AE2" s="136" t="s">
        <v>102</v>
      </c>
      <c r="AF2" s="134"/>
      <c r="AG2" s="182" t="s">
        <v>91</v>
      </c>
      <c r="AH2" s="183"/>
      <c r="AI2" s="183"/>
      <c r="AJ2" s="183"/>
      <c r="AK2" s="183"/>
      <c r="AL2" s="183"/>
      <c r="AM2" s="183"/>
      <c r="AN2" s="184"/>
      <c r="AO2" s="169" t="s">
        <v>18</v>
      </c>
      <c r="AP2" s="169" t="s">
        <v>19</v>
      </c>
      <c r="AQ2" s="169" t="s">
        <v>20</v>
      </c>
      <c r="AR2" s="4" t="s">
        <v>21</v>
      </c>
      <c r="AS2" s="4" t="s">
        <v>22</v>
      </c>
      <c r="AT2" s="4" t="s">
        <v>23</v>
      </c>
      <c r="AU2" s="4" t="s">
        <v>24</v>
      </c>
      <c r="AV2" s="53" t="s">
        <v>25</v>
      </c>
      <c r="AW2" s="51" t="s">
        <v>76</v>
      </c>
      <c r="AX2" s="4" t="s">
        <v>77</v>
      </c>
      <c r="AY2" s="4" t="s">
        <v>78</v>
      </c>
      <c r="AZ2" s="4" t="s">
        <v>79</v>
      </c>
      <c r="BA2" s="4" t="s">
        <v>80</v>
      </c>
      <c r="BB2" s="4" t="s">
        <v>21</v>
      </c>
      <c r="BC2" s="4" t="s">
        <v>22</v>
      </c>
      <c r="BD2" s="4" t="s">
        <v>23</v>
      </c>
      <c r="BE2" s="4" t="s">
        <v>24</v>
      </c>
      <c r="BF2" s="4" t="s">
        <v>25</v>
      </c>
      <c r="BG2" s="35"/>
      <c r="BH2" s="4" t="s">
        <v>60</v>
      </c>
      <c r="BI2" s="4" t="s">
        <v>61</v>
      </c>
      <c r="BJ2" s="4" t="s">
        <v>62</v>
      </c>
    </row>
    <row r="3" spans="1:62" ht="17.25" x14ac:dyDescent="0.25">
      <c r="B3" s="81" t="s">
        <v>89</v>
      </c>
      <c r="C3" s="23" t="s">
        <v>2</v>
      </c>
      <c r="D3" s="23"/>
      <c r="E3" s="23" t="s">
        <v>2</v>
      </c>
      <c r="F3" s="23" t="s">
        <v>6</v>
      </c>
      <c r="G3" s="23" t="s">
        <v>9</v>
      </c>
      <c r="H3" s="23" t="s">
        <v>9</v>
      </c>
      <c r="I3" s="23" t="s">
        <v>9</v>
      </c>
      <c r="J3" s="69"/>
      <c r="K3" s="24" t="s">
        <v>13</v>
      </c>
      <c r="L3" s="24" t="s">
        <v>14</v>
      </c>
      <c r="M3" s="24" t="s">
        <v>13</v>
      </c>
      <c r="N3" s="24" t="s">
        <v>14</v>
      </c>
      <c r="O3" s="24" t="s">
        <v>13</v>
      </c>
      <c r="P3" s="24" t="s">
        <v>14</v>
      </c>
      <c r="Q3" s="24" t="s">
        <v>13</v>
      </c>
      <c r="R3" s="81" t="s">
        <v>14</v>
      </c>
      <c r="S3" s="126" t="s">
        <v>9</v>
      </c>
      <c r="T3" s="126" t="s">
        <v>9</v>
      </c>
      <c r="U3" s="121" t="s">
        <v>9</v>
      </c>
      <c r="V3" s="121" t="s">
        <v>14</v>
      </c>
      <c r="W3" s="121" t="s">
        <v>14</v>
      </c>
      <c r="X3" s="121" t="s">
        <v>9</v>
      </c>
      <c r="AC3" s="124"/>
      <c r="AO3" s="169"/>
      <c r="AP3" s="169"/>
      <c r="AQ3" s="169"/>
      <c r="AR3" s="23" t="s">
        <v>26</v>
      </c>
      <c r="AS3" s="23" t="s">
        <v>26</v>
      </c>
      <c r="AT3" s="23" t="s">
        <v>26</v>
      </c>
      <c r="AU3" s="23" t="s">
        <v>27</v>
      </c>
      <c r="AV3" s="54" t="s">
        <v>28</v>
      </c>
      <c r="AW3" s="52"/>
      <c r="AX3" s="23"/>
      <c r="AY3" s="23"/>
      <c r="AZ3" s="23"/>
      <c r="BA3" s="23"/>
      <c r="BB3" s="23" t="s">
        <v>26</v>
      </c>
      <c r="BC3" s="23" t="s">
        <v>26</v>
      </c>
      <c r="BD3" s="23" t="s">
        <v>26</v>
      </c>
      <c r="BE3" s="23" t="s">
        <v>27</v>
      </c>
      <c r="BF3" s="23" t="s">
        <v>28</v>
      </c>
      <c r="BG3" s="35"/>
      <c r="BH3" s="23" t="s">
        <v>26</v>
      </c>
      <c r="BI3" s="23" t="s">
        <v>27</v>
      </c>
      <c r="BJ3" s="23" t="s">
        <v>28</v>
      </c>
    </row>
    <row r="4" spans="1:62" x14ac:dyDescent="0.25">
      <c r="A4" s="176" t="s">
        <v>86</v>
      </c>
      <c r="B4" s="70">
        <v>1</v>
      </c>
      <c r="C4" s="71">
        <v>1.6E-2</v>
      </c>
      <c r="D4" s="72">
        <f>C4/PROP_InOut!$E$8</f>
        <v>5.9992500937382828E-2</v>
      </c>
      <c r="E4" s="72"/>
      <c r="F4" s="73">
        <f>E4*PROP_InOut!$G$8</f>
        <v>0</v>
      </c>
      <c r="G4" s="74">
        <f>PROP_InOut!$C$4</f>
        <v>19.55</v>
      </c>
      <c r="H4" s="71">
        <f>PROP_InOut!$C$8*'PROP_Table (2)'!C4</f>
        <v>9.2153384505300604</v>
      </c>
      <c r="I4" s="75">
        <f>SQRT(G4^2+H4^2)</f>
        <v>21.613073884984935</v>
      </c>
      <c r="J4" s="76">
        <f>I4/PROP_InOut!$D$8</f>
        <v>6.244449605413261E-2</v>
      </c>
      <c r="K4" s="71">
        <f>ATAN(G4/H4)</f>
        <v>1.1303116086711515</v>
      </c>
      <c r="L4" s="75">
        <f>DEGREES(K4)</f>
        <v>64.762084711499682</v>
      </c>
      <c r="M4" s="74">
        <v>0</v>
      </c>
      <c r="N4" s="74">
        <v>0</v>
      </c>
      <c r="O4" s="71">
        <f>RADIANS(P4)</f>
        <v>0.35029360641672724</v>
      </c>
      <c r="P4" s="75">
        <f>PROP_InOut!$K$12*(1-(B4-0.5)/PROP_InOut!$M$4)+PROP_InOut!$J$4*((B4-0.5)/PROP_InOut!$M$4)</f>
        <v>20.070345238095243</v>
      </c>
      <c r="Q4" s="71">
        <f>RADIANS(R4)</f>
        <v>-0.78001800225442419</v>
      </c>
      <c r="R4" s="76">
        <f>P4-L4-N4</f>
        <v>-44.691739473404439</v>
      </c>
      <c r="AO4" s="77">
        <f>PROP_InOut!$F$8*'PROP_Table (2)'!I4*'PROP_Table (2)'!E4</f>
        <v>0</v>
      </c>
      <c r="AP4" s="80"/>
      <c r="AQ4" s="80"/>
      <c r="AR4" s="71">
        <f>0.5*PROP_InOut!$J$8*I4^2*E4*AP4*PROP_InOut!$G$8</f>
        <v>0</v>
      </c>
      <c r="AS4" s="71">
        <f>0.5*PROP_InOut!$J$8*I4^2*E4*AQ4*PROP_InOut!$G$8</f>
        <v>0</v>
      </c>
      <c r="AT4" s="71">
        <f t="shared" ref="AT4:AT41" si="0">(BB4*COS(K4+M4)-BC4*SIN(K4+M4))</f>
        <v>0</v>
      </c>
      <c r="AU4" s="71">
        <f t="shared" ref="AU4:AU41" si="1">(C4*(BB4*SIN(K4+M4)+BC4*COS(K4+M4)))</f>
        <v>0</v>
      </c>
      <c r="AV4" s="55">
        <f t="shared" ref="AV4:AV41" si="2">(H4*(BB4*SIN(K4+M4)+BC4*COS(K4+M4)))</f>
        <v>0</v>
      </c>
      <c r="AW4" s="79">
        <f>PROP_InOut!$G$4/2*((PROP_InOut!$E$8-'PROP_Table (2)'!C4)/('PROP_Table (2)'!C4*SIN('PROP_Table (2)'!K4)))</f>
        <v>17.322243040171745</v>
      </c>
      <c r="AX4" s="79">
        <f>2/PI()*ACOS(EXP(-AW4))</f>
        <v>0.99999998090474085</v>
      </c>
      <c r="AY4" s="79">
        <f>PROP_InOut!$G$4/2*((C4-PROP_InOut!$J$12/2)/(C4*SIN('PROP_Table (2)'!K4)))</f>
        <v>8.6369380934242946E-3</v>
      </c>
      <c r="AZ4" s="79">
        <f>2/PI()*ACOS(EXP(-AY4))</f>
        <v>8.3550621070157927E-2</v>
      </c>
      <c r="BA4" s="79">
        <f>AZ4*AX4</f>
        <v>8.3550619474737159E-2</v>
      </c>
      <c r="BB4" s="72">
        <f>0.5*PROP_InOut!$J$8*I4^2*E4*AP4*PROP_InOut!$G$8</f>
        <v>0</v>
      </c>
      <c r="BC4" s="72">
        <f>0.5*PROP_InOut!$J$8*I4^2*E4*AQ4*PROP_InOut!$G$8</f>
        <v>0</v>
      </c>
      <c r="BD4" s="72">
        <f t="shared" ref="BD4:BD41" si="3">BA4*(BB4*COS(K4+M4)-BC4*SIN(K4+M4))</f>
        <v>0</v>
      </c>
      <c r="BE4" s="72">
        <f t="shared" ref="BE4:BE41" si="4">BA4*(C4*(BB4*SIN(K4+M4)+BC4*COS(K4+M4)))</f>
        <v>0</v>
      </c>
      <c r="BF4" s="72">
        <f>BA4*(H4*(BB4*SIN(K4+M4)+BC4*COS(K4+M4)))</f>
        <v>0</v>
      </c>
      <c r="BG4" s="78"/>
      <c r="BH4" s="37">
        <f>PROP_InOut!$G$4*SUM(AT$4:AT$42)</f>
        <v>69.337597218022793</v>
      </c>
      <c r="BI4" s="37">
        <f>PROP_InOut!$G$4*SUM(AU:AU)</f>
        <v>3.2167667757086438</v>
      </c>
      <c r="BJ4" s="37">
        <f>PROP_InOut!$G$4*SUM(AV:AV)</f>
        <v>1852.7246596609671</v>
      </c>
    </row>
    <row r="5" spans="1:62" x14ac:dyDescent="0.25">
      <c r="A5" s="176"/>
      <c r="B5" s="70">
        <v>2</v>
      </c>
      <c r="C5" s="71">
        <v>2.4E-2</v>
      </c>
      <c r="D5" s="72">
        <f>C5/PROP_InOut!$E$8</f>
        <v>8.9988751406074249E-2</v>
      </c>
      <c r="E5" s="72"/>
      <c r="F5" s="73">
        <f>E5*PROP_InOut!$G$8</f>
        <v>0</v>
      </c>
      <c r="G5" s="74">
        <f>PROP_InOut!$C$4</f>
        <v>19.55</v>
      </c>
      <c r="H5" s="71">
        <f>PROP_InOut!$C$8*'PROP_Table (2)'!C5</f>
        <v>13.82300767579509</v>
      </c>
      <c r="I5" s="75">
        <f t="shared" ref="I5:I41" si="5">SQRT(G5^2+H5^2)</f>
        <v>23.943225371805905</v>
      </c>
      <c r="J5" s="76">
        <f>I5/PROP_InOut!$D$8</f>
        <v>6.917677005174333E-2</v>
      </c>
      <c r="K5" s="71">
        <f t="shared" ref="K5:K41" si="6">ATAN(G5/H5)</f>
        <v>0.95534832885775922</v>
      </c>
      <c r="L5" s="75">
        <f t="shared" ref="L5:L41" si="7">DEGREES(K5)</f>
        <v>54.737427208425835</v>
      </c>
      <c r="M5" s="74">
        <v>0</v>
      </c>
      <c r="N5" s="74">
        <v>0</v>
      </c>
      <c r="O5" s="71">
        <f t="shared" ref="O5:O41" si="8">RADIANS(P5)</f>
        <v>0.34540211341072119</v>
      </c>
      <c r="P5" s="75">
        <f>PROP_InOut!$K$12*(1-(B5-0.5)/PROP_InOut!$M$4)+PROP_InOut!$J$4*((B5-0.5)/PROP_InOut!$M$4)</f>
        <v>19.790083333333335</v>
      </c>
      <c r="Q5" s="71">
        <f t="shared" ref="Q5:Q22" si="9">RADIANS(R5)</f>
        <v>-0.60994621544703809</v>
      </c>
      <c r="R5" s="76">
        <f t="shared" ref="R5:R41" si="10">P5-L5-N5</f>
        <v>-34.9473438750925</v>
      </c>
      <c r="AO5" s="77">
        <f>PROP_InOut!$F$8*'PROP_Table (2)'!I5*'PROP_Table (2)'!E5</f>
        <v>0</v>
      </c>
      <c r="AP5" s="71"/>
      <c r="AQ5" s="71"/>
      <c r="AR5" s="71">
        <f>0.5*PROP_InOut!$J$8*I5^2*E5*AP5*PROP_InOut!$G$8</f>
        <v>0</v>
      </c>
      <c r="AS5" s="71">
        <f>0.5*PROP_InOut!$J$8*I5^2*E5*AQ5*PROP_InOut!$G$8</f>
        <v>0</v>
      </c>
      <c r="AT5" s="71">
        <f t="shared" si="0"/>
        <v>0</v>
      </c>
      <c r="AU5" s="71">
        <f t="shared" si="1"/>
        <v>0</v>
      </c>
      <c r="AV5" s="55">
        <f t="shared" si="2"/>
        <v>0</v>
      </c>
      <c r="AW5" s="79">
        <f>PROP_InOut!$G$4/2*((PROP_InOut!$E$8-'PROP_Table (2)'!C5)/('PROP_Table (2)'!C5*SIN('PROP_Table (2)'!K5)))</f>
        <v>12.384954811886814</v>
      </c>
      <c r="AX5" s="79">
        <f t="shared" ref="AX5:AX41" si="11">2/PI()*ACOS(EXP(-AW5))</f>
        <v>0.99999733827864146</v>
      </c>
      <c r="AY5" s="79">
        <f>PROP_InOut!$G$4/2*((C5-PROP_InOut!$J$12/2)/(C5*SIN('PROP_Table (2)'!K5)))</f>
        <v>0.41461787328628086</v>
      </c>
      <c r="AZ5" s="79">
        <f t="shared" ref="AZ5:AZ41" si="12">2/PI()*ACOS(EXP(-AY5))</f>
        <v>0.54061013018494364</v>
      </c>
      <c r="BA5" s="79">
        <f t="shared" ref="BA5:BA41" si="13">AZ5*AX5</f>
        <v>0.54060869123141353</v>
      </c>
      <c r="BB5" s="72">
        <f>0.5*PROP_InOut!$J$8*I5^2*E5*AP5*PROP_InOut!$G$8</f>
        <v>0</v>
      </c>
      <c r="BC5" s="72">
        <f>0.5*PROP_InOut!$J$8*I5^2*E5*AQ5*PROP_InOut!$G$8</f>
        <v>0</v>
      </c>
      <c r="BD5" s="72">
        <f t="shared" si="3"/>
        <v>0</v>
      </c>
      <c r="BE5" s="72">
        <f t="shared" si="4"/>
        <v>0</v>
      </c>
      <c r="BF5" s="72">
        <f t="shared" ref="BF5:BF41" si="14">H5*(BB5*SIN(K5+M5)+BC5*COS(K5+M5))</f>
        <v>0</v>
      </c>
      <c r="BG5" s="78"/>
      <c r="BH5" s="35"/>
      <c r="BI5" s="35"/>
      <c r="BJ5" s="35"/>
    </row>
    <row r="6" spans="1:62" x14ac:dyDescent="0.25">
      <c r="A6" s="176"/>
      <c r="B6" s="70">
        <v>3</v>
      </c>
      <c r="C6" s="71">
        <v>3.2000000000000001E-2</v>
      </c>
      <c r="D6" s="72">
        <f>C6/PROP_InOut!$E$8</f>
        <v>0.11998500187476566</v>
      </c>
      <c r="E6" s="72"/>
      <c r="F6" s="73">
        <f>E6*PROP_InOut!$G$8</f>
        <v>0</v>
      </c>
      <c r="G6" s="74">
        <f>PROP_InOut!$C$4</f>
        <v>19.55</v>
      </c>
      <c r="H6" s="71">
        <f>PROP_InOut!$C$8*'PROP_Table (2)'!C6</f>
        <v>18.430676901060121</v>
      </c>
      <c r="I6" s="75">
        <f t="shared" si="5"/>
        <v>26.868054470528214</v>
      </c>
      <c r="J6" s="76">
        <f>I6/PROP_InOut!$D$8</f>
        <v>7.7627186687808269E-2</v>
      </c>
      <c r="K6" s="71">
        <f t="shared" si="6"/>
        <v>0.81486049275149641</v>
      </c>
      <c r="L6" s="75">
        <f t="shared" si="7"/>
        <v>46.688067126611358</v>
      </c>
      <c r="M6" s="74">
        <v>0</v>
      </c>
      <c r="N6" s="74">
        <v>0</v>
      </c>
      <c r="O6" s="71">
        <f t="shared" si="8"/>
        <v>0.34051062040471519</v>
      </c>
      <c r="P6" s="75">
        <f>PROP_InOut!$K$12*(1-(B6-0.5)/PROP_InOut!$M$4)+PROP_InOut!$J$4*((B6-0.5)/PROP_InOut!$M$4)</f>
        <v>19.509821428571431</v>
      </c>
      <c r="Q6" s="71">
        <f t="shared" si="9"/>
        <v>-0.47434987234678128</v>
      </c>
      <c r="R6" s="76">
        <f t="shared" si="10"/>
        <v>-27.178245698039927</v>
      </c>
      <c r="Y6" s="125">
        <v>0.31037999999999999</v>
      </c>
      <c r="Z6" s="125">
        <v>2.4029999999999999E-2</v>
      </c>
      <c r="AI6">
        <v>1.2260974984208941</v>
      </c>
      <c r="AJ6">
        <v>1.2265743583411572</v>
      </c>
      <c r="AK6">
        <v>1.2040976360406923</v>
      </c>
      <c r="AO6" s="77">
        <f>PROP_InOut!$F$8*'PROP_Table (2)'!I6*'PROP_Table (2)'!E6</f>
        <v>0</v>
      </c>
      <c r="AP6" s="71"/>
      <c r="AQ6" s="71"/>
      <c r="AR6" s="71">
        <f>0.5*PROP_InOut!$J$8*I6^2*E6*AP6*PROP_InOut!$G$8</f>
        <v>0</v>
      </c>
      <c r="AS6" s="71">
        <f>0.5*PROP_InOut!$J$8*I6^2*E6*AQ6*PROP_InOut!$G$8</f>
        <v>0</v>
      </c>
      <c r="AT6" s="71">
        <f t="shared" si="0"/>
        <v>0</v>
      </c>
      <c r="AU6" s="71">
        <f t="shared" si="1"/>
        <v>0</v>
      </c>
      <c r="AV6" s="55">
        <f t="shared" si="2"/>
        <v>0</v>
      </c>
      <c r="AW6" s="79">
        <f>PROP_InOut!$G$4/2*((PROP_InOut!$E$8-'PROP_Table (2)'!C6)/('PROP_Table (2)'!C6*SIN('PROP_Table (2)'!K6)))</f>
        <v>10.079815192188253</v>
      </c>
      <c r="AX6" s="79">
        <f t="shared" si="11"/>
        <v>0.99997331470510264</v>
      </c>
      <c r="AY6" s="79">
        <f>PROP_InOut!$G$4/2*((C6-PROP_InOut!$J$12/2)/(C6*SIN('PROP_Table (2)'!K6)))</f>
        <v>0.69253097560304899</v>
      </c>
      <c r="AZ6" s="79">
        <f t="shared" si="12"/>
        <v>0.66644008585435688</v>
      </c>
      <c r="BA6" s="79">
        <f t="shared" si="13"/>
        <v>0.66642230170413441</v>
      </c>
      <c r="BB6" s="72">
        <f>0.5*PROP_InOut!$J$8*I6^2*E6*AP6*PROP_InOut!$G$8</f>
        <v>0</v>
      </c>
      <c r="BC6" s="72">
        <f>0.5*PROP_InOut!$J$8*I6^2*E6*AQ6*PROP_InOut!$G$8</f>
        <v>0</v>
      </c>
      <c r="BD6" s="72">
        <f t="shared" si="3"/>
        <v>0</v>
      </c>
      <c r="BE6" s="72">
        <f t="shared" si="4"/>
        <v>0</v>
      </c>
      <c r="BF6" s="72">
        <f t="shared" si="14"/>
        <v>0</v>
      </c>
      <c r="BG6" s="78"/>
      <c r="BH6" s="83" t="s">
        <v>81</v>
      </c>
      <c r="BI6" s="84"/>
      <c r="BJ6" s="85"/>
    </row>
    <row r="7" spans="1:62" x14ac:dyDescent="0.25">
      <c r="A7" s="176"/>
      <c r="B7" s="70">
        <v>4</v>
      </c>
      <c r="C7" s="71">
        <v>0.04</v>
      </c>
      <c r="D7" s="72">
        <f>C7/PROP_InOut!$E$8</f>
        <v>0.14998125234345708</v>
      </c>
      <c r="E7" s="72"/>
      <c r="F7" s="73">
        <f>E7*PROP_InOut!$G$8</f>
        <v>0</v>
      </c>
      <c r="G7" s="74">
        <f>PROP_InOut!$C$4</f>
        <v>19.55</v>
      </c>
      <c r="H7" s="71">
        <f>PROP_InOut!$C$8*'PROP_Table (2)'!C7</f>
        <v>23.038346126325152</v>
      </c>
      <c r="I7" s="75">
        <f t="shared" si="5"/>
        <v>30.215358548863211</v>
      </c>
      <c r="J7" s="76">
        <f>I7/PROP_InOut!$D$8</f>
        <v>8.7298218093330965E-2</v>
      </c>
      <c r="K7" s="71">
        <f t="shared" si="6"/>
        <v>0.70367213750958091</v>
      </c>
      <c r="L7" s="75">
        <f t="shared" si="7"/>
        <v>40.317443640248293</v>
      </c>
      <c r="M7" s="74">
        <v>0</v>
      </c>
      <c r="N7" s="74">
        <v>0</v>
      </c>
      <c r="O7" s="71">
        <f t="shared" si="8"/>
        <v>0.33561912739870919</v>
      </c>
      <c r="P7" s="75">
        <f>PROP_InOut!$K$12*(1-(B7-0.5)/PROP_InOut!$M$4)+PROP_InOut!$J$4*((B7-0.5)/PROP_InOut!$M$4)</f>
        <v>19.229559523809527</v>
      </c>
      <c r="Q7" s="71">
        <f t="shared" si="9"/>
        <v>-0.36805301011087171</v>
      </c>
      <c r="R7" s="76">
        <f t="shared" si="10"/>
        <v>-21.087884116438765</v>
      </c>
      <c r="W7" s="142"/>
      <c r="AO7" s="77">
        <f>PROP_InOut!$F$8*'PROP_Table (2)'!I7*'PROP_Table (2)'!E7</f>
        <v>0</v>
      </c>
      <c r="AP7" s="71"/>
      <c r="AQ7" s="71"/>
      <c r="AR7" s="71">
        <f>0.5*PROP_InOut!$J$8*I7^2*E7*AP7*PROP_InOut!$G$8</f>
        <v>0</v>
      </c>
      <c r="AS7" s="71">
        <f>0.5*PROP_InOut!$J$8*I7^2*E7*AQ7*PROP_InOut!$G$8</f>
        <v>0</v>
      </c>
      <c r="AT7" s="71">
        <f t="shared" si="0"/>
        <v>0</v>
      </c>
      <c r="AU7" s="71">
        <f t="shared" si="1"/>
        <v>0</v>
      </c>
      <c r="AV7" s="55">
        <f t="shared" si="2"/>
        <v>0</v>
      </c>
      <c r="AW7" s="79">
        <f>PROP_InOut!$G$4/2*((PROP_InOut!$E$8-'PROP_Table (2)'!C7)/('PROP_Table (2)'!C7*SIN('PROP_Table (2)'!K7)))</f>
        <v>8.7593628938967889</v>
      </c>
      <c r="AX7" s="79">
        <f t="shared" si="11"/>
        <v>0.99990006050399927</v>
      </c>
      <c r="AY7" s="79">
        <f>PROP_InOut!$G$4/2*((C7-PROP_InOut!$J$12/2)/(C7*SIN('PROP_Table (2)'!K7)))</f>
        <v>0.93215540280220577</v>
      </c>
      <c r="AZ7" s="79">
        <f t="shared" si="12"/>
        <v>0.74238685485237244</v>
      </c>
      <c r="BA7" s="79">
        <f t="shared" si="13"/>
        <v>0.74231266108426097</v>
      </c>
      <c r="BB7" s="72">
        <f>0.5*PROP_InOut!$J$8*I7^2*E7*AP7*PROP_InOut!$G$8</f>
        <v>0</v>
      </c>
      <c r="BC7" s="72">
        <f>0.5*PROP_InOut!$J$8*I7^2*E7*AQ7*PROP_InOut!$G$8</f>
        <v>0</v>
      </c>
      <c r="BD7" s="72">
        <f t="shared" si="3"/>
        <v>0</v>
      </c>
      <c r="BE7" s="72">
        <f t="shared" si="4"/>
        <v>0</v>
      </c>
      <c r="BF7" s="72">
        <f t="shared" si="14"/>
        <v>0</v>
      </c>
      <c r="BG7" s="78"/>
      <c r="BH7" s="4" t="s">
        <v>60</v>
      </c>
      <c r="BI7" s="4" t="s">
        <v>61</v>
      </c>
      <c r="BJ7" s="4" t="s">
        <v>62</v>
      </c>
    </row>
    <row r="8" spans="1:62" x14ac:dyDescent="0.25">
      <c r="A8" s="176"/>
      <c r="B8" s="70">
        <v>5</v>
      </c>
      <c r="C8" s="71">
        <v>4.8000000000000001E-2</v>
      </c>
      <c r="D8" s="72">
        <f>C8/PROP_InOut!$E$8</f>
        <v>0.1799775028121485</v>
      </c>
      <c r="E8" s="72"/>
      <c r="F8" s="73">
        <f>E8*PROP_InOut!$G$8</f>
        <v>0</v>
      </c>
      <c r="G8" s="74">
        <f>PROP_InOut!$C$4</f>
        <v>19.55</v>
      </c>
      <c r="H8" s="71">
        <f>PROP_InOut!$C$8*'PROP_Table (2)'!C8</f>
        <v>27.646015351590179</v>
      </c>
      <c r="I8" s="75">
        <f t="shared" si="5"/>
        <v>33.860074790531101</v>
      </c>
      <c r="J8" s="76">
        <f>I8/PROP_InOut!$D$8</f>
        <v>9.7828532762239628E-2</v>
      </c>
      <c r="K8" s="71">
        <f t="shared" si="6"/>
        <v>0.61551142011469895</v>
      </c>
      <c r="L8" s="75">
        <f t="shared" si="7"/>
        <v>35.266206614675973</v>
      </c>
      <c r="M8" s="74">
        <v>0</v>
      </c>
      <c r="N8" s="74">
        <v>0</v>
      </c>
      <c r="O8" s="71">
        <f t="shared" si="8"/>
        <v>0.33072763439270314</v>
      </c>
      <c r="P8" s="75">
        <f>PROP_InOut!$K$12*(1-(B8-0.5)/PROP_InOut!$M$4)+PROP_InOut!$J$4*((B8-0.5)/PROP_InOut!$M$4)</f>
        <v>18.94929761904762</v>
      </c>
      <c r="Q8" s="71">
        <f t="shared" si="9"/>
        <v>-0.28478378572199581</v>
      </c>
      <c r="R8" s="76">
        <f t="shared" si="10"/>
        <v>-16.316908995628353</v>
      </c>
      <c r="W8" s="140">
        <f>W10</f>
        <v>5.6900783520388876</v>
      </c>
      <c r="Y8" s="125">
        <v>0.39704</v>
      </c>
      <c r="Z8" s="125">
        <v>1.593E-2</v>
      </c>
      <c r="AO8" s="77">
        <f>PROP_InOut!$F$8*'PROP_Table (2)'!I8*'PROP_Table (2)'!E8</f>
        <v>0</v>
      </c>
      <c r="AP8" s="71"/>
      <c r="AQ8" s="71"/>
      <c r="AR8" s="71">
        <f>0.5*PROP_InOut!$J$8*I8^2*E8*AP8*PROP_InOut!$G$8</f>
        <v>0</v>
      </c>
      <c r="AS8" s="71">
        <f>0.5*PROP_InOut!$J$8*I8^2*E8*AQ8*PROP_InOut!$G$8</f>
        <v>0</v>
      </c>
      <c r="AT8" s="71">
        <f t="shared" si="0"/>
        <v>0</v>
      </c>
      <c r="AU8" s="71">
        <f t="shared" si="1"/>
        <v>0</v>
      </c>
      <c r="AV8" s="55">
        <f t="shared" si="2"/>
        <v>0</v>
      </c>
      <c r="AW8" s="79">
        <f>PROP_InOut!$G$4/2*((PROP_InOut!$E$8-'PROP_Table (2)'!C8)/('PROP_Table (2)'!C8*SIN('PROP_Table (2)'!K8)))</f>
        <v>7.8913025966423191</v>
      </c>
      <c r="AX8" s="79">
        <f t="shared" si="11"/>
        <v>0.99976191558888472</v>
      </c>
      <c r="AY8" s="79">
        <f>PROP_InOut!$G$4/2*((C8-PROP_InOut!$J$12/2)/(C8*SIN('PROP_Table (2)'!K8)))</f>
        <v>1.1591591034162529</v>
      </c>
      <c r="AZ8" s="79">
        <f t="shared" si="12"/>
        <v>0.79682930042710265</v>
      </c>
      <c r="BA8" s="79">
        <f t="shared" si="13"/>
        <v>0.79663958779235111</v>
      </c>
      <c r="BB8" s="72">
        <f>0.5*PROP_InOut!$J$8*I8^2*E8*AP8*PROP_InOut!$G$8</f>
        <v>0</v>
      </c>
      <c r="BC8" s="72">
        <f>0.5*PROP_InOut!$J$8*I8^2*E8*AQ8*PROP_InOut!$G$8</f>
        <v>0</v>
      </c>
      <c r="BD8" s="72">
        <f t="shared" si="3"/>
        <v>0</v>
      </c>
      <c r="BE8" s="72">
        <f t="shared" si="4"/>
        <v>0</v>
      </c>
      <c r="BF8" s="72">
        <f t="shared" si="14"/>
        <v>0</v>
      </c>
      <c r="BG8" s="78"/>
      <c r="BH8" s="23" t="s">
        <v>26</v>
      </c>
      <c r="BI8" s="23" t="s">
        <v>27</v>
      </c>
      <c r="BJ8" s="23" t="s">
        <v>28</v>
      </c>
    </row>
    <row r="9" spans="1:62" ht="15.75" thickBot="1" x14ac:dyDescent="0.3">
      <c r="A9" s="176"/>
      <c r="B9" s="70">
        <v>6</v>
      </c>
      <c r="C9" s="71">
        <v>6.275E-2</v>
      </c>
      <c r="D9" s="72">
        <f>C9/PROP_InOut!$E$8</f>
        <v>0.23528308961379829</v>
      </c>
      <c r="E9" s="72"/>
      <c r="F9" s="73">
        <f>E9*PROP_InOut!$G$8</f>
        <v>0</v>
      </c>
      <c r="G9" s="74">
        <f>PROP_InOut!$C$4</f>
        <v>19.55</v>
      </c>
      <c r="H9" s="71">
        <f>PROP_InOut!$C$8*'PROP_Table (2)'!C9</f>
        <v>36.141405485672578</v>
      </c>
      <c r="I9" s="75">
        <f t="shared" si="5"/>
        <v>41.090189710924967</v>
      </c>
      <c r="J9" s="76">
        <f>I9/PROP_InOut!$D$8</f>
        <v>0.11871778178901103</v>
      </c>
      <c r="K9" s="71">
        <f t="shared" si="6"/>
        <v>0.49585365277436599</v>
      </c>
      <c r="L9" s="75">
        <f t="shared" si="7"/>
        <v>28.410321560116554</v>
      </c>
      <c r="M9" s="74">
        <v>0</v>
      </c>
      <c r="N9" s="74">
        <v>0</v>
      </c>
      <c r="O9" s="71">
        <f t="shared" si="8"/>
        <v>0.3258361413866972</v>
      </c>
      <c r="P9" s="75">
        <f>PROP_InOut!$K$12*(1-(B9-0.5)/PROP_InOut!$M$4)+PROP_InOut!$J$4*((B9-0.5)/PROP_InOut!$M$4)</f>
        <v>18.66903571428572</v>
      </c>
      <c r="Q9" s="71">
        <f t="shared" si="9"/>
        <v>-0.1700175113876688</v>
      </c>
      <c r="R9" s="76">
        <f t="shared" si="10"/>
        <v>-9.7412858458308342</v>
      </c>
      <c r="AG9" t="s">
        <v>103</v>
      </c>
      <c r="AH9" s="181" t="s">
        <v>104</v>
      </c>
      <c r="AI9" s="181"/>
      <c r="AJ9" s="181"/>
      <c r="AK9" s="181"/>
      <c r="AL9" s="181"/>
      <c r="AM9" s="181"/>
      <c r="AN9" t="s">
        <v>97</v>
      </c>
      <c r="AO9" s="77">
        <f>PROP_InOut!$F$8*'PROP_Table (2)'!I9*'PROP_Table (2)'!E9</f>
        <v>0</v>
      </c>
      <c r="AP9" s="71"/>
      <c r="AQ9" s="71"/>
      <c r="AR9" s="71">
        <f>0.5*PROP_InOut!$J$8*I9^2*E9*AP9*PROP_InOut!$G$8</f>
        <v>0</v>
      </c>
      <c r="AS9" s="71">
        <f>0.5*PROP_InOut!$J$8*I9^2*E9*AQ9*PROP_InOut!$G$8</f>
        <v>0</v>
      </c>
      <c r="AT9" s="71">
        <f t="shared" si="0"/>
        <v>0</v>
      </c>
      <c r="AU9" s="71">
        <f t="shared" si="1"/>
        <v>0</v>
      </c>
      <c r="AV9" s="55">
        <f t="shared" si="2"/>
        <v>0</v>
      </c>
      <c r="AW9" s="79">
        <f>PROP_InOut!$G$4/2*((PROP_InOut!$E$8-'PROP_Table (2)'!C9)/('PROP_Table (2)'!C9*SIN('PROP_Table (2)'!K9)))</f>
        <v>6.8312686372000666</v>
      </c>
      <c r="AX9" s="79">
        <f t="shared" si="11"/>
        <v>0.99931277660798712</v>
      </c>
      <c r="AY9" s="79">
        <f>PROP_InOut!$G$4/2*((C9-PROP_InOut!$J$12/2)/(C9*SIN('PROP_Table (2)'!K9)))</f>
        <v>1.5700697100698855</v>
      </c>
      <c r="AZ9" s="79">
        <f t="shared" si="12"/>
        <v>0.86658922246779035</v>
      </c>
      <c r="BA9" s="79">
        <f t="shared" si="13"/>
        <v>0.86599368208284422</v>
      </c>
      <c r="BB9" s="72">
        <f>0.5*PROP_InOut!$J$8*I9^2*E9*AP9*PROP_InOut!$G$8</f>
        <v>0</v>
      </c>
      <c r="BC9" s="72">
        <f>0.5*PROP_InOut!$J$8*I9^2*E9*AQ9*PROP_InOut!$G$8</f>
        <v>0</v>
      </c>
      <c r="BD9" s="72">
        <f t="shared" si="3"/>
        <v>0</v>
      </c>
      <c r="BE9" s="72">
        <f t="shared" si="4"/>
        <v>0</v>
      </c>
      <c r="BF9" s="72">
        <f t="shared" si="14"/>
        <v>0</v>
      </c>
      <c r="BG9" s="78"/>
      <c r="BH9" s="37">
        <f>PROP_InOut!$G$4*SUM(BD$4:BD$42)</f>
        <v>59.074941462439163</v>
      </c>
      <c r="BI9" s="37">
        <f>PROP_InOut!$G$4*SUM(BE$4:BE$42)</f>
        <v>2.7454210762843507</v>
      </c>
      <c r="BJ9" s="37">
        <f>PROP_InOut!$G$4*SUM(BF$4:BF$42)</f>
        <v>1581.2490254486747</v>
      </c>
    </row>
    <row r="10" spans="1:62" s="96" customFormat="1" x14ac:dyDescent="0.25">
      <c r="A10" s="176"/>
      <c r="B10" s="82">
        <v>7</v>
      </c>
      <c r="C10" s="87">
        <v>7.1059040000000004E-2</v>
      </c>
      <c r="D10" s="88">
        <f>C10/PROP_InOut!$E$8</f>
        <v>0.26643809523809525</v>
      </c>
      <c r="E10" s="88">
        <v>4.0860979999999998E-2</v>
      </c>
      <c r="F10" s="89">
        <f>E10*PROP_InOut!$G$8</f>
        <v>2.5622388271249997E-4</v>
      </c>
      <c r="G10" s="90">
        <f>PROP_InOut!$C$4</f>
        <v>19.55</v>
      </c>
      <c r="H10" s="91">
        <f>PROP_InOut!$C$8*'PROP_Table (2)'!C10</f>
        <v>40.927068973109598</v>
      </c>
      <c r="I10" s="92">
        <f t="shared" si="5"/>
        <v>45.35666957272845</v>
      </c>
      <c r="J10" s="93">
        <f>I10/PROP_InOut!$D$8</f>
        <v>0.13104449599510598</v>
      </c>
      <c r="K10" s="91">
        <f t="shared" si="6"/>
        <v>0.44563186194175047</v>
      </c>
      <c r="L10" s="92">
        <f t="shared" si="7"/>
        <v>25.532824905818877</v>
      </c>
      <c r="M10" s="90">
        <f>RADIANS(N10)</f>
        <v>9.1840913708849045E-2</v>
      </c>
      <c r="N10" s="90">
        <f>V10</f>
        <v>5.2620967421422344</v>
      </c>
      <c r="O10" s="91">
        <f t="shared" si="8"/>
        <v>0.63678337759013115</v>
      </c>
      <c r="P10" s="87">
        <v>36.484999999999999</v>
      </c>
      <c r="Q10" s="91">
        <f t="shared" si="9"/>
        <v>9.931060193953159E-2</v>
      </c>
      <c r="R10" s="93">
        <f t="shared" si="10"/>
        <v>5.6900783520388876</v>
      </c>
      <c r="S10" s="127">
        <f>TAN(AE10)*X10</f>
        <v>4.3657862925238513</v>
      </c>
      <c r="T10" s="127">
        <f>X10</f>
        <v>47.40242407993685</v>
      </c>
      <c r="U10" s="122">
        <v>4.3657862911614638</v>
      </c>
      <c r="V10" s="122">
        <v>5.2620967421422344</v>
      </c>
      <c r="W10" s="123">
        <f>P10-L10-V10</f>
        <v>5.6900783520388876</v>
      </c>
      <c r="X10" s="122">
        <f>SQRT((U10+G10)^2+H10^2)</f>
        <v>47.40242407993685</v>
      </c>
      <c r="Y10" s="128">
        <v>1.1898299999999999</v>
      </c>
      <c r="Z10" s="127">
        <v>2.3439999999999999E-2</v>
      </c>
      <c r="AA10" s="122">
        <f>((8*PI()*C10*U10)/(E10*2))-((X10)/(G10+U10))*(Y10*H10-Z10*(U10+G10))</f>
        <v>-3.3887715744640445E-8</v>
      </c>
      <c r="AB10" s="122">
        <f>((8*PI()*C10)/(E10*2))-Y10*H10*((1/X10)-(X10/((G10+U10)^2)))+Z10*((U10+G10)/X10)</f>
        <v>24.873775748248885</v>
      </c>
      <c r="AC10" s="122">
        <f>U10-(AA10/AB10)</f>
        <v>4.3657862925238513</v>
      </c>
      <c r="AD10" s="138">
        <f>AC10-U10</f>
        <v>1.3623875361190585E-9</v>
      </c>
      <c r="AE10" s="122">
        <f>ATAN(AC10/X10)</f>
        <v>9.1841389231394593E-2</v>
      </c>
      <c r="AF10" s="122">
        <f>DEGREES(AE10)</f>
        <v>5.2621239875771577</v>
      </c>
      <c r="AG10" s="143">
        <v>0.10777802408754873</v>
      </c>
      <c r="AH10" s="129"/>
      <c r="AI10" s="129"/>
      <c r="AJ10" s="129"/>
      <c r="AK10" s="129"/>
      <c r="AL10" s="129"/>
      <c r="AM10" s="129"/>
      <c r="AN10" s="130">
        <v>5.2620967421422344</v>
      </c>
      <c r="AO10" s="94">
        <f>PROP_InOut!$F$8*'PROP_Table (2)'!I10*'PROP_Table (2)'!E10</f>
        <v>120009.27495216067</v>
      </c>
      <c r="AP10" s="91">
        <f>Y10</f>
        <v>1.1898299999999999</v>
      </c>
      <c r="AQ10" s="91">
        <f>Z10</f>
        <v>2.3439999999999999E-2</v>
      </c>
      <c r="AR10" s="8">
        <f>0.5*PROP_InOut!$J$8*I10^2*E10*AP10*(C10-C9)</f>
        <v>0.49431775263050381</v>
      </c>
      <c r="AS10" s="8">
        <f>0.5*PROP_InOut!$J$8*I10^2*E10*AQ10*(C10-C9)</f>
        <v>9.7382047197154317E-3</v>
      </c>
      <c r="AT10" s="91">
        <f t="shared" si="0"/>
        <v>0.45834388803037535</v>
      </c>
      <c r="AU10" s="91">
        <f t="shared" si="1"/>
        <v>2.0291267762019765E-2</v>
      </c>
      <c r="AV10" s="95">
        <f t="shared" si="2"/>
        <v>11.686931251083863</v>
      </c>
      <c r="AW10" s="88">
        <f>PROP_InOut!$G$4/2*((PROP_InOut!$E$8-'PROP_Table (2)'!C10)/('PROP_Table (2)'!C10*SIN('PROP_Table (2)'!K10)))</f>
        <v>6.3875578357807505</v>
      </c>
      <c r="AX10" s="88">
        <f t="shared" si="11"/>
        <v>0.99892897598987163</v>
      </c>
      <c r="AY10" s="88">
        <f>PROP_InOut!$G$4/2*((C10-PROP_InOut!$J$12/2)/(C10*SIN('PROP_Table (2)'!K10)))</f>
        <v>1.8017251965643517</v>
      </c>
      <c r="AZ10" s="88">
        <f t="shared" si="12"/>
        <v>0.89446616120170674</v>
      </c>
      <c r="BA10" s="88">
        <f t="shared" si="13"/>
        <v>0.89350816646681241</v>
      </c>
      <c r="BB10" s="25">
        <f>0.5*PROP_InOut!$J$8*T10^2*E10*AP10*(C10-C9)</f>
        <v>0.53991450437124533</v>
      </c>
      <c r="BC10" s="25">
        <f>0.5*PROP_InOut!$J$8*T10^2*E10*AQ10*(C10-C9)</f>
        <v>1.0636474103411404E-2</v>
      </c>
      <c r="BD10" s="88">
        <f t="shared" si="3"/>
        <v>0.40953400700529063</v>
      </c>
      <c r="BE10" s="88">
        <f t="shared" si="4"/>
        <v>1.8130413453329421E-2</v>
      </c>
      <c r="BF10" s="88">
        <f>H10*(BB10*SIN(K10+M10)+BC10*COS(K10+M10))*BA10</f>
        <v>10.442368513779632</v>
      </c>
      <c r="BG10" s="90"/>
      <c r="BH10" s="109">
        <f>BH9</f>
        <v>59.074941462439163</v>
      </c>
      <c r="BI10" s="141">
        <f>BI9</f>
        <v>2.7454210762843507</v>
      </c>
    </row>
    <row r="11" spans="1:62" s="96" customFormat="1" x14ac:dyDescent="0.25">
      <c r="A11" s="176"/>
      <c r="B11" s="82">
        <v>8</v>
      </c>
      <c r="C11" s="87">
        <v>7.4612499999999998E-2</v>
      </c>
      <c r="D11" s="88">
        <f>C11/PROP_InOut!$E$8</f>
        <v>0.27976190476190477</v>
      </c>
      <c r="E11" s="88">
        <v>4.1567100000000003E-2</v>
      </c>
      <c r="F11" s="89">
        <f>E11*PROP_InOut!$G$8</f>
        <v>2.6065169643749999E-4</v>
      </c>
      <c r="G11" s="90">
        <f>PROP_InOut!$C$4</f>
        <v>19.55</v>
      </c>
      <c r="H11" s="91">
        <f>PROP_InOut!$C$8*'PROP_Table (2)'!C11</f>
        <v>42.973715008760884</v>
      </c>
      <c r="I11" s="92">
        <f t="shared" si="5"/>
        <v>47.211679504696718</v>
      </c>
      <c r="J11" s="93">
        <f>I11/PROP_InOut!$D$8</f>
        <v>0.13640399094680014</v>
      </c>
      <c r="K11" s="91">
        <f t="shared" si="6"/>
        <v>0.42694552537269581</v>
      </c>
      <c r="L11" s="92">
        <f t="shared" si="7"/>
        <v>24.462176685851073</v>
      </c>
      <c r="M11" s="90">
        <f t="shared" ref="M11:M41" si="15">RADIANS(N11)</f>
        <v>9.1610951863449308E-2</v>
      </c>
      <c r="N11" s="90">
        <f t="shared" ref="N11:N41" si="16">V11</f>
        <v>5.2489208989517895</v>
      </c>
      <c r="O11" s="91">
        <f t="shared" si="8"/>
        <v>0.61363333039167833</v>
      </c>
      <c r="P11" s="87">
        <v>35.1586</v>
      </c>
      <c r="Q11" s="91">
        <f t="shared" si="9"/>
        <v>9.5076853155533228E-2</v>
      </c>
      <c r="R11" s="93">
        <f t="shared" si="10"/>
        <v>5.4475024151971372</v>
      </c>
      <c r="S11" s="127">
        <f t="shared" ref="S11:S41" si="17">TAN(AE11)*X11</f>
        <v>4.5302785668107894</v>
      </c>
      <c r="T11" s="127">
        <f t="shared" ref="T11:T41" si="18">X11</f>
        <v>49.258207130335208</v>
      </c>
      <c r="U11" s="122">
        <f>U10+(U12-U10)*((C11-C10)/(C12-C10))</f>
        <v>4.5255225912295742</v>
      </c>
      <c r="V11" s="122">
        <f>V10+(V12-V10)*((C11-C10)/(C12-C10))</f>
        <v>5.2489208989517895</v>
      </c>
      <c r="W11" s="123">
        <f t="shared" ref="W11:W41" si="19">P11-L11-V11</f>
        <v>5.4475024151971372</v>
      </c>
      <c r="X11" s="122">
        <f t="shared" ref="X11:X41" si="20">SQRT((U11+G11)^2+H11^2)</f>
        <v>49.258207130335208</v>
      </c>
      <c r="Y11" s="122">
        <f>Y10+(Y12-Y10)*((C11-C10)/(C12-C10))</f>
        <v>1.17476</v>
      </c>
      <c r="Z11" s="122">
        <f>Z10+(Z12-Z10)*((C11-C10)/(C12-C10))</f>
        <v>2.2054999999999998E-2</v>
      </c>
      <c r="AA11" s="122">
        <f t="shared" ref="AA11:AA41" si="21">((8*PI()*C11*U11)/(E11*2))-((X11)/(G11+U11))*(Y11*H11-Z11*(U11+G11))</f>
        <v>-0.12285929068309542</v>
      </c>
      <c r="AB11" s="122">
        <f t="shared" ref="AB11:AB41" si="22">((8*PI()*C11)/(E11*2))-Y11*H11*((1/X11)-(X11/((G11+U11)^2)))+Z11*((U11+G11)/X11)</f>
        <v>25.832615955462707</v>
      </c>
      <c r="AC11" s="122">
        <f t="shared" ref="AC11:AC41" si="23">U11-(AA11/AB11)</f>
        <v>4.5302785668107894</v>
      </c>
      <c r="AD11" s="138">
        <f t="shared" ref="AD11:AD41" si="24">AC11-U11</f>
        <v>4.7559755812152105E-3</v>
      </c>
      <c r="AE11" s="122">
        <f t="shared" ref="AE11:AE41" si="25">ATAN(AC11/X11)</f>
        <v>9.1712024591929592E-2</v>
      </c>
      <c r="AF11" s="122">
        <f t="shared" ref="AF11:AF41" si="26">DEGREES(AE11)</f>
        <v>5.2547119397175814</v>
      </c>
      <c r="AG11" s="144">
        <v>0.11167396211763156</v>
      </c>
      <c r="AH11" s="90"/>
      <c r="AI11" s="50"/>
      <c r="AJ11" s="50"/>
      <c r="AK11" s="50"/>
      <c r="AL11" s="50"/>
      <c r="AM11" s="50"/>
      <c r="AN11" s="131"/>
      <c r="AO11" s="94">
        <f>PROP_InOut!$F$8*'PROP_Table (2)'!I11*'PROP_Table (2)'!E11</f>
        <v>127076.15102313791</v>
      </c>
      <c r="AP11" s="91">
        <f t="shared" ref="AP11:AP41" si="27">Y11</f>
        <v>1.17476</v>
      </c>
      <c r="AQ11" s="91">
        <f t="shared" ref="AQ11:AQ41" si="28">Z11</f>
        <v>2.2054999999999998E-2</v>
      </c>
      <c r="AR11" s="8">
        <f>0.5*PROP_InOut!$J$8*I11^2*E11*AP11*(C11-C10)</f>
        <v>0.23005334769856908</v>
      </c>
      <c r="AS11" s="8">
        <f>0.5*PROP_InOut!$J$8*I11^2*E11*AQ11*(C11-C10)</f>
        <v>4.3190324691783355E-3</v>
      </c>
      <c r="AT11" s="91">
        <f t="shared" si="0"/>
        <v>0.21517737168792639</v>
      </c>
      <c r="AU11" s="91">
        <f t="shared" si="1"/>
        <v>9.5655827387641952E-3</v>
      </c>
      <c r="AV11" s="95">
        <f t="shared" si="2"/>
        <v>5.5093801508912712</v>
      </c>
      <c r="AW11" s="88">
        <f>PROP_InOut!$G$4/2*((PROP_InOut!$E$8-'PROP_Table (2)'!C11)/('PROP_Table (2)'!C11*SIN('PROP_Table (2)'!K11)))</f>
        <v>6.2171336127423453</v>
      </c>
      <c r="AX11" s="88">
        <f t="shared" si="11"/>
        <v>0.99872997114046069</v>
      </c>
      <c r="AY11" s="88">
        <f>PROP_InOut!$G$4/2*((C11-PROP_InOut!$J$12/2)/(C11*SIN('PROP_Table (2)'!K11)))</f>
        <v>1.9011069724914609</v>
      </c>
      <c r="AZ11" s="88">
        <f t="shared" si="12"/>
        <v>0.90452956237378968</v>
      </c>
      <c r="BA11" s="88">
        <f t="shared" si="13"/>
        <v>0.90338078372526853</v>
      </c>
      <c r="BB11" s="25">
        <f>0.5*PROP_InOut!$J$8*T11^2*E11*AP11*(C11-C10)</f>
        <v>0.25043029097666059</v>
      </c>
      <c r="BC11" s="25">
        <f>0.5*PROP_InOut!$J$8*T11^2*E11*AQ11*(C11-C10)</f>
        <v>4.7015901694731259E-3</v>
      </c>
      <c r="BD11" s="88">
        <f t="shared" si="3"/>
        <v>0.19438710267538234</v>
      </c>
      <c r="BE11" s="88">
        <f t="shared" si="4"/>
        <v>8.6413636313336997E-3</v>
      </c>
      <c r="BF11" s="88">
        <f t="shared" ref="BF11:BF41" si="29">H11*(BB11*SIN(K11+M11)+BC11*COS(K11+M11))*BA11</f>
        <v>4.9770681585525951</v>
      </c>
      <c r="BG11" s="90"/>
    </row>
    <row r="12" spans="1:62" s="96" customFormat="1" x14ac:dyDescent="0.25">
      <c r="A12" s="176"/>
      <c r="B12" s="82">
        <v>9</v>
      </c>
      <c r="C12" s="87">
        <v>7.8165959999999993E-2</v>
      </c>
      <c r="D12" s="88">
        <f>C12/PROP_InOut!$E$8</f>
        <v>0.29308571428571428</v>
      </c>
      <c r="E12" s="88">
        <v>4.218686E-2</v>
      </c>
      <c r="F12" s="89">
        <f>E12*PROP_InOut!$G$8</f>
        <v>2.6453797898749997E-4</v>
      </c>
      <c r="G12" s="90">
        <f>PROP_InOut!$C$4</f>
        <v>19.55</v>
      </c>
      <c r="H12" s="91">
        <f>PROP_InOut!$C$8*'PROP_Table (2)'!C12</f>
        <v>45.020361044412162</v>
      </c>
      <c r="I12" s="92">
        <f t="shared" si="5"/>
        <v>49.081925477401803</v>
      </c>
      <c r="J12" s="93">
        <f>I12/PROP_InOut!$D$8</f>
        <v>0.14180750586949581</v>
      </c>
      <c r="K12" s="91">
        <f t="shared" si="6"/>
        <v>0.40967760482937865</v>
      </c>
      <c r="L12" s="92">
        <f t="shared" si="7"/>
        <v>23.47279771775175</v>
      </c>
      <c r="M12" s="90">
        <f t="shared" si="15"/>
        <v>9.1380990018049557E-2</v>
      </c>
      <c r="N12" s="90">
        <f t="shared" si="16"/>
        <v>5.2357450557613436</v>
      </c>
      <c r="O12" s="91">
        <f t="shared" si="8"/>
        <v>0.5919127078506089</v>
      </c>
      <c r="P12" s="87">
        <v>33.914099999999998</v>
      </c>
      <c r="Q12" s="91">
        <f t="shared" si="9"/>
        <v>9.0854113003180664E-2</v>
      </c>
      <c r="R12" s="93">
        <f t="shared" si="10"/>
        <v>5.2055572264869046</v>
      </c>
      <c r="S12" s="127">
        <f t="shared" si="17"/>
        <v>4.685258891909899</v>
      </c>
      <c r="T12" s="127">
        <f t="shared" si="18"/>
        <v>51.129059076981335</v>
      </c>
      <c r="U12" s="122">
        <v>4.6852588912976838</v>
      </c>
      <c r="V12" s="122">
        <v>5.2357450557613436</v>
      </c>
      <c r="W12" s="123">
        <f t="shared" si="19"/>
        <v>5.2055572264869046</v>
      </c>
      <c r="X12" s="122">
        <f>SQRT((U12+G12)^2+H12^2)</f>
        <v>51.129059076981335</v>
      </c>
      <c r="Y12" s="128">
        <v>1.1596900000000001</v>
      </c>
      <c r="Z12" s="127">
        <v>2.0670000000000001E-2</v>
      </c>
      <c r="AA12" s="122">
        <f t="shared" si="21"/>
        <v>-1.6417871506746451E-8</v>
      </c>
      <c r="AB12" s="122">
        <f t="shared" si="22"/>
        <v>26.817163267845974</v>
      </c>
      <c r="AC12" s="122">
        <f t="shared" si="23"/>
        <v>4.685258891909899</v>
      </c>
      <c r="AD12" s="138">
        <f t="shared" si="24"/>
        <v>6.1221516745035842E-10</v>
      </c>
      <c r="AE12" s="122">
        <f t="shared" si="25"/>
        <v>9.1380721488944536E-2</v>
      </c>
      <c r="AF12" s="122">
        <f t="shared" si="26"/>
        <v>5.2357296701769496</v>
      </c>
      <c r="AG12" s="144">
        <v>0.11561899096970053</v>
      </c>
      <c r="AH12" s="90"/>
      <c r="AI12" s="50"/>
      <c r="AJ12" s="50"/>
      <c r="AK12" s="50"/>
      <c r="AL12" s="50"/>
      <c r="AM12" s="50"/>
      <c r="AN12" s="131">
        <v>5.2357450557613436</v>
      </c>
      <c r="AO12" s="94">
        <f>PROP_InOut!$F$8*'PROP_Table (2)'!I12*'PROP_Table (2)'!E12</f>
        <v>134079.89741694042</v>
      </c>
      <c r="AP12" s="91">
        <f t="shared" si="27"/>
        <v>1.1596900000000001</v>
      </c>
      <c r="AQ12" s="91">
        <f t="shared" si="28"/>
        <v>2.0670000000000001E-2</v>
      </c>
      <c r="AR12" s="8">
        <f>0.5*PROP_InOut!$J$8*I12^2*E12*AP12*(C12-C11)</f>
        <v>0.24911109884215055</v>
      </c>
      <c r="AS12" s="8">
        <f>0.5*PROP_InOut!$J$8*I12^2*E12*AQ12*(C12-C11)</f>
        <v>4.4400886556469838E-3</v>
      </c>
      <c r="AT12" s="91">
        <f t="shared" si="0"/>
        <v>0.23478034839637388</v>
      </c>
      <c r="AU12" s="91">
        <f t="shared" si="1"/>
        <v>1.048029400742965E-2</v>
      </c>
      <c r="AV12" s="95">
        <f t="shared" si="2"/>
        <v>6.0362160212203886</v>
      </c>
      <c r="AW12" s="88">
        <f>PROP_InOut!$G$4/2*((PROP_InOut!$E$8-'PROP_Table (2)'!C12)/('PROP_Table (2)'!C12*SIN('PROP_Table (2)'!K12)))</f>
        <v>6.0554571849947854</v>
      </c>
      <c r="AX12" s="88">
        <f t="shared" si="11"/>
        <v>0.99850710631771589</v>
      </c>
      <c r="AY12" s="88">
        <f>PROP_InOut!$G$4/2*((C12-PROP_InOut!$J$12/2)/(C12*SIN('PROP_Table (2)'!K12)))</f>
        <v>2.0007009943256011</v>
      </c>
      <c r="AZ12" s="88">
        <f t="shared" si="12"/>
        <v>0.91363862210009061</v>
      </c>
      <c r="BA12" s="88">
        <f t="shared" si="13"/>
        <v>0.91227465677326658</v>
      </c>
      <c r="BB12" s="25">
        <f>0.5*PROP_InOut!$J$8*T12^2*E12*AP12*(C12-C11)</f>
        <v>0.27032455395746613</v>
      </c>
      <c r="BC12" s="25">
        <f>0.5*PROP_InOut!$J$8*T12^2*E12*AQ12*(C12-C11)</f>
        <v>4.8181915255808231E-3</v>
      </c>
      <c r="BD12" s="88">
        <f t="shared" si="3"/>
        <v>0.21418416175040994</v>
      </c>
      <c r="BE12" s="88">
        <f t="shared" si="4"/>
        <v>9.560906618510806E-3</v>
      </c>
      <c r="BF12" s="88">
        <f t="shared" si="29"/>
        <v>5.5066868989681232</v>
      </c>
      <c r="BG12" s="90"/>
    </row>
    <row r="13" spans="1:62" s="96" customFormat="1" x14ac:dyDescent="0.25">
      <c r="A13" s="176"/>
      <c r="B13" s="82">
        <v>10</v>
      </c>
      <c r="C13" s="87">
        <v>8.1719419999999987E-2</v>
      </c>
      <c r="D13" s="88">
        <f>C13/PROP_InOut!$E$8</f>
        <v>0.30640952380952374</v>
      </c>
      <c r="E13" s="88">
        <v>4.2722799999999998E-2</v>
      </c>
      <c r="F13" s="89">
        <f>E13*PROP_InOut!$G$8</f>
        <v>2.6789865774999995E-4</v>
      </c>
      <c r="G13" s="90">
        <f>PROP_InOut!$C$4</f>
        <v>19.55</v>
      </c>
      <c r="H13" s="91">
        <f>PROP_InOut!$C$8*'PROP_Table (2)'!C13</f>
        <v>47.067007080063441</v>
      </c>
      <c r="I13" s="92">
        <f t="shared" si="5"/>
        <v>50.965730206431282</v>
      </c>
      <c r="J13" s="93">
        <f>I13/PROP_InOut!$D$8</f>
        <v>0.1472501947528369</v>
      </c>
      <c r="K13" s="91">
        <f t="shared" si="6"/>
        <v>0.39368172332676971</v>
      </c>
      <c r="L13" s="92">
        <f t="shared" si="7"/>
        <v>22.556301218060874</v>
      </c>
      <c r="M13" s="90">
        <f t="shared" si="15"/>
        <v>9.0688527637596286E-2</v>
      </c>
      <c r="N13" s="90">
        <f t="shared" si="16"/>
        <v>5.1960698838897894</v>
      </c>
      <c r="O13" s="91">
        <f t="shared" si="8"/>
        <v>0.57150806356554318</v>
      </c>
      <c r="P13" s="87">
        <v>32.744999999999997</v>
      </c>
      <c r="Q13" s="91">
        <f t="shared" si="9"/>
        <v>8.7137812601177186E-2</v>
      </c>
      <c r="R13" s="93">
        <f t="shared" si="10"/>
        <v>4.9926288980493343</v>
      </c>
      <c r="S13" s="127">
        <v>3.9907190642050576</v>
      </c>
      <c r="T13" s="127">
        <v>53.186916112726742</v>
      </c>
      <c r="U13" s="122">
        <f>U12+(U14-U12)*((C13-C12)/(C14-C12))</f>
        <v>4.819105132070451</v>
      </c>
      <c r="V13" s="122">
        <f>V12+(V14-V12)*((C13-C12)/(C14-C12))</f>
        <v>5.1960698838897894</v>
      </c>
      <c r="W13" s="123">
        <f t="shared" si="19"/>
        <v>4.9926288980493343</v>
      </c>
      <c r="X13" s="122">
        <f t="shared" si="20"/>
        <v>53.001475832401539</v>
      </c>
      <c r="Y13" s="122">
        <f>Y12+(Y14-Y12)*((C13-C12)/(C14-C12))</f>
        <v>1.1431941043975691</v>
      </c>
      <c r="Z13" s="122">
        <f>Z12+(Z14-Z12)*((C13-C12)/(C14-C12))</f>
        <v>1.974466928852342E-2</v>
      </c>
      <c r="AA13" s="122">
        <f t="shared" si="21"/>
        <v>-0.14465716929933592</v>
      </c>
      <c r="AB13" s="122">
        <f t="shared" si="22"/>
        <v>27.832874408581144</v>
      </c>
      <c r="AC13" s="122">
        <f t="shared" si="23"/>
        <v>4.8243024813336204</v>
      </c>
      <c r="AD13" s="138">
        <f t="shared" si="24"/>
        <v>5.1973492631693929E-3</v>
      </c>
      <c r="AE13" s="122">
        <f t="shared" si="25"/>
        <v>9.0771909863165565E-2</v>
      </c>
      <c r="AF13" s="122">
        <f t="shared" si="26"/>
        <v>5.2008473335013168</v>
      </c>
      <c r="AG13" s="144">
        <v>0.11960825326715831</v>
      </c>
      <c r="AH13" s="50"/>
      <c r="AI13" s="50"/>
      <c r="AJ13" s="50"/>
      <c r="AK13" s="50"/>
      <c r="AL13" s="50"/>
      <c r="AM13" s="50"/>
      <c r="AN13" s="131"/>
      <c r="AO13" s="94">
        <f>PROP_InOut!$F$8*'PROP_Table (2)'!I13*'PROP_Table (2)'!E13</f>
        <v>140994.71518488188</v>
      </c>
      <c r="AP13" s="91">
        <f t="shared" si="27"/>
        <v>1.1431941043975691</v>
      </c>
      <c r="AQ13" s="91">
        <f t="shared" si="28"/>
        <v>1.974466928852342E-2</v>
      </c>
      <c r="AR13" s="8">
        <f>0.5*PROP_InOut!$J$8*I13^2*E13*AP13*(C13-C12)</f>
        <v>0.26814330996204833</v>
      </c>
      <c r="AS13" s="8">
        <f>0.5*PROP_InOut!$J$8*I13^2*E13*AQ13*(C13-C12)</f>
        <v>4.6312353753089654E-3</v>
      </c>
      <c r="AT13" s="91">
        <f t="shared" si="0"/>
        <v>0.25608430946908634</v>
      </c>
      <c r="AU13" s="91">
        <f t="shared" si="1"/>
        <v>1.1477109576746953E-2</v>
      </c>
      <c r="AV13" s="95">
        <f t="shared" si="2"/>
        <v>6.6103405739714365</v>
      </c>
      <c r="AW13" s="88">
        <f>PROP_InOut!$G$4/2*((PROP_InOut!$E$8-'PROP_Table (2)'!C13)/('PROP_Table (2)'!C13*SIN('PROP_Table (2)'!K13)))</f>
        <v>5.9010915234140926</v>
      </c>
      <c r="AX13" s="88">
        <f t="shared" si="11"/>
        <v>0.99825791565052024</v>
      </c>
      <c r="AY13" s="88">
        <f>PROP_InOut!$G$4/2*((C13-PROP_InOut!$J$12/2)/(C13*SIN('PROP_Table (2)'!K13)))</f>
        <v>2.1005121117369039</v>
      </c>
      <c r="AZ13" s="88">
        <f t="shared" si="12"/>
        <v>0.92188586749851598</v>
      </c>
      <c r="BA13" s="88">
        <f t="shared" si="13"/>
        <v>0.92027986455674027</v>
      </c>
      <c r="BB13" s="25">
        <f>0.5*PROP_InOut!$J$8*T13^2*E13*AP13*(C13-C12)</f>
        <v>0.29202503437223676</v>
      </c>
      <c r="BC13" s="25">
        <f>0.5*PROP_InOut!$J$8*T13^2*E13*AQ13*(C13-C12)</f>
        <v>5.0437084179050986E-3</v>
      </c>
      <c r="BD13" s="88">
        <f t="shared" si="3"/>
        <v>0.23566923363331713</v>
      </c>
      <c r="BE13" s="88">
        <f t="shared" si="4"/>
        <v>1.0562152846791554E-2</v>
      </c>
      <c r="BF13" s="88">
        <f t="shared" si="29"/>
        <v>6.0833633280883586</v>
      </c>
      <c r="BG13" s="90"/>
    </row>
    <row r="14" spans="1:62" s="96" customFormat="1" x14ac:dyDescent="0.25">
      <c r="A14" s="176"/>
      <c r="B14" s="82">
        <v>11</v>
      </c>
      <c r="C14" s="87">
        <v>8.527034E-2</v>
      </c>
      <c r="D14" s="88">
        <f>C14/PROP_InOut!$E$8</f>
        <v>0.31972380952380952</v>
      </c>
      <c r="E14" s="88">
        <v>4.3177460000000001E-2</v>
      </c>
      <c r="F14" s="89">
        <f>E14*PROP_InOut!$G$8</f>
        <v>2.7074966011249996E-4</v>
      </c>
      <c r="G14" s="90">
        <f>PROP_InOut!$C$4</f>
        <v>19.55</v>
      </c>
      <c r="H14" s="91">
        <f>PROP_InOut!$C$8*'PROP_Table (2)'!C14</f>
        <v>49.112190180735716</v>
      </c>
      <c r="I14" s="92">
        <f t="shared" si="5"/>
        <v>52.860284943885361</v>
      </c>
      <c r="J14" s="93">
        <f>I14/PROP_InOut!$D$8</f>
        <v>0.15272394256200339</v>
      </c>
      <c r="K14" s="91">
        <f t="shared" si="6"/>
        <v>0.3788399036433972</v>
      </c>
      <c r="L14" s="92">
        <f t="shared" si="7"/>
        <v>21.705927589909439</v>
      </c>
      <c r="M14" s="90">
        <f t="shared" si="15"/>
        <v>8.9996560226678721E-2</v>
      </c>
      <c r="N14" s="90">
        <f t="shared" si="16"/>
        <v>5.1564230716836184</v>
      </c>
      <c r="O14" s="91">
        <f t="shared" si="8"/>
        <v>0.55232165909836961</v>
      </c>
      <c r="P14" s="87">
        <v>31.645700000000001</v>
      </c>
      <c r="Q14" s="91">
        <f t="shared" si="9"/>
        <v>8.3485195228293618E-2</v>
      </c>
      <c r="R14" s="93">
        <f t="shared" si="10"/>
        <v>4.7833493384069437</v>
      </c>
      <c r="S14" s="127">
        <f t="shared" si="17"/>
        <v>4.9528557006321456</v>
      </c>
      <c r="T14" s="127">
        <f t="shared" si="18"/>
        <v>54.885309161979947</v>
      </c>
      <c r="U14" s="122">
        <v>4.9528557000478131</v>
      </c>
      <c r="V14" s="122">
        <v>5.1564230716836184</v>
      </c>
      <c r="W14" s="123">
        <f t="shared" si="19"/>
        <v>4.7833493384069437</v>
      </c>
      <c r="X14" s="122">
        <f t="shared" si="20"/>
        <v>54.885309161979947</v>
      </c>
      <c r="Y14" s="128">
        <v>1.1267100000000001</v>
      </c>
      <c r="Z14" s="127">
        <v>1.882E-2</v>
      </c>
      <c r="AA14" s="122">
        <f t="shared" si="21"/>
        <v>-1.6873073604983801E-8</v>
      </c>
      <c r="AB14" s="122">
        <f t="shared" si="22"/>
        <v>28.87581813349038</v>
      </c>
      <c r="AC14" s="122">
        <f t="shared" si="23"/>
        <v>4.9528557006321456</v>
      </c>
      <c r="AD14" s="138">
        <f t="shared" si="24"/>
        <v>5.8433258232071239E-10</v>
      </c>
      <c r="AE14" s="122">
        <f t="shared" si="25"/>
        <v>8.9996338330202291E-2</v>
      </c>
      <c r="AF14" s="122">
        <f t="shared" si="26"/>
        <v>5.15641035795203</v>
      </c>
      <c r="AG14" s="144">
        <v>0.12363746740109645</v>
      </c>
      <c r="AH14" s="90"/>
      <c r="AI14" s="50"/>
      <c r="AJ14" s="50"/>
      <c r="AK14" s="50"/>
      <c r="AL14" s="50"/>
      <c r="AM14" s="50"/>
      <c r="AN14" s="131">
        <v>5.1564230716836184</v>
      </c>
      <c r="AO14" s="94">
        <f>PROP_InOut!$F$8*'PROP_Table (2)'!I14*'PROP_Table (2)'!E14</f>
        <v>147792.18366063526</v>
      </c>
      <c r="AP14" s="91">
        <f t="shared" si="27"/>
        <v>1.1267100000000001</v>
      </c>
      <c r="AQ14" s="91">
        <f t="shared" si="28"/>
        <v>1.882E-2</v>
      </c>
      <c r="AR14" s="8">
        <f>0.5*PROP_InOut!$J$8*I14^2*E14*AP14*(C14-C13)</f>
        <v>0.28711010373518492</v>
      </c>
      <c r="AS14" s="8">
        <f>0.5*PROP_InOut!$J$8*I14^2*E14*AQ14*(C14-C13)</f>
        <v>4.7957434941521592E-3</v>
      </c>
      <c r="AT14" s="91">
        <f t="shared" si="0"/>
        <v>0.27379323229984892</v>
      </c>
      <c r="AU14" s="91">
        <f t="shared" si="1"/>
        <v>1.231923548809985E-2</v>
      </c>
      <c r="AV14" s="95">
        <f t="shared" si="2"/>
        <v>7.0953702796638138</v>
      </c>
      <c r="AW14" s="88">
        <f>PROP_InOut!$G$4/2*((PROP_InOut!$E$8-'PROP_Table (2)'!C14)/('PROP_Table (2)'!C14*SIN('PROP_Table (2)'!K14)))</f>
        <v>5.7529821984444576</v>
      </c>
      <c r="AX14" s="88">
        <f t="shared" si="11"/>
        <v>0.99797980901582872</v>
      </c>
      <c r="AY14" s="88">
        <f>PROP_InOut!$G$4/2*((C14-PROP_InOut!$J$12/2)/(C14*SIN('PROP_Table (2)'!K14)))</f>
        <v>2.2004679702039933</v>
      </c>
      <c r="AZ14" s="88">
        <f t="shared" si="12"/>
        <v>0.92934858272313126</v>
      </c>
      <c r="BA14" s="88">
        <f t="shared" si="13"/>
        <v>0.92747112109516161</v>
      </c>
      <c r="BB14" s="25">
        <f>0.5*PROP_InOut!$J$8*T14^2*E14*AP14*(C14-C13)</f>
        <v>0.30952925762196021</v>
      </c>
      <c r="BC14" s="25">
        <f>0.5*PROP_InOut!$J$8*T14^2*E14*AQ14*(C14-C13)</f>
        <v>5.1702218214494328E-3</v>
      </c>
      <c r="BD14" s="88">
        <f t="shared" si="3"/>
        <v>0.25393531610940889</v>
      </c>
      <c r="BE14" s="88">
        <f t="shared" si="4"/>
        <v>1.1425735149183268E-2</v>
      </c>
      <c r="BF14" s="88">
        <f t="shared" si="29"/>
        <v>6.5807510278650874</v>
      </c>
      <c r="BG14" s="90"/>
    </row>
    <row r="15" spans="1:62" s="96" customFormat="1" x14ac:dyDescent="0.25">
      <c r="A15" s="176"/>
      <c r="B15" s="82">
        <v>12</v>
      </c>
      <c r="C15" s="87">
        <v>8.8859359999999998E-2</v>
      </c>
      <c r="D15" s="88">
        <f>C15/PROP_InOut!$E$8</f>
        <v>0.33318095238095241</v>
      </c>
      <c r="E15" s="88">
        <v>4.3555919999999998E-2</v>
      </c>
      <c r="F15" s="89">
        <f>E15*PROP_InOut!$G$8</f>
        <v>2.7312284084999997E-4</v>
      </c>
      <c r="G15" s="90">
        <f>PROP_InOut!$C$4</f>
        <v>19.55</v>
      </c>
      <c r="H15" s="91">
        <f>PROP_InOut!$C$8*'PROP_Table (2)'!C15</f>
        <v>51.179317306093296</v>
      </c>
      <c r="I15" s="92">
        <f t="shared" si="5"/>
        <v>54.786175445250606</v>
      </c>
      <c r="J15" s="93">
        <f>I15/PROP_InOut!$D$8</f>
        <v>0.15828822566459075</v>
      </c>
      <c r="K15" s="91">
        <f t="shared" si="6"/>
        <v>0.36488497694147648</v>
      </c>
      <c r="L15" s="92">
        <f t="shared" si="7"/>
        <v>20.906369186474965</v>
      </c>
      <c r="M15" s="90">
        <f t="shared" si="15"/>
        <v>8.9119341038024644E-2</v>
      </c>
      <c r="N15" s="90">
        <f t="shared" si="16"/>
        <v>5.1061621144658487</v>
      </c>
      <c r="O15" s="91">
        <f t="shared" si="8"/>
        <v>0.53408994973203672</v>
      </c>
      <c r="P15" s="87">
        <v>30.601099999999999</v>
      </c>
      <c r="Q15" s="91">
        <f t="shared" si="9"/>
        <v>8.0085631752535621E-2</v>
      </c>
      <c r="R15" s="93">
        <f t="shared" si="10"/>
        <v>4.5885686990591852</v>
      </c>
      <c r="S15" s="127">
        <f t="shared" si="17"/>
        <v>5.0822451261698314</v>
      </c>
      <c r="T15" s="127">
        <f t="shared" si="18"/>
        <v>56.794329788454483</v>
      </c>
      <c r="U15" s="122">
        <f>U14+(U16-U14)*((C15-C14)/(C16-C14))</f>
        <v>5.072619198654464</v>
      </c>
      <c r="V15" s="122">
        <f>V14+(V16-V14)*((C15-C14)/(C16-C14))</f>
        <v>5.1061621144658487</v>
      </c>
      <c r="W15" s="123">
        <f t="shared" si="19"/>
        <v>4.5885686990591852</v>
      </c>
      <c r="X15" s="122">
        <f t="shared" si="20"/>
        <v>56.794329788454483</v>
      </c>
      <c r="Y15" s="122">
        <f>Y14+(Y16-Y14)*((C15-C14)/(C16-C14))</f>
        <v>1.1127737037943697</v>
      </c>
      <c r="Z15" s="122">
        <f>Z14+(Z16-Z14)*((C15-C14)/(C16-C14))</f>
        <v>1.809706976744186E-2</v>
      </c>
      <c r="AA15" s="122">
        <f t="shared" si="21"/>
        <v>-0.28855690435369752</v>
      </c>
      <c r="AB15" s="122">
        <f t="shared" si="22"/>
        <v>29.977049369323428</v>
      </c>
      <c r="AC15" s="122">
        <f t="shared" si="23"/>
        <v>5.0822451261698314</v>
      </c>
      <c r="AD15" s="138">
        <f t="shared" si="24"/>
        <v>9.625927515367394E-3</v>
      </c>
      <c r="AE15" s="122">
        <f t="shared" si="25"/>
        <v>8.9247367768858096E-2</v>
      </c>
      <c r="AF15" s="122">
        <f t="shared" si="26"/>
        <v>5.1134975058074632</v>
      </c>
      <c r="AG15" s="144">
        <v>0.12770285180864679</v>
      </c>
      <c r="AH15" s="50"/>
      <c r="AI15" s="50"/>
      <c r="AJ15" s="50"/>
      <c r="AK15" s="50"/>
      <c r="AL15" s="90"/>
      <c r="AM15" s="90"/>
      <c r="AN15" s="131"/>
      <c r="AO15" s="94">
        <f>PROP_InOut!$F$8*'PROP_Table (2)'!I15*'PROP_Table (2)'!E15</f>
        <v>154519.4134768254</v>
      </c>
      <c r="AP15" s="91">
        <f t="shared" si="27"/>
        <v>1.1127737037943697</v>
      </c>
      <c r="AQ15" s="91">
        <f t="shared" si="28"/>
        <v>1.809706976744186E-2</v>
      </c>
      <c r="AR15" s="8">
        <f>0.5*PROP_InOut!$J$8*I15^2*E15*AP15*(C15-C14)</f>
        <v>0.31056409240764721</v>
      </c>
      <c r="AS15" s="8">
        <f>0.5*PROP_InOut!$J$8*I15^2*E15*AQ15*(C15-C14)</f>
        <v>5.0507124929347101E-3</v>
      </c>
      <c r="AT15" s="91">
        <f t="shared" si="0"/>
        <v>0.29755865517992092</v>
      </c>
      <c r="AU15" s="91">
        <f t="shared" si="1"/>
        <v>1.3439907435462037E-2</v>
      </c>
      <c r="AV15" s="95">
        <f t="shared" si="2"/>
        <v>7.7408309850986345</v>
      </c>
      <c r="AW15" s="88">
        <f>PROP_InOut!$G$4/2*((PROP_InOut!$E$8-'PROP_Table (2)'!C15)/('PROP_Table (2)'!C15*SIN('PROP_Table (2)'!K15)))</f>
        <v>5.6085688276272538</v>
      </c>
      <c r="AX15" s="88">
        <f t="shared" si="11"/>
        <v>0.99766594759522942</v>
      </c>
      <c r="AY15" s="88">
        <f>PROP_InOut!$G$4/2*((C15-PROP_InOut!$J$12/2)/(C15*SIN('PROP_Table (2)'!K15)))</f>
        <v>2.3017112758946743</v>
      </c>
      <c r="AZ15" s="88">
        <f t="shared" si="12"/>
        <v>0.93617550528760607</v>
      </c>
      <c r="BA15" s="88">
        <f t="shared" si="13"/>
        <v>0.9339904225982022</v>
      </c>
      <c r="BB15" s="25">
        <f>0.5*PROP_InOut!$J$8*T15^2*E15*AP15*(C15-C14)</f>
        <v>0.33374842964983692</v>
      </c>
      <c r="BC15" s="25">
        <f>0.5*PROP_InOut!$J$8*T15^2*E15*AQ15*(C15-C14)</f>
        <v>5.427760015852579E-3</v>
      </c>
      <c r="BD15" s="88">
        <f t="shared" si="3"/>
        <v>0.27791693409924706</v>
      </c>
      <c r="BE15" s="88">
        <f t="shared" si="4"/>
        <v>1.2552744825327908E-2</v>
      </c>
      <c r="BF15" s="88">
        <f t="shared" si="29"/>
        <v>7.2298620030335314</v>
      </c>
      <c r="BG15" s="90"/>
    </row>
    <row r="16" spans="1:62" s="96" customFormat="1" x14ac:dyDescent="0.25">
      <c r="A16" s="176"/>
      <c r="B16" s="82">
        <v>13</v>
      </c>
      <c r="C16" s="87">
        <v>9.5646239999999993E-2</v>
      </c>
      <c r="D16" s="88">
        <f>C16/PROP_InOut!$E$8</f>
        <v>0.35862857142857141</v>
      </c>
      <c r="E16" s="88">
        <v>4.4063919999999993E-2</v>
      </c>
      <c r="F16" s="89">
        <f>E16*PROP_InOut!$G$8</f>
        <v>2.7630831834999991E-4</v>
      </c>
      <c r="G16" s="90">
        <f>PROP_InOut!$C$4</f>
        <v>19.55</v>
      </c>
      <c r="H16" s="91">
        <f>PROP_InOut!$C$8*'PROP_Table (2)'!C16</f>
        <v>55.088279570039134</v>
      </c>
      <c r="I16" s="92">
        <f t="shared" si="5"/>
        <v>58.454435639964835</v>
      </c>
      <c r="J16" s="93">
        <f>I16/PROP_InOut!$D$8</f>
        <v>0.16888656352589326</v>
      </c>
      <c r="K16" s="91">
        <f t="shared" si="6"/>
        <v>0.34102000055107123</v>
      </c>
      <c r="L16" s="92">
        <f t="shared" si="7"/>
        <v>19.539006761125389</v>
      </c>
      <c r="M16" s="90">
        <f t="shared" si="15"/>
        <v>8.7460508998333408E-2</v>
      </c>
      <c r="N16" s="90">
        <f t="shared" si="16"/>
        <v>5.0111180396704631</v>
      </c>
      <c r="O16" s="91">
        <f t="shared" si="8"/>
        <v>0.50242095045459967</v>
      </c>
      <c r="P16" s="87">
        <v>28.7866</v>
      </c>
      <c r="Q16" s="91">
        <f t="shared" si="9"/>
        <v>7.394044090519504E-2</v>
      </c>
      <c r="R16" s="93">
        <f t="shared" si="10"/>
        <v>4.2364751992041478</v>
      </c>
      <c r="S16" s="127">
        <f t="shared" si="17"/>
        <v>5.2990934231607563</v>
      </c>
      <c r="T16" s="127">
        <f t="shared" si="18"/>
        <v>60.433401274085284</v>
      </c>
      <c r="U16" s="122">
        <v>5.2990934154109901</v>
      </c>
      <c r="V16" s="122">
        <v>5.0111180396704631</v>
      </c>
      <c r="W16" s="123">
        <f t="shared" si="19"/>
        <v>4.2364751992041478</v>
      </c>
      <c r="X16" s="122">
        <f t="shared" si="20"/>
        <v>60.433401274085284</v>
      </c>
      <c r="Y16" s="128">
        <v>1.0864199999999999</v>
      </c>
      <c r="Z16" s="127">
        <v>1.6729999999999998E-2</v>
      </c>
      <c r="AA16" s="122">
        <f t="shared" si="21"/>
        <v>-2.4916221263993066E-7</v>
      </c>
      <c r="AB16" s="122">
        <f t="shared" si="22"/>
        <v>32.150933645701663</v>
      </c>
      <c r="AC16" s="122">
        <f t="shared" si="23"/>
        <v>5.2990934231607563</v>
      </c>
      <c r="AD16" s="138">
        <f t="shared" si="24"/>
        <v>7.7497661621350744E-9</v>
      </c>
      <c r="AE16" s="122">
        <f t="shared" si="25"/>
        <v>8.746115053021121E-2</v>
      </c>
      <c r="AF16" s="122">
        <f t="shared" si="26"/>
        <v>5.0111547967394845</v>
      </c>
      <c r="AG16" s="144">
        <v>0.13305866763349397</v>
      </c>
      <c r="AH16" s="90"/>
      <c r="AI16" s="90"/>
      <c r="AJ16" s="50"/>
      <c r="AK16" s="50"/>
      <c r="AL16" s="50"/>
      <c r="AM16" s="50"/>
      <c r="AN16" s="131">
        <v>5.0111180396704631</v>
      </c>
      <c r="AO16" s="94">
        <f>PROP_InOut!$F$8*'PROP_Table (2)'!I16*'PROP_Table (2)'!E16</f>
        <v>166788.25984540689</v>
      </c>
      <c r="AP16" s="91">
        <f t="shared" si="27"/>
        <v>1.0864199999999999</v>
      </c>
      <c r="AQ16" s="91">
        <f t="shared" si="28"/>
        <v>1.6729999999999998E-2</v>
      </c>
      <c r="AR16" s="8">
        <f>0.5*PROP_InOut!$J$8*I16^2*E16*AP16*(C16-C15)</f>
        <v>0.66033656340756985</v>
      </c>
      <c r="AS16" s="8">
        <f>0.5*PROP_InOut!$J$8*I16^2*E16*AQ16*(C16-C15)</f>
        <v>1.0168655497697614E-2</v>
      </c>
      <c r="AT16" s="91">
        <f t="shared" si="0"/>
        <v>0.63748265399601056</v>
      </c>
      <c r="AU16" s="91">
        <f t="shared" si="1"/>
        <v>2.8994241118531657E-2</v>
      </c>
      <c r="AV16" s="95">
        <f t="shared" si="2"/>
        <v>16.699484063971529</v>
      </c>
      <c r="AW16" s="88">
        <f>PROP_InOut!$G$4/2*((PROP_InOut!$E$8-'PROP_Table (2)'!C16)/('PROP_Table (2)'!C16*SIN('PROP_Table (2)'!K16)))</f>
        <v>5.3473108747240357</v>
      </c>
      <c r="AX16" s="88">
        <f t="shared" si="11"/>
        <v>0.99696908220361469</v>
      </c>
      <c r="AY16" s="88">
        <f>PROP_InOut!$G$4/2*((C16-PROP_InOut!$J$12/2)/(C16*SIN('PROP_Table (2)'!K16)))</f>
        <v>2.4937283994354811</v>
      </c>
      <c r="AZ16" s="88">
        <f t="shared" si="12"/>
        <v>0.94735431937999648</v>
      </c>
      <c r="BA16" s="88">
        <f t="shared" si="13"/>
        <v>0.94448296631390516</v>
      </c>
      <c r="BB16" s="25">
        <f>0.5*PROP_InOut!$J$8*T16^2*E16*AP16*(C16-C15)</f>
        <v>0.7058045872806874</v>
      </c>
      <c r="BC16" s="25">
        <f>0.5*PROP_InOut!$J$8*T16^2*E16*AQ16*(C16-C15)</f>
        <v>1.0868826738467535E-2</v>
      </c>
      <c r="BD16" s="88">
        <f t="shared" si="3"/>
        <v>0.60209150801981293</v>
      </c>
      <c r="BE16" s="88">
        <f t="shared" si="4"/>
        <v>2.738456685765138E-2</v>
      </c>
      <c r="BF16" s="88">
        <f t="shared" si="29"/>
        <v>15.772378244651618</v>
      </c>
      <c r="BG16" s="90"/>
    </row>
    <row r="17" spans="1:59" s="96" customFormat="1" x14ac:dyDescent="0.25">
      <c r="A17" s="176"/>
      <c r="B17" s="82">
        <v>14</v>
      </c>
      <c r="C17" s="87">
        <v>0.10272014</v>
      </c>
      <c r="D17" s="88">
        <f>C17/PROP_InOut!$E$8</f>
        <v>0.38515238095238097</v>
      </c>
      <c r="E17" s="88">
        <v>4.4312839999999999E-2</v>
      </c>
      <c r="F17" s="89">
        <f>E17*PROP_InOut!$G$8</f>
        <v>2.7786920232499994E-4</v>
      </c>
      <c r="G17" s="90">
        <f>PROP_InOut!$C$4</f>
        <v>19.55</v>
      </c>
      <c r="H17" s="91">
        <f>PROP_InOut!$C$8*'PROP_Table (2)'!C17</f>
        <v>59.162553486614428</v>
      </c>
      <c r="I17" s="92">
        <f t="shared" si="5"/>
        <v>62.308990001897101</v>
      </c>
      <c r="J17" s="93">
        <f>I17/PROP_InOut!$D$8</f>
        <v>0.18002314252085683</v>
      </c>
      <c r="K17" s="91">
        <f t="shared" si="6"/>
        <v>0.3191492632053215</v>
      </c>
      <c r="L17" s="92">
        <f t="shared" si="7"/>
        <v>18.285905816374779</v>
      </c>
      <c r="M17" s="90">
        <f t="shared" si="15"/>
        <v>8.5459545227639613E-2</v>
      </c>
      <c r="N17" s="90">
        <f t="shared" si="16"/>
        <v>4.8964712606511256</v>
      </c>
      <c r="O17" s="91">
        <f t="shared" si="8"/>
        <v>0.47289347016935956</v>
      </c>
      <c r="P17" s="87">
        <v>27.094799999999999</v>
      </c>
      <c r="Q17" s="91">
        <f t="shared" si="9"/>
        <v>6.8284661736398453E-2</v>
      </c>
      <c r="R17" s="93">
        <f t="shared" si="10"/>
        <v>3.9124229229740948</v>
      </c>
      <c r="S17" s="127">
        <f t="shared" si="17"/>
        <v>5.5165917416062049</v>
      </c>
      <c r="T17" s="127">
        <f t="shared" si="18"/>
        <v>64.246285345863598</v>
      </c>
      <c r="U17" s="122">
        <f>U16+(U18-U16)*((C17-C16)/(C18-C16))</f>
        <v>5.4975037815270982</v>
      </c>
      <c r="V17" s="122">
        <f>V16+(V18-V16)*((C17-C16)/(C18-C16))</f>
        <v>4.8964712606511256</v>
      </c>
      <c r="W17" s="123">
        <f t="shared" si="19"/>
        <v>3.9124229229740948</v>
      </c>
      <c r="X17" s="122">
        <f t="shared" si="20"/>
        <v>64.246285345863598</v>
      </c>
      <c r="Y17" s="122">
        <f>Y16+(Y18-Y16)*((C17-C16)/(C18-C16))</f>
        <v>1.066295</v>
      </c>
      <c r="Z17" s="122">
        <f>Z16+(Z18-Z16)*((C17-C16)/(C18-C16))</f>
        <v>1.5715E-2</v>
      </c>
      <c r="AA17" s="122">
        <f t="shared" si="21"/>
        <v>-0.66071178793578156</v>
      </c>
      <c r="AB17" s="122">
        <f t="shared" si="22"/>
        <v>34.614059606032669</v>
      </c>
      <c r="AC17" s="122">
        <f t="shared" si="23"/>
        <v>5.5165917416062049</v>
      </c>
      <c r="AD17" s="138">
        <f t="shared" si="24"/>
        <v>1.9087960079106736E-2</v>
      </c>
      <c r="AE17" s="122">
        <f t="shared" si="25"/>
        <v>8.565621168961203E-2</v>
      </c>
      <c r="AF17" s="122">
        <f t="shared" si="26"/>
        <v>4.9077394188939154</v>
      </c>
      <c r="AG17" s="144">
        <v>0.14131666006956617</v>
      </c>
      <c r="AH17" s="90"/>
      <c r="AI17" s="90"/>
      <c r="AJ17" s="90"/>
      <c r="AK17" s="50"/>
      <c r="AL17" s="50"/>
      <c r="AM17" s="50"/>
      <c r="AN17" s="131"/>
      <c r="AO17" s="94">
        <f>PROP_InOut!$F$8*'PROP_Table (2)'!I17*'PROP_Table (2)'!E17</f>
        <v>178790.80178115223</v>
      </c>
      <c r="AP17" s="91">
        <f t="shared" si="27"/>
        <v>1.066295</v>
      </c>
      <c r="AQ17" s="91">
        <f t="shared" si="28"/>
        <v>1.5715E-2</v>
      </c>
      <c r="AR17" s="8">
        <f>0.5*PROP_InOut!$J$8*I17^2*E17*AP17*(C17-C16)</f>
        <v>0.77187441500696463</v>
      </c>
      <c r="AS17" s="8">
        <f>0.5*PROP_InOut!$J$8*I17^2*E17*AQ17*(C17-C16)</f>
        <v>1.1375844800767565E-2</v>
      </c>
      <c r="AT17" s="91">
        <f t="shared" si="0"/>
        <v>0.74959779182705055</v>
      </c>
      <c r="AU17" s="91">
        <f t="shared" si="1"/>
        <v>3.4325134912376778E-2</v>
      </c>
      <c r="AV17" s="95">
        <f t="shared" si="2"/>
        <v>19.769858473603595</v>
      </c>
      <c r="AW17" s="88">
        <f>PROP_InOut!$G$4/2*((PROP_InOut!$E$8-'PROP_Table (2)'!C17)/('PROP_Table (2)'!C17*SIN('PROP_Table (2)'!K17)))</f>
        <v>5.0879034166630968</v>
      </c>
      <c r="AX17" s="88">
        <f t="shared" si="11"/>
        <v>0.99607142995326481</v>
      </c>
      <c r="AY17" s="88">
        <f>PROP_InOut!$G$4/2*((C17-PROP_InOut!$J$12/2)/(C17*SIN('PROP_Table (2)'!K17)))</f>
        <v>2.6945972787547507</v>
      </c>
      <c r="AZ17" s="88">
        <f t="shared" si="12"/>
        <v>0.95695106406715791</v>
      </c>
      <c r="BA17" s="88">
        <f t="shared" si="13"/>
        <v>0.95319161478067227</v>
      </c>
      <c r="BB17" s="25">
        <f>0.5*PROP_InOut!$J$8*T17^2*E17*AP17*(C17-C16)</f>
        <v>0.82061843130556511</v>
      </c>
      <c r="BC17" s="25">
        <f>0.5*PROP_InOut!$J$8*T17^2*E17*AQ17*(C17-C16)</f>
        <v>1.2094231566280396E-2</v>
      </c>
      <c r="BD17" s="88">
        <f t="shared" si="3"/>
        <v>0.71451032962765249</v>
      </c>
      <c r="BE17" s="88">
        <f t="shared" si="4"/>
        <v>3.2718430774692851E-2</v>
      </c>
      <c r="BF17" s="88">
        <f t="shared" si="29"/>
        <v>18.844463322439566</v>
      </c>
      <c r="BG17" s="90"/>
    </row>
    <row r="18" spans="1:59" s="96" customFormat="1" x14ac:dyDescent="0.25">
      <c r="A18" s="176"/>
      <c r="B18" s="82">
        <v>15</v>
      </c>
      <c r="C18" s="87">
        <v>0.10979404000000001</v>
      </c>
      <c r="D18" s="88">
        <f>C18/PROP_InOut!$E$8</f>
        <v>0.41167619047619053</v>
      </c>
      <c r="E18" s="88">
        <v>4.4292520000000002E-2</v>
      </c>
      <c r="F18" s="89">
        <f>E18*PROP_InOut!$G$8</f>
        <v>2.7774178322499996E-4</v>
      </c>
      <c r="G18" s="90">
        <f>PROP_InOut!$C$4</f>
        <v>19.55</v>
      </c>
      <c r="H18" s="91">
        <f>PROP_InOut!$C$8*'PROP_Table (2)'!C18</f>
        <v>63.236827403189722</v>
      </c>
      <c r="I18" s="92">
        <f t="shared" si="5"/>
        <v>66.189869617795793</v>
      </c>
      <c r="J18" s="93">
        <f>I18/PROP_InOut!$D$8</f>
        <v>0.19123578044321676</v>
      </c>
      <c r="K18" s="91">
        <f t="shared" si="6"/>
        <v>0.29983483967402691</v>
      </c>
      <c r="L18" s="92">
        <f t="shared" si="7"/>
        <v>17.179270864303433</v>
      </c>
      <c r="M18" s="90">
        <f t="shared" si="15"/>
        <v>8.3458581456945832E-2</v>
      </c>
      <c r="N18" s="90">
        <f t="shared" si="16"/>
        <v>4.781824481631789</v>
      </c>
      <c r="O18" s="91">
        <f t="shared" si="8"/>
        <v>0.44642031607510962</v>
      </c>
      <c r="P18" s="87">
        <v>25.577999999999999</v>
      </c>
      <c r="Q18" s="91">
        <f t="shared" si="9"/>
        <v>6.3126894944136869E-2</v>
      </c>
      <c r="R18" s="93">
        <f t="shared" si="10"/>
        <v>3.6169046540647773</v>
      </c>
      <c r="S18" s="127">
        <f t="shared" si="17"/>
        <v>5.6959141490950165</v>
      </c>
      <c r="T18" s="127">
        <f t="shared" si="18"/>
        <v>68.090032465633158</v>
      </c>
      <c r="U18" s="122">
        <v>5.6959141476432062</v>
      </c>
      <c r="V18" s="122">
        <v>4.781824481631789</v>
      </c>
      <c r="W18" s="123">
        <f t="shared" si="19"/>
        <v>3.6169046540647773</v>
      </c>
      <c r="X18" s="122">
        <f t="shared" si="20"/>
        <v>68.090032465633158</v>
      </c>
      <c r="Y18" s="128">
        <v>1.04617</v>
      </c>
      <c r="Z18" s="127">
        <v>1.47E-2</v>
      </c>
      <c r="AA18" s="122">
        <f t="shared" si="21"/>
        <v>-5.4082107681097114E-8</v>
      </c>
      <c r="AB18" s="122">
        <f t="shared" si="22"/>
        <v>37.251488886548408</v>
      </c>
      <c r="AC18" s="122">
        <f t="shared" si="23"/>
        <v>5.6959141490950165</v>
      </c>
      <c r="AD18" s="138">
        <f t="shared" si="24"/>
        <v>1.4518102275928868E-9</v>
      </c>
      <c r="AE18" s="122">
        <f t="shared" si="25"/>
        <v>8.3458374365167495E-2</v>
      </c>
      <c r="AF18" s="122">
        <f t="shared" si="26"/>
        <v>4.7818126161469188</v>
      </c>
      <c r="AG18" s="144">
        <v>0.14967404255888825</v>
      </c>
      <c r="AH18" s="90"/>
      <c r="AI18" s="90"/>
      <c r="AJ18" s="90"/>
      <c r="AK18" s="50"/>
      <c r="AL18" s="50"/>
      <c r="AM18" s="50"/>
      <c r="AN18" s="131">
        <v>4.781824481631789</v>
      </c>
      <c r="AO18" s="94">
        <f>PROP_InOut!$F$8*'PROP_Table (2)'!I18*'PROP_Table (2)'!E18</f>
        <v>189839.59169993916</v>
      </c>
      <c r="AP18" s="91">
        <f t="shared" si="27"/>
        <v>1.04617</v>
      </c>
      <c r="AQ18" s="91">
        <f t="shared" si="28"/>
        <v>1.47E-2</v>
      </c>
      <c r="AR18" s="8">
        <f>0.5*PROP_InOut!$J$8*I18^2*E18*AP18*(C18-C17)</f>
        <v>0.85418898789664899</v>
      </c>
      <c r="AS18" s="8">
        <f>0.5*PROP_InOut!$J$8*I18^2*E18*AQ18*(C18-C17)</f>
        <v>1.2002426108644618E-2</v>
      </c>
      <c r="AT18" s="91">
        <f t="shared" si="0"/>
        <v>0.83359516407551049</v>
      </c>
      <c r="AU18" s="91">
        <f t="shared" si="1"/>
        <v>3.8409387715537625E-2</v>
      </c>
      <c r="AV18" s="95">
        <f t="shared" si="2"/>
        <v>22.122219217269425</v>
      </c>
      <c r="AW18" s="88">
        <f>PROP_InOut!$G$4/2*((PROP_InOut!$E$8-'PROP_Table (2)'!C18)/('PROP_Table (2)'!C18*SIN('PROP_Table (2)'!K18)))</f>
        <v>4.8384408760448325</v>
      </c>
      <c r="AX18" s="88">
        <f t="shared" si="11"/>
        <v>0.99495830592961398</v>
      </c>
      <c r="AY18" s="88">
        <f>PROP_InOut!$G$4/2*((C18-PROP_InOut!$J$12/2)/(C18*SIN('PROP_Table (2)'!K18)))</f>
        <v>2.8961406066085047</v>
      </c>
      <c r="AZ18" s="88">
        <f t="shared" si="12"/>
        <v>0.9648177730366686</v>
      </c>
      <c r="BA18" s="88">
        <f t="shared" si="13"/>
        <v>0.9599534569913466</v>
      </c>
      <c r="BB18" s="25">
        <f>0.5*PROP_InOut!$J$8*T18^2*E18*AP18*(C18-C17)</f>
        <v>0.90393665911301746</v>
      </c>
      <c r="BC18" s="25">
        <f>0.5*PROP_InOut!$J$8*T18^2*E18*AQ18*(C18-C17)</f>
        <v>1.2701443253927521E-2</v>
      </c>
      <c r="BD18" s="88">
        <f t="shared" si="3"/>
        <v>0.80021255948555503</v>
      </c>
      <c r="BE18" s="88">
        <f t="shared" si="4"/>
        <v>3.6871224518451304E-2</v>
      </c>
      <c r="BF18" s="88">
        <f t="shared" si="29"/>
        <v>21.236300813938186</v>
      </c>
      <c r="BG18" s="90"/>
    </row>
    <row r="19" spans="1:59" s="96" customFormat="1" x14ac:dyDescent="0.25">
      <c r="A19" s="176"/>
      <c r="B19" s="82">
        <v>16</v>
      </c>
      <c r="C19" s="87">
        <v>0.11686793999999999</v>
      </c>
      <c r="D19" s="88">
        <f>C19/PROP_InOut!$E$8</f>
        <v>0.43819999999999998</v>
      </c>
      <c r="E19" s="88">
        <v>4.402582E-2</v>
      </c>
      <c r="F19" s="89">
        <f>E19*PROP_InOut!$G$8</f>
        <v>2.7606940753749999E-4</v>
      </c>
      <c r="G19" s="90">
        <f>PROP_InOut!$C$4</f>
        <v>19.55</v>
      </c>
      <c r="H19" s="91">
        <f>PROP_InOut!$C$8*'PROP_Table (2)'!C19</f>
        <v>67.311101319765001</v>
      </c>
      <c r="I19" s="92">
        <f t="shared" si="5"/>
        <v>70.092701908826925</v>
      </c>
      <c r="J19" s="93">
        <f>I19/PROP_InOut!$D$8</f>
        <v>0.20251184403760192</v>
      </c>
      <c r="K19" s="91">
        <f t="shared" si="6"/>
        <v>0.28266548405657183</v>
      </c>
      <c r="L19" s="92">
        <f t="shared" si="7"/>
        <v>16.195539250464027</v>
      </c>
      <c r="M19" s="90">
        <f t="shared" si="15"/>
        <v>8.1229448996111175E-2</v>
      </c>
      <c r="N19" s="90">
        <f t="shared" si="16"/>
        <v>4.6541045996503518</v>
      </c>
      <c r="O19" s="91">
        <f t="shared" si="8"/>
        <v>0.42258435448062304</v>
      </c>
      <c r="P19" s="87">
        <v>24.212299999999999</v>
      </c>
      <c r="Q19" s="91">
        <f t="shared" si="9"/>
        <v>5.8689421427940022E-2</v>
      </c>
      <c r="R19" s="93">
        <f t="shared" si="10"/>
        <v>3.3626561498856207</v>
      </c>
      <c r="S19" s="127">
        <f t="shared" si="17"/>
        <v>5.867022876429477</v>
      </c>
      <c r="T19" s="127">
        <f t="shared" si="18"/>
        <v>71.94373403208948</v>
      </c>
      <c r="U19" s="122">
        <f>U18+(U20-U18)*((C19-C18)/(C20-C18))</f>
        <v>5.8491437965999404</v>
      </c>
      <c r="V19" s="122">
        <f>V18+(V20-V18)*((C19-C18)/(C20-C18))</f>
        <v>4.6541045996503518</v>
      </c>
      <c r="W19" s="123">
        <f t="shared" si="19"/>
        <v>3.3626561498856207</v>
      </c>
      <c r="X19" s="122">
        <f t="shared" si="20"/>
        <v>71.94373403208948</v>
      </c>
      <c r="Y19" s="122">
        <f>Y18+(Y20-Y18)*((C19-C18)/(C20-C18))</f>
        <v>1.03241</v>
      </c>
      <c r="Z19" s="122">
        <f>Z18+(Z20-Z18)*((C19-C18)/(C20-C18))</f>
        <v>1.4E-2</v>
      </c>
      <c r="AA19" s="122">
        <f t="shared" si="21"/>
        <v>-0.71778605727337208</v>
      </c>
      <c r="AB19" s="122">
        <f t="shared" si="22"/>
        <v>40.14670017231996</v>
      </c>
      <c r="AC19" s="122">
        <f t="shared" si="23"/>
        <v>5.867022876429477</v>
      </c>
      <c r="AD19" s="138">
        <f t="shared" si="24"/>
        <v>1.7879079829536515E-2</v>
      </c>
      <c r="AE19" s="122">
        <f t="shared" si="25"/>
        <v>8.1370094781713864E-2</v>
      </c>
      <c r="AF19" s="122">
        <f t="shared" si="26"/>
        <v>4.6621630095716879</v>
      </c>
      <c r="AG19" s="144">
        <v>0.15810911250867413</v>
      </c>
      <c r="AH19" s="50"/>
      <c r="AI19" s="50"/>
      <c r="AJ19" s="50"/>
      <c r="AK19" s="50"/>
      <c r="AL19" s="50"/>
      <c r="AM19" s="50"/>
      <c r="AN19" s="131"/>
      <c r="AO19" s="94">
        <f>PROP_InOut!$F$8*'PROP_Table (2)'!I19*'PROP_Table (2)'!E19</f>
        <v>199822.84158188984</v>
      </c>
      <c r="AP19" s="91">
        <f t="shared" si="27"/>
        <v>1.03241</v>
      </c>
      <c r="AQ19" s="91">
        <f t="shared" si="28"/>
        <v>1.4E-2</v>
      </c>
      <c r="AR19" s="8">
        <f>0.5*PROP_InOut!$J$8*I19^2*E19*AP19*(C19-C18)</f>
        <v>0.93960111587651474</v>
      </c>
      <c r="AS19" s="8">
        <f>0.5*PROP_InOut!$J$8*I19^2*E19*AQ19*(C19-C18)</f>
        <v>1.274146474973238E-2</v>
      </c>
      <c r="AT19" s="91">
        <f t="shared" si="0"/>
        <v>0.92028555686451752</v>
      </c>
      <c r="AU19" s="91">
        <f t="shared" si="1"/>
        <v>4.2640474417979725E-2</v>
      </c>
      <c r="AV19" s="95">
        <f t="shared" si="2"/>
        <v>24.55915021580325</v>
      </c>
      <c r="AW19" s="88">
        <f>PROP_InOut!$G$4/2*((PROP_InOut!$E$8-'PROP_Table (2)'!C19)/('PROP_Table (2)'!C19*SIN('PROP_Table (2)'!K19)))</f>
        <v>4.596586119264809</v>
      </c>
      <c r="AX19" s="88">
        <f t="shared" si="11"/>
        <v>0.99357881031109185</v>
      </c>
      <c r="AY19" s="88">
        <f>PROP_InOut!$G$4/2*((C19-PROP_InOut!$J$12/2)/(C19*SIN('PROP_Table (2)'!K19)))</f>
        <v>3.0982871499447029</v>
      </c>
      <c r="AZ19" s="88">
        <f t="shared" si="12"/>
        <v>0.97126186240852075</v>
      </c>
      <c r="BA19" s="88">
        <f t="shared" si="13"/>
        <v>0.96502520575239348</v>
      </c>
      <c r="BB19" s="25">
        <f>0.5*PROP_InOut!$J$8*T19^2*E19*AP19*(C19-C18)</f>
        <v>0.98988301160245418</v>
      </c>
      <c r="BC19" s="25">
        <f>0.5*PROP_InOut!$J$8*T19^2*E19*AQ19*(C19-C18)</f>
        <v>1.3423312601034821E-2</v>
      </c>
      <c r="BD19" s="88">
        <f t="shared" si="3"/>
        <v>0.88809875886413703</v>
      </c>
      <c r="BE19" s="88">
        <f t="shared" si="4"/>
        <v>4.1149132598590557E-2</v>
      </c>
      <c r="BF19" s="88">
        <f t="shared" si="29"/>
        <v>23.70019899010947</v>
      </c>
      <c r="BG19" s="90"/>
    </row>
    <row r="20" spans="1:59" s="96" customFormat="1" x14ac:dyDescent="0.25">
      <c r="A20" s="176"/>
      <c r="B20" s="82">
        <v>17</v>
      </c>
      <c r="C20" s="87">
        <v>0.12394184</v>
      </c>
      <c r="D20" s="88">
        <f>C20/PROP_InOut!$E$8</f>
        <v>0.46472380952380954</v>
      </c>
      <c r="E20" s="88">
        <v>4.3530519999999996E-2</v>
      </c>
      <c r="F20" s="89">
        <f>E20*PROP_InOut!$G$8</f>
        <v>2.7296356697499997E-4</v>
      </c>
      <c r="G20" s="90">
        <f>PROP_InOut!$C$4</f>
        <v>19.55</v>
      </c>
      <c r="H20" s="91">
        <f>PROP_InOut!$C$8*'PROP_Table (2)'!C20</f>
        <v>71.38537523634028</v>
      </c>
      <c r="I20" s="92">
        <f t="shared" si="5"/>
        <v>74.014014197536298</v>
      </c>
      <c r="J20" s="93">
        <f>I20/PROP_InOut!$D$8</f>
        <v>0.21384130004383187</v>
      </c>
      <c r="K20" s="91">
        <f t="shared" si="6"/>
        <v>0.26731128066303306</v>
      </c>
      <c r="L20" s="92">
        <f t="shared" si="7"/>
        <v>15.315808198228808</v>
      </c>
      <c r="M20" s="90">
        <f t="shared" si="15"/>
        <v>7.9000316535276505E-2</v>
      </c>
      <c r="N20" s="90">
        <f t="shared" si="16"/>
        <v>4.5263847176689138</v>
      </c>
      <c r="O20" s="91">
        <f t="shared" si="8"/>
        <v>0.40103302887699704</v>
      </c>
      <c r="P20" s="87">
        <v>22.977499999999999</v>
      </c>
      <c r="Q20" s="91">
        <f t="shared" si="9"/>
        <v>5.4721431678687503E-2</v>
      </c>
      <c r="R20" s="93">
        <f t="shared" si="10"/>
        <v>3.1353070841022772</v>
      </c>
      <c r="S20" s="127">
        <f t="shared" si="17"/>
        <v>6.002373447270676</v>
      </c>
      <c r="T20" s="127">
        <f t="shared" si="18"/>
        <v>75.820812356069453</v>
      </c>
      <c r="U20" s="122">
        <v>6.0023734455566755</v>
      </c>
      <c r="V20" s="122">
        <v>4.5263847176689138</v>
      </c>
      <c r="W20" s="123">
        <f t="shared" si="19"/>
        <v>3.1353070841022772</v>
      </c>
      <c r="X20" s="122">
        <f t="shared" si="20"/>
        <v>75.820812356069453</v>
      </c>
      <c r="Y20" s="128">
        <v>1.0186500000000001</v>
      </c>
      <c r="Z20" s="127">
        <v>1.3299999999999999E-2</v>
      </c>
      <c r="AA20" s="122">
        <f t="shared" si="21"/>
        <v>-7.4163324370601913E-8</v>
      </c>
      <c r="AB20" s="122">
        <f t="shared" si="22"/>
        <v>43.269128293100664</v>
      </c>
      <c r="AC20" s="122">
        <f t="shared" si="23"/>
        <v>6.002373447270676</v>
      </c>
      <c r="AD20" s="138">
        <f t="shared" si="24"/>
        <v>1.7140004970883638E-9</v>
      </c>
      <c r="AE20" s="122">
        <f t="shared" si="25"/>
        <v>7.9000487739113862E-2</v>
      </c>
      <c r="AF20" s="122">
        <f t="shared" si="26"/>
        <v>4.5263945269262313</v>
      </c>
      <c r="AG20" s="144">
        <v>0.166616094155037</v>
      </c>
      <c r="AH20" s="50"/>
      <c r="AI20" s="50"/>
      <c r="AJ20" s="50"/>
      <c r="AK20" s="50"/>
      <c r="AL20" s="50"/>
      <c r="AM20" s="50"/>
      <c r="AN20" s="131">
        <v>4.5263847176689138</v>
      </c>
      <c r="AO20" s="94">
        <f>PROP_InOut!$F$8*'PROP_Table (2)'!I20*'PROP_Table (2)'!E20</f>
        <v>208628.0456625919</v>
      </c>
      <c r="AP20" s="91">
        <f t="shared" si="27"/>
        <v>1.0186500000000001</v>
      </c>
      <c r="AQ20" s="91">
        <f t="shared" si="28"/>
        <v>1.3299999999999999E-2</v>
      </c>
      <c r="AR20" s="8">
        <f>0.5*PROP_InOut!$J$8*I20^2*E20*AP20*(C20-C19)</f>
        <v>1.022080324195191</v>
      </c>
      <c r="AS20" s="8">
        <f>0.5*PROP_InOut!$J$8*I20^2*E20*AQ20*(C20-C19)</f>
        <v>1.3344788015310497E-2</v>
      </c>
      <c r="AT20" s="91">
        <f t="shared" si="0"/>
        <v>1.0041585338397816</v>
      </c>
      <c r="AU20" s="91">
        <f t="shared" si="1"/>
        <v>4.6756194426176963E-2</v>
      </c>
      <c r="AV20" s="95">
        <f t="shared" si="2"/>
        <v>26.929634768500488</v>
      </c>
      <c r="AW20" s="88">
        <f>PROP_InOut!$G$4/2*((PROP_InOut!$E$8-'PROP_Table (2)'!C20)/('PROP_Table (2)'!C20*SIN('PROP_Table (2)'!K20)))</f>
        <v>4.3606396545001367</v>
      </c>
      <c r="AX20" s="88">
        <f t="shared" si="11"/>
        <v>0.99187000669101588</v>
      </c>
      <c r="AY20" s="88">
        <f>PROP_InOut!$G$4/2*((C20-PROP_InOut!$J$12/2)/(C20*SIN('PROP_Table (2)'!K20)))</f>
        <v>3.3009710116782225</v>
      </c>
      <c r="AZ20" s="88">
        <f t="shared" si="12"/>
        <v>0.97653692373133916</v>
      </c>
      <c r="BA20" s="88">
        <f t="shared" si="13"/>
        <v>0.96859768507542743</v>
      </c>
      <c r="BB20" s="25">
        <f>0.5*PROP_InOut!$J$8*T20^2*E20*AP20*(C20-C19)</f>
        <v>1.0725905742372184</v>
      </c>
      <c r="BC20" s="25">
        <f>0.5*PROP_InOut!$J$8*T20^2*E20*AQ20*(C20-C19)</f>
        <v>1.4004274910278312E-2</v>
      </c>
      <c r="BD20" s="88">
        <f t="shared" si="3"/>
        <v>0.9726256313259477</v>
      </c>
      <c r="BE20" s="88">
        <f t="shared" si="4"/>
        <v>4.5287941684131611E-2</v>
      </c>
      <c r="BF20" s="88">
        <f t="shared" si="29"/>
        <v>26.083981896696319</v>
      </c>
      <c r="BG20" s="90"/>
    </row>
    <row r="21" spans="1:59" s="96" customFormat="1" x14ac:dyDescent="0.25">
      <c r="A21" s="176"/>
      <c r="B21" s="82">
        <v>18</v>
      </c>
      <c r="C21" s="87">
        <v>0.13101573999999999</v>
      </c>
      <c r="D21" s="88">
        <f>C21/PROP_InOut!$E$8</f>
        <v>0.49124761904761904</v>
      </c>
      <c r="E21" s="88">
        <v>4.2821859999999996E-2</v>
      </c>
      <c r="F21" s="89">
        <f>E21*PROP_InOut!$G$8</f>
        <v>2.6851982586249996E-4</v>
      </c>
      <c r="G21" s="90">
        <f>PROP_InOut!$C$4</f>
        <v>19.55</v>
      </c>
      <c r="H21" s="91">
        <f>PROP_InOut!$C$8*'PROP_Table (2)'!C21</f>
        <v>75.459649152915574</v>
      </c>
      <c r="I21" s="92">
        <f t="shared" si="5"/>
        <v>77.951017634673079</v>
      </c>
      <c r="J21" s="93">
        <f>I21/PROP_InOut!$D$8</f>
        <v>0.22521609091826586</v>
      </c>
      <c r="K21" s="91">
        <f t="shared" si="6"/>
        <v>0.25350505288815728</v>
      </c>
      <c r="L21" s="92">
        <f t="shared" si="7"/>
        <v>14.524769615732133</v>
      </c>
      <c r="M21" s="90">
        <f t="shared" si="15"/>
        <v>7.6622072565071531E-2</v>
      </c>
      <c r="N21" s="90">
        <f t="shared" si="16"/>
        <v>4.3901213755237327</v>
      </c>
      <c r="O21" s="91">
        <f t="shared" si="8"/>
        <v>0.38146963329139266</v>
      </c>
      <c r="P21" s="87">
        <v>21.8566</v>
      </c>
      <c r="Q21" s="91">
        <f t="shared" si="9"/>
        <v>5.1342507838163812E-2</v>
      </c>
      <c r="R21" s="93">
        <f t="shared" si="10"/>
        <v>2.9417090087441347</v>
      </c>
      <c r="S21" s="127">
        <f t="shared" si="17"/>
        <v>6.1274288345112335</v>
      </c>
      <c r="T21" s="127">
        <f t="shared" si="18"/>
        <v>79.703310036553205</v>
      </c>
      <c r="U21" s="122">
        <f>U20+(U22-U20)*((C21-C20)/(C22-C20))</f>
        <v>6.1104555786098587</v>
      </c>
      <c r="V21" s="122">
        <f>V20+(V22-V20)*((C21-C20)/(C22-C20))</f>
        <v>4.3901213755237327</v>
      </c>
      <c r="W21" s="123">
        <f t="shared" si="19"/>
        <v>2.9417090087441347</v>
      </c>
      <c r="X21" s="122">
        <f t="shared" si="20"/>
        <v>79.703310036553205</v>
      </c>
      <c r="Y21" s="122">
        <f>Y20+(Y22-Y20)*((C21-C20)/(C22-C20))</f>
        <v>1.01007</v>
      </c>
      <c r="Z21" s="122">
        <f>Z20+(Z22-Z20)*((C21-C20)/(C22-C20))</f>
        <v>1.2785000000000001E-2</v>
      </c>
      <c r="AA21" s="122">
        <f t="shared" si="21"/>
        <v>-0.79301272835215286</v>
      </c>
      <c r="AB21" s="122">
        <f t="shared" si="22"/>
        <v>46.721308684678256</v>
      </c>
      <c r="AC21" s="122">
        <f t="shared" si="23"/>
        <v>6.1274288345112335</v>
      </c>
      <c r="AD21" s="138">
        <f t="shared" si="24"/>
        <v>1.6973255901374884E-2</v>
      </c>
      <c r="AE21" s="122">
        <f t="shared" si="25"/>
        <v>7.6727051480394784E-2</v>
      </c>
      <c r="AF21" s="122">
        <f t="shared" si="26"/>
        <v>4.3961362243096165</v>
      </c>
      <c r="AG21" s="144">
        <v>0.17517841857770275</v>
      </c>
      <c r="AJ21" s="50"/>
      <c r="AK21" s="50"/>
      <c r="AL21" s="50"/>
      <c r="AM21" s="50"/>
      <c r="AN21" s="131"/>
      <c r="AO21" s="94">
        <f>PROP_InOut!$F$8*'PROP_Table (2)'!I21*'PROP_Table (2)'!E21</f>
        <v>216148.48309804336</v>
      </c>
      <c r="AP21" s="91">
        <f t="shared" si="27"/>
        <v>1.01007</v>
      </c>
      <c r="AQ21" s="91">
        <f t="shared" si="28"/>
        <v>1.2785000000000001E-2</v>
      </c>
      <c r="AR21" s="8">
        <f>0.5*PROP_InOut!$J$8*I21^2*E21*AP21*(C21-C20)</f>
        <v>1.1058566733984516</v>
      </c>
      <c r="AS21" s="8">
        <f>0.5*PROP_InOut!$J$8*I21^2*E21*AQ21*(C21-C20)</f>
        <v>1.3997423514607112E-2</v>
      </c>
      <c r="AT21" s="91">
        <f t="shared" si="0"/>
        <v>1.0889598559069344</v>
      </c>
      <c r="AU21" s="91">
        <f t="shared" si="1"/>
        <v>5.0915288692499026E-2</v>
      </c>
      <c r="AV21" s="95">
        <f t="shared" si="2"/>
        <v>29.325101100489043</v>
      </c>
      <c r="AW21" s="88">
        <f>PROP_InOut!$G$4/2*((PROP_InOut!$E$8-'PROP_Table (2)'!C21)/('PROP_Table (2)'!C21*SIN('PROP_Table (2)'!K21)))</f>
        <v>4.1293436187412347</v>
      </c>
      <c r="AX21" s="88">
        <f t="shared" si="11"/>
        <v>0.98975415635280417</v>
      </c>
      <c r="AY21" s="88">
        <f>PROP_InOut!$G$4/2*((C21-PROP_InOut!$J$12/2)/(C21*SIN('PROP_Table (2)'!K21)))</f>
        <v>3.5041329036702087</v>
      </c>
      <c r="AZ21" s="88">
        <f t="shared" si="12"/>
        <v>0.98085214977957469</v>
      </c>
      <c r="BA21" s="88">
        <f t="shared" si="13"/>
        <v>0.97080249201191726</v>
      </c>
      <c r="BB21" s="25">
        <f>0.5*PROP_InOut!$J$8*T21^2*E21*AP21*(C21-C20)</f>
        <v>1.1561334862765607</v>
      </c>
      <c r="BC21" s="25">
        <f>0.5*PROP_InOut!$J$8*T21^2*E21*AQ21*(C21-C20)</f>
        <v>1.4633804213614727E-2</v>
      </c>
      <c r="BD21" s="88">
        <f t="shared" si="3"/>
        <v>1.0571649418153903</v>
      </c>
      <c r="BE21" s="88">
        <f t="shared" si="4"/>
        <v>4.9428689144184246E-2</v>
      </c>
      <c r="BF21" s="88">
        <f t="shared" si="29"/>
        <v>28.46888122685618</v>
      </c>
      <c r="BG21" s="90"/>
    </row>
    <row r="22" spans="1:59" s="96" customFormat="1" x14ac:dyDescent="0.25">
      <c r="A22" s="176"/>
      <c r="B22" s="82">
        <v>19</v>
      </c>
      <c r="C22" s="87">
        <v>0.13808964000000001</v>
      </c>
      <c r="D22" s="88">
        <f>C22/PROP_InOut!$E$8</f>
        <v>0.51777142857142866</v>
      </c>
      <c r="E22" s="88">
        <v>4.19227E-2</v>
      </c>
      <c r="F22" s="89">
        <f>E22*PROP_InOut!$G$8</f>
        <v>2.6288153068749999E-4</v>
      </c>
      <c r="G22" s="90">
        <f>PROP_InOut!$C$4</f>
        <v>19.55</v>
      </c>
      <c r="H22" s="91">
        <f>PROP_InOut!$C$8*'PROP_Table (2)'!C22</f>
        <v>79.533923069490868</v>
      </c>
      <c r="I22" s="92">
        <f t="shared" si="5"/>
        <v>81.901449430542385</v>
      </c>
      <c r="J22" s="93">
        <f>I22/PROP_InOut!$D$8</f>
        <v>0.23662967900860485</v>
      </c>
      <c r="K22" s="91">
        <f t="shared" si="6"/>
        <v>0.24102849241523561</v>
      </c>
      <c r="L22" s="92">
        <f t="shared" si="7"/>
        <v>13.809915357793974</v>
      </c>
      <c r="M22" s="90">
        <f t="shared" si="15"/>
        <v>7.4243828594866557E-2</v>
      </c>
      <c r="N22" s="90">
        <f t="shared" si="16"/>
        <v>4.2538580333785507</v>
      </c>
      <c r="O22" s="91">
        <f t="shared" si="8"/>
        <v>0.36364458564077456</v>
      </c>
      <c r="P22" s="87">
        <v>20.8353</v>
      </c>
      <c r="Q22" s="91">
        <f t="shared" si="9"/>
        <v>4.8372264630672381E-2</v>
      </c>
      <c r="R22" s="93">
        <f t="shared" si="10"/>
        <v>2.7715266088274753</v>
      </c>
      <c r="S22" s="127">
        <f t="shared" si="17"/>
        <v>6.2185377135732214</v>
      </c>
      <c r="T22" s="127">
        <f t="shared" si="18"/>
        <v>83.604201178057394</v>
      </c>
      <c r="U22" s="122">
        <v>6.2185377116630418</v>
      </c>
      <c r="V22" s="122">
        <v>4.2538580333785507</v>
      </c>
      <c r="W22" s="123">
        <f t="shared" si="19"/>
        <v>2.7715266088274753</v>
      </c>
      <c r="X22" s="122">
        <f t="shared" si="20"/>
        <v>83.604201178057394</v>
      </c>
      <c r="Y22" s="128">
        <v>1.00149</v>
      </c>
      <c r="Z22" s="127">
        <v>1.227E-2</v>
      </c>
      <c r="AA22" s="122">
        <f t="shared" si="21"/>
        <v>-9.6411213235114701E-8</v>
      </c>
      <c r="AB22" s="122">
        <f t="shared" si="22"/>
        <v>50.472322868516279</v>
      </c>
      <c r="AC22" s="122">
        <f t="shared" si="23"/>
        <v>6.2185377135732214</v>
      </c>
      <c r="AD22" s="138">
        <f t="shared" si="24"/>
        <v>1.910179570074888E-9</v>
      </c>
      <c r="AE22" s="122">
        <f t="shared" si="25"/>
        <v>7.4243968039805902E-2</v>
      </c>
      <c r="AF22" s="122">
        <f t="shared" si="26"/>
        <v>4.2538660229850498</v>
      </c>
      <c r="AG22" s="144">
        <v>0.18379450611778758</v>
      </c>
      <c r="AH22" s="50"/>
      <c r="AI22" s="50"/>
      <c r="AJ22" s="50"/>
      <c r="AK22" s="50"/>
      <c r="AL22" s="50"/>
      <c r="AM22" s="50"/>
      <c r="AN22" s="131">
        <v>4.2538580333785507</v>
      </c>
      <c r="AO22" s="94">
        <f>PROP_InOut!$F$8*'PROP_Table (2)'!I22*'PROP_Table (2)'!E22</f>
        <v>222333.91148385307</v>
      </c>
      <c r="AP22" s="91">
        <f t="shared" si="27"/>
        <v>1.00149</v>
      </c>
      <c r="AQ22" s="91">
        <f t="shared" si="28"/>
        <v>1.227E-2</v>
      </c>
      <c r="AR22" s="8">
        <f>0.5*PROP_InOut!$J$8*I22^2*E22*AP22*(C22-C21)</f>
        <v>1.1849971417403309</v>
      </c>
      <c r="AS22" s="8">
        <f>0.5*PROP_InOut!$J$8*I22^2*E22*AQ22*(C22-C21)</f>
        <v>1.4518282687948816E-2</v>
      </c>
      <c r="AT22" s="91">
        <f t="shared" si="0"/>
        <v>1.1692312498427497</v>
      </c>
      <c r="AU22" s="91">
        <f t="shared" si="1"/>
        <v>5.4857232219646168E-2</v>
      </c>
      <c r="AV22" s="95">
        <f t="shared" si="2"/>
        <v>31.595497585210111</v>
      </c>
      <c r="AW22" s="88">
        <f>PROP_InOut!$G$4/2*((PROP_InOut!$E$8-'PROP_Table (2)'!C22)/('PROP_Table (2)'!C22*SIN('PROP_Table (2)'!K22)))</f>
        <v>3.9017521862722817</v>
      </c>
      <c r="AX22" s="88">
        <f t="shared" si="11"/>
        <v>0.98713528299925124</v>
      </c>
      <c r="AY22" s="88">
        <f>PROP_InOut!$G$4/2*((C22-PROP_InOut!$J$12/2)/(C22*SIN('PROP_Table (2)'!K22)))</f>
        <v>3.7077202708590504</v>
      </c>
      <c r="AZ22" s="88">
        <f t="shared" si="12"/>
        <v>0.98437999226657114</v>
      </c>
      <c r="BA22" s="88">
        <f t="shared" si="13"/>
        <v>0.97171622224486243</v>
      </c>
      <c r="BB22" s="25">
        <f>0.5*PROP_InOut!$J$8*T22^2*E22*AP22*(C22-C21)</f>
        <v>1.2347821161245471</v>
      </c>
      <c r="BC22" s="25">
        <f>0.5*PROP_InOut!$J$8*T22^2*E22*AQ22*(C22-C21)</f>
        <v>1.5128235493962191E-2</v>
      </c>
      <c r="BD22" s="88">
        <f t="shared" si="3"/>
        <v>1.1361609730278357</v>
      </c>
      <c r="BE22" s="88">
        <f t="shared" si="4"/>
        <v>5.3305662455283724E-2</v>
      </c>
      <c r="BF22" s="88">
        <f t="shared" si="29"/>
        <v>30.701857553447041</v>
      </c>
      <c r="BG22" s="90"/>
    </row>
    <row r="23" spans="1:59" s="96" customFormat="1" x14ac:dyDescent="0.25">
      <c r="A23" s="177"/>
      <c r="B23" s="98">
        <v>20</v>
      </c>
      <c r="C23" s="87">
        <v>0.14516353999999998</v>
      </c>
      <c r="D23" s="99">
        <f>C23/PROP_InOut!$E$8</f>
        <v>0.54429523809523805</v>
      </c>
      <c r="E23" s="88">
        <v>4.0848280000000001E-2</v>
      </c>
      <c r="F23" s="100">
        <f>E23*PROP_InOut!$G$8</f>
        <v>2.5614424577499999E-4</v>
      </c>
      <c r="G23" s="101">
        <f>PROP_InOut!$C$4</f>
        <v>19.55</v>
      </c>
      <c r="H23" s="102">
        <f>PROP_InOut!$C$8*'PROP_Table (2)'!C23</f>
        <v>83.608196986066133</v>
      </c>
      <c r="I23" s="103">
        <f t="shared" si="5"/>
        <v>85.863456157208333</v>
      </c>
      <c r="J23" s="104">
        <f>I23/PROP_InOut!$D$8</f>
        <v>0.24807670939060047</v>
      </c>
      <c r="K23" s="102">
        <f t="shared" si="6"/>
        <v>0.22970171624464567</v>
      </c>
      <c r="L23" s="103">
        <f t="shared" si="7"/>
        <v>13.160938887729818</v>
      </c>
      <c r="M23" s="90">
        <f t="shared" si="15"/>
        <v>7.1736889811083657E-2</v>
      </c>
      <c r="N23" s="90">
        <f t="shared" si="16"/>
        <v>4.1102210215701307</v>
      </c>
      <c r="O23" s="102">
        <f t="shared" si="8"/>
        <v>0.34734670108565147</v>
      </c>
      <c r="P23" s="87">
        <v>19.901499999999999</v>
      </c>
      <c r="Q23" s="102">
        <f>RADIANS(R23)</f>
        <v>4.5908095029922144E-2</v>
      </c>
      <c r="R23" s="104">
        <f t="shared" si="10"/>
        <v>2.6303400907000496</v>
      </c>
      <c r="S23" s="147">
        <f t="shared" si="17"/>
        <v>6.2953672140900512</v>
      </c>
      <c r="T23" s="147">
        <f t="shared" si="18"/>
        <v>87.506956976002215</v>
      </c>
      <c r="U23" s="122">
        <f>U22+(U24-U22)*((C23-C22)/(C24-C22))</f>
        <v>6.2789937074417468</v>
      </c>
      <c r="V23" s="122">
        <f>V22+(V24-V22)*((C23-C22)/(C24-C22))</f>
        <v>4.1102210215701307</v>
      </c>
      <c r="W23" s="148">
        <f t="shared" si="19"/>
        <v>2.6303400907000496</v>
      </c>
      <c r="X23" s="132">
        <f t="shared" si="20"/>
        <v>87.506956976002215</v>
      </c>
      <c r="Y23" s="122">
        <f>Y22+(Y24-Y22)*((C23-C22)/(C24-C22))</f>
        <v>0.99675999999999998</v>
      </c>
      <c r="Z23" s="122">
        <f>Z22+(Z24-Z22)*((C23-C22)/(C24-C22))</f>
        <v>1.1920000000000002E-2</v>
      </c>
      <c r="AA23" s="132">
        <f t="shared" si="21"/>
        <v>-0.89464462824088287</v>
      </c>
      <c r="AB23" s="132">
        <f t="shared" si="22"/>
        <v>54.639769443251318</v>
      </c>
      <c r="AC23" s="132">
        <f t="shared" si="23"/>
        <v>6.2953672140900512</v>
      </c>
      <c r="AD23" s="149">
        <f t="shared" si="24"/>
        <v>1.6373506648304392E-2</v>
      </c>
      <c r="AE23" s="132">
        <f t="shared" si="25"/>
        <v>7.1817605809894283E-2</v>
      </c>
      <c r="AF23" s="132">
        <f t="shared" si="26"/>
        <v>4.1148457076411633</v>
      </c>
      <c r="AG23" s="150">
        <v>0.19245428013280028</v>
      </c>
      <c r="AH23" s="101"/>
      <c r="AI23" s="101"/>
      <c r="AJ23" s="101"/>
      <c r="AK23" s="132"/>
      <c r="AL23" s="132"/>
      <c r="AM23" s="132"/>
      <c r="AN23" s="133"/>
      <c r="AO23" s="105">
        <f>PROP_InOut!$F$8*'PROP_Table (2)'!I23*'PROP_Table (2)'!E23</f>
        <v>227115.62602886467</v>
      </c>
      <c r="AP23" s="91">
        <f t="shared" si="27"/>
        <v>0.99675999999999998</v>
      </c>
      <c r="AQ23" s="91">
        <f t="shared" si="28"/>
        <v>1.1920000000000002E-2</v>
      </c>
      <c r="AR23" s="8">
        <f>0.5*PROP_InOut!$J$8*I23^2*E23*AP23*(C23-C22)</f>
        <v>1.2630465942325773</v>
      </c>
      <c r="AS23" s="8">
        <f>0.5*PROP_InOut!$J$8*I23^2*E23*AQ23*(C23-C22)</f>
        <v>1.5104453833673424E-2</v>
      </c>
      <c r="AT23" s="102">
        <f t="shared" si="0"/>
        <v>1.2480518752765331</v>
      </c>
      <c r="AU23" s="102">
        <f t="shared" si="1"/>
        <v>5.8713544093172268E-2</v>
      </c>
      <c r="AV23" s="106">
        <f t="shared" si="2"/>
        <v>33.816573778043903</v>
      </c>
      <c r="AW23" s="99">
        <f>PROP_InOut!$G$4/2*((PROP_InOut!$E$8-'PROP_Table (2)'!C23)/('PROP_Table (2)'!C23*SIN('PROP_Table (2)'!K23)))</f>
        <v>3.6771439859671458</v>
      </c>
      <c r="AX23" s="99">
        <f t="shared" si="11"/>
        <v>0.98389491189826483</v>
      </c>
      <c r="AY23" s="99">
        <f>PROP_InOut!$G$4/2*((C23-PROP_InOut!$J$12/2)/(C23*SIN('PROP_Table (2)'!K23)))</f>
        <v>3.911686890629138</v>
      </c>
      <c r="AZ23" s="99">
        <f t="shared" si="12"/>
        <v>0.98726247445103532</v>
      </c>
      <c r="BA23" s="99">
        <f t="shared" si="13"/>
        <v>0.9713625253204643</v>
      </c>
      <c r="BB23" s="25">
        <f>0.5*PROP_InOut!$J$8*T23^2*E23*AP23*(C23-C22)</f>
        <v>1.3118609486194444</v>
      </c>
      <c r="BC23" s="25">
        <f>0.5*PROP_InOut!$J$8*T23^2*E23*AQ23*(C23-C22)</f>
        <v>1.5688212315445826E-2</v>
      </c>
      <c r="BD23" s="99">
        <f t="shared" si="3"/>
        <v>1.2123108212995544</v>
      </c>
      <c r="BE23" s="99">
        <f t="shared" si="4"/>
        <v>5.7032136460858245E-2</v>
      </c>
      <c r="BF23" s="88">
        <f t="shared" si="29"/>
        <v>32.848152502726521</v>
      </c>
      <c r="BG23" s="101"/>
    </row>
    <row r="24" spans="1:59" s="96" customFormat="1" x14ac:dyDescent="0.25">
      <c r="A24" s="178" t="s">
        <v>85</v>
      </c>
      <c r="B24" s="107">
        <v>21</v>
      </c>
      <c r="C24" s="87">
        <v>0.15223744</v>
      </c>
      <c r="D24" s="108">
        <f>C24/PROP_InOut!$E$8</f>
        <v>0.57081904761904767</v>
      </c>
      <c r="E24" s="88">
        <v>3.9618920000000002E-2</v>
      </c>
      <c r="F24" s="109">
        <f>E24*PROP_InOut!$G$8</f>
        <v>2.4843539022499997E-4</v>
      </c>
      <c r="G24" s="96">
        <f>PROP_InOut!$C$4</f>
        <v>19.55</v>
      </c>
      <c r="H24" s="110">
        <f>PROP_InOut!$C$8*'PROP_Table (2)'!C24</f>
        <v>87.682470902641441</v>
      </c>
      <c r="I24" s="111">
        <f t="shared" si="5"/>
        <v>89.835506363534037</v>
      </c>
      <c r="J24" s="112">
        <f>I24/PROP_InOut!$D$8</f>
        <v>0.25955275739541644</v>
      </c>
      <c r="K24" s="110">
        <f t="shared" si="6"/>
        <v>0.21937533112028204</v>
      </c>
      <c r="L24" s="111">
        <f t="shared" si="7"/>
        <v>12.569280602477107</v>
      </c>
      <c r="M24" s="90">
        <f t="shared" si="15"/>
        <v>6.9229951027300715E-2</v>
      </c>
      <c r="N24" s="90">
        <f t="shared" si="16"/>
        <v>3.9665840097617089</v>
      </c>
      <c r="O24" s="110">
        <f t="shared" si="8"/>
        <v>0.33239446538381606</v>
      </c>
      <c r="P24" s="87">
        <v>19.044799999999999</v>
      </c>
      <c r="Q24" s="110">
        <f t="shared" ref="Q24:Q41" si="30">RADIANS(R24)</f>
        <v>4.3789183236233278E-2</v>
      </c>
      <c r="R24" s="112">
        <f t="shared" si="10"/>
        <v>2.5089353877611824</v>
      </c>
      <c r="S24" s="127">
        <f t="shared" si="17"/>
        <v>6.3394497052461363</v>
      </c>
      <c r="T24" s="127">
        <f t="shared" si="18"/>
        <v>91.424719357119955</v>
      </c>
      <c r="U24" s="122">
        <v>6.3394497032204518</v>
      </c>
      <c r="V24" s="122">
        <v>3.9665840097617089</v>
      </c>
      <c r="W24" s="123">
        <f t="shared" si="19"/>
        <v>2.5089353877611824</v>
      </c>
      <c r="X24" s="122">
        <f t="shared" si="20"/>
        <v>91.424719357119955</v>
      </c>
      <c r="Y24" s="128">
        <v>0.99202999999999997</v>
      </c>
      <c r="Z24" s="127">
        <v>1.157E-2</v>
      </c>
      <c r="AA24" s="122">
        <f t="shared" si="21"/>
        <v>-1.1992733561783098E-7</v>
      </c>
      <c r="AB24" s="122">
        <f t="shared" si="22"/>
        <v>59.203351450398209</v>
      </c>
      <c r="AC24" s="122">
        <f t="shared" si="23"/>
        <v>6.3394497052461363</v>
      </c>
      <c r="AD24" s="138">
        <f t="shared" si="24"/>
        <v>2.0256845090216302E-9</v>
      </c>
      <c r="AE24" s="122">
        <f t="shared" si="25"/>
        <v>6.9229839253898529E-2</v>
      </c>
      <c r="AF24" s="122">
        <f t="shared" si="26"/>
        <v>3.9665776056175015</v>
      </c>
      <c r="AG24" s="144">
        <v>0.20114873093987878</v>
      </c>
      <c r="AK24" s="50"/>
      <c r="AL24" s="50"/>
      <c r="AM24" s="50"/>
      <c r="AN24" s="131">
        <v>3.9665840097617089</v>
      </c>
      <c r="AO24" s="113">
        <f>PROP_InOut!$F$8*'PROP_Table (2)'!I24*'PROP_Table (2)'!E24</f>
        <v>230470.59779360483</v>
      </c>
      <c r="AP24" s="91">
        <f t="shared" si="27"/>
        <v>0.99202999999999997</v>
      </c>
      <c r="AQ24" s="91">
        <f t="shared" si="28"/>
        <v>1.157E-2</v>
      </c>
      <c r="AR24" s="8">
        <f>0.5*PROP_InOut!$J$8*I24^2*E24*AP24*(C24-C23)</f>
        <v>1.3346326457692288</v>
      </c>
      <c r="AS24" s="8">
        <f>0.5*PROP_InOut!$J$8*I24^2*E24*AQ24*(C24-C23)</f>
        <v>1.5565758809259778E-2</v>
      </c>
      <c r="AT24" s="110">
        <f t="shared" si="0"/>
        <v>1.3205136504311537</v>
      </c>
      <c r="AU24" s="110">
        <f t="shared" si="1"/>
        <v>6.2245338876476985E-2</v>
      </c>
      <c r="AV24" s="95">
        <f t="shared" si="2"/>
        <v>35.850741544666995</v>
      </c>
      <c r="AW24" s="88">
        <f>PROP_InOut!$G$4/2*((PROP_InOut!$E$8-'PROP_Table (2)'!C24)/('PROP_Table (2)'!C24*SIN('PROP_Table (2)'!K24)))</f>
        <v>3.4549617279456974</v>
      </c>
      <c r="AX24" s="88">
        <f t="shared" si="11"/>
        <v>0.97988678197085344</v>
      </c>
      <c r="AY24" s="88">
        <f>PROP_InOut!$G$4/2*((C24-PROP_InOut!$J$12/2)/(C24*SIN('PROP_Table (2)'!K24)))</f>
        <v>4.1159922627039922</v>
      </c>
      <c r="AZ24" s="88">
        <f t="shared" si="12"/>
        <v>0.9896164310308635</v>
      </c>
      <c r="BA24" s="88">
        <f t="shared" si="13"/>
        <v>0.96971205998831389</v>
      </c>
      <c r="BB24" s="25">
        <f>0.5*PROP_InOut!$J$8*T24^2*E24*AP24*(C24-C23)</f>
        <v>1.3822702955488735</v>
      </c>
      <c r="BC24" s="25">
        <f>0.5*PROP_InOut!$J$8*T24^2*E24*AQ24*(C24-C23)</f>
        <v>1.6121354514984899E-2</v>
      </c>
      <c r="BD24" s="108">
        <f t="shared" si="3"/>
        <v>1.2805180122022821</v>
      </c>
      <c r="BE24" s="108">
        <f t="shared" si="4"/>
        <v>6.036005578657918E-2</v>
      </c>
      <c r="BF24" s="88">
        <f t="shared" si="29"/>
        <v>34.764896435387655</v>
      </c>
    </row>
    <row r="25" spans="1:59" s="96" customFormat="1" x14ac:dyDescent="0.25">
      <c r="A25" s="178"/>
      <c r="B25" s="107">
        <v>22</v>
      </c>
      <c r="C25" s="87">
        <v>0.15931134</v>
      </c>
      <c r="D25" s="108">
        <f>C25/PROP_InOut!$E$8</f>
        <v>0.59734285714285718</v>
      </c>
      <c r="E25" s="88">
        <v>3.8252399999999999E-2</v>
      </c>
      <c r="F25" s="109">
        <f>E25*PROP_InOut!$G$8</f>
        <v>2.3986645574999998E-4</v>
      </c>
      <c r="G25" s="96">
        <f>PROP_InOut!$C$4</f>
        <v>19.55</v>
      </c>
      <c r="H25" s="110">
        <f>PROP_InOut!$C$8*'PROP_Table (2)'!C25</f>
        <v>91.756744819216721</v>
      </c>
      <c r="I25" s="111">
        <f t="shared" si="5"/>
        <v>93.816324378110522</v>
      </c>
      <c r="J25" s="112">
        <f>I25/PROP_InOut!$D$8</f>
        <v>0.27105413735304179</v>
      </c>
      <c r="K25" s="110">
        <f t="shared" si="6"/>
        <v>0.20992434736262849</v>
      </c>
      <c r="L25" s="111">
        <f t="shared" si="7"/>
        <v>12.027779120916867</v>
      </c>
      <c r="M25" s="90">
        <f t="shared" si="15"/>
        <v>6.662266340561411E-2</v>
      </c>
      <c r="N25" s="90">
        <f t="shared" si="16"/>
        <v>3.8171974330623639</v>
      </c>
      <c r="O25" s="110">
        <f t="shared" si="8"/>
        <v>0.31863428956109274</v>
      </c>
      <c r="P25" s="87">
        <v>18.256399999999999</v>
      </c>
      <c r="Q25" s="110">
        <f t="shared" si="30"/>
        <v>4.2087278792850173E-2</v>
      </c>
      <c r="R25" s="112">
        <f t="shared" si="10"/>
        <v>2.4114234460207689</v>
      </c>
      <c r="S25" s="127">
        <f t="shared" si="17"/>
        <v>6.3671723254488333</v>
      </c>
      <c r="T25" s="127">
        <f t="shared" si="18"/>
        <v>95.342494260638091</v>
      </c>
      <c r="U25" s="122">
        <f>U24+(U26-U24)*((C25-C24)/(C26-C24))</f>
        <v>6.3515635053359496</v>
      </c>
      <c r="V25" s="122">
        <f>V24+(V26-V24)*((C25-C24)/(C26-C24))</f>
        <v>3.8171974330623639</v>
      </c>
      <c r="W25" s="123">
        <f t="shared" si="19"/>
        <v>2.4114234460207689</v>
      </c>
      <c r="X25" s="122">
        <f t="shared" si="20"/>
        <v>95.342494260638091</v>
      </c>
      <c r="Y25" s="122">
        <f>Y24+(Y26-Y24)*((C25-C24)/(C26-C24))</f>
        <v>0.99036499999999994</v>
      </c>
      <c r="Z25" s="122">
        <f>Z24+(Z26-Z24)*((C25-C24)/(C26-C24))</f>
        <v>1.1339999999999999E-2</v>
      </c>
      <c r="AA25" s="122">
        <f t="shared" si="21"/>
        <v>-1.0036448147168358</v>
      </c>
      <c r="AB25" s="122">
        <f t="shared" si="22"/>
        <v>64.299851459524746</v>
      </c>
      <c r="AC25" s="122">
        <f t="shared" si="23"/>
        <v>6.3671723254488333</v>
      </c>
      <c r="AD25" s="138">
        <f t="shared" si="24"/>
        <v>1.560882011288367E-2</v>
      </c>
      <c r="AE25" s="122">
        <f t="shared" si="25"/>
        <v>6.668308900610119E-2</v>
      </c>
      <c r="AF25" s="122">
        <f t="shared" si="26"/>
        <v>3.8206595649448176</v>
      </c>
      <c r="AG25" s="144">
        <v>0.20987985179996124</v>
      </c>
      <c r="AH25" s="50"/>
      <c r="AI25" s="50"/>
      <c r="AJ25" s="50"/>
      <c r="AK25" s="50"/>
      <c r="AL25" s="50"/>
      <c r="AM25" s="50"/>
      <c r="AN25" s="131"/>
      <c r="AO25" s="113">
        <f>PROP_InOut!$F$8*'PROP_Table (2)'!I25*'PROP_Table (2)'!E25</f>
        <v>232381.72854598734</v>
      </c>
      <c r="AP25" s="91">
        <f t="shared" si="27"/>
        <v>0.99036499999999994</v>
      </c>
      <c r="AQ25" s="91">
        <f t="shared" si="28"/>
        <v>1.1339999999999999E-2</v>
      </c>
      <c r="AR25" s="8">
        <f>0.5*PROP_InOut!$J$8*I25^2*E25*AP25*(C25-C24)</f>
        <v>1.4029721977006897</v>
      </c>
      <c r="AS25" s="8">
        <f>0.5*PROP_InOut!$J$8*I25^2*E25*AQ25*(C25-C24)</f>
        <v>1.6064486044969097E-2</v>
      </c>
      <c r="AT25" s="110">
        <f t="shared" si="0"/>
        <v>1.3894036526128741</v>
      </c>
      <c r="AU25" s="110">
        <f t="shared" si="1"/>
        <v>6.55704082450006E-2</v>
      </c>
      <c r="AV25" s="95">
        <f t="shared" si="2"/>
        <v>37.765844019819205</v>
      </c>
      <c r="AW25" s="88">
        <f>PROP_InOut!$G$4/2*((PROP_InOut!$E$8-'PROP_Table (2)'!C25)/('PROP_Table (2)'!C25*SIN('PROP_Table (2)'!K25)))</f>
        <v>3.2347698361669428</v>
      </c>
      <c r="AX25" s="88">
        <f t="shared" si="11"/>
        <v>0.97493026836128749</v>
      </c>
      <c r="AY25" s="88">
        <f>PROP_InOut!$G$4/2*((C25-PROP_InOut!$J$12/2)/(C25*SIN('PROP_Table (2)'!K25)))</f>
        <v>4.3206009465262527</v>
      </c>
      <c r="AZ25" s="88">
        <f t="shared" si="12"/>
        <v>0.99153786864746096</v>
      </c>
      <c r="BA25" s="88">
        <f t="shared" si="13"/>
        <v>0.96668028037084819</v>
      </c>
      <c r="BB25" s="25">
        <f>0.5*PROP_InOut!$J$8*T25^2*E25*AP25*(C25-C24)</f>
        <v>1.4489895587121817</v>
      </c>
      <c r="BC25" s="25">
        <f>0.5*PROP_InOut!$J$8*T25^2*E25*AQ25*(C25-C24)</f>
        <v>1.6591399732216041E-2</v>
      </c>
      <c r="BD25" s="108">
        <f t="shared" si="3"/>
        <v>1.3431091124560937</v>
      </c>
      <c r="BE25" s="108">
        <f t="shared" si="4"/>
        <v>6.3385620626308162E-2</v>
      </c>
      <c r="BF25" s="88">
        <f t="shared" si="29"/>
        <v>36.50749668552055</v>
      </c>
    </row>
    <row r="26" spans="1:59" s="96" customFormat="1" x14ac:dyDescent="0.25">
      <c r="A26" s="178"/>
      <c r="B26" s="107">
        <v>23</v>
      </c>
      <c r="C26" s="87">
        <v>0.16638523999999999</v>
      </c>
      <c r="D26" s="108">
        <f>C26/PROP_InOut!$E$8</f>
        <v>0.62386666666666668</v>
      </c>
      <c r="E26" s="88">
        <v>3.6769039999999996E-2</v>
      </c>
      <c r="F26" s="109">
        <f>E26*PROP_InOut!$G$8</f>
        <v>2.3056486144999995E-4</v>
      </c>
      <c r="G26" s="96">
        <f>PROP_InOut!$C$4</f>
        <v>19.55</v>
      </c>
      <c r="H26" s="110">
        <f>PROP_InOut!$C$8*'PROP_Table (2)'!C26</f>
        <v>95.831018735792</v>
      </c>
      <c r="I26" s="111">
        <f t="shared" si="5"/>
        <v>97.80483961409945</v>
      </c>
      <c r="J26" s="112">
        <f>I26/PROP_InOut!$D$8</f>
        <v>0.28257775612383529</v>
      </c>
      <c r="K26" s="110">
        <f t="shared" si="6"/>
        <v>0.20124346879938074</v>
      </c>
      <c r="L26" s="111">
        <f t="shared" si="7"/>
        <v>11.530401416777181</v>
      </c>
      <c r="M26" s="90">
        <f t="shared" si="15"/>
        <v>6.4015375783927492E-2</v>
      </c>
      <c r="N26" s="90">
        <f t="shared" si="16"/>
        <v>3.667810856363019</v>
      </c>
      <c r="O26" s="110">
        <f t="shared" si="8"/>
        <v>0.30593352859433004</v>
      </c>
      <c r="P26" s="87">
        <v>17.528700000000001</v>
      </c>
      <c r="Q26" s="110">
        <f t="shared" si="30"/>
        <v>4.0674684011021811E-2</v>
      </c>
      <c r="R26" s="112">
        <f t="shared" si="10"/>
        <v>2.3304877268598005</v>
      </c>
      <c r="S26" s="127">
        <f t="shared" si="17"/>
        <v>6.3636773091148733</v>
      </c>
      <c r="T26" s="127">
        <f t="shared" si="18"/>
        <v>99.27287053135133</v>
      </c>
      <c r="U26" s="122">
        <v>6.3636773074514474</v>
      </c>
      <c r="V26" s="122">
        <v>3.667810856363019</v>
      </c>
      <c r="W26" s="123">
        <f t="shared" si="19"/>
        <v>2.3304877268598005</v>
      </c>
      <c r="X26" s="122">
        <f t="shared" si="20"/>
        <v>99.27287053135133</v>
      </c>
      <c r="Y26" s="128">
        <v>0.98870000000000002</v>
      </c>
      <c r="Z26" s="127">
        <v>1.111E-2</v>
      </c>
      <c r="AA26" s="122">
        <f t="shared" si="21"/>
        <v>-1.1630675089691067E-7</v>
      </c>
      <c r="AB26" s="122">
        <f t="shared" si="22"/>
        <v>69.920064361584934</v>
      </c>
      <c r="AC26" s="122">
        <f t="shared" si="23"/>
        <v>6.3636773091148724</v>
      </c>
      <c r="AD26" s="138">
        <f t="shared" si="24"/>
        <v>1.6634249533353795E-9</v>
      </c>
      <c r="AE26" s="122">
        <f t="shared" si="25"/>
        <v>6.4015296473779473E-2</v>
      </c>
      <c r="AF26" s="122">
        <f t="shared" si="26"/>
        <v>3.667806312226265</v>
      </c>
      <c r="AG26" s="144">
        <v>0.2186402976193545</v>
      </c>
      <c r="AH26" s="50"/>
      <c r="AN26" s="131">
        <v>3.667810856363019</v>
      </c>
      <c r="AO26" s="113">
        <f>PROP_InOut!$F$8*'PROP_Table (2)'!I26*'PROP_Table (2)'!E26</f>
        <v>232866.76602370798</v>
      </c>
      <c r="AP26" s="91">
        <f t="shared" si="27"/>
        <v>0.98870000000000002</v>
      </c>
      <c r="AQ26" s="91">
        <f t="shared" si="28"/>
        <v>1.111E-2</v>
      </c>
      <c r="AR26" s="8">
        <f>0.5*PROP_InOut!$J$8*I26^2*E26*AP26*(C26-C25)</f>
        <v>1.4632070357180325</v>
      </c>
      <c r="AS26" s="8">
        <f>0.5*PROP_InOut!$J$8*I26^2*E26*AQ26*(C26-C25)</f>
        <v>1.6442025049891111E-2</v>
      </c>
      <c r="AT26" s="110">
        <f t="shared" si="0"/>
        <v>1.4502968194371473</v>
      </c>
      <c r="AU26" s="110">
        <f t="shared" si="1"/>
        <v>6.8474443853224348E-2</v>
      </c>
      <c r="AV26" s="95">
        <f t="shared" si="2"/>
        <v>39.438448457455003</v>
      </c>
      <c r="AW26" s="88">
        <f>PROP_InOut!$G$4/2*((PROP_InOut!$E$8-'PROP_Table (2)'!C26)/('PROP_Table (2)'!C26*SIN('PROP_Table (2)'!K26)))</f>
        <v>3.0162242303875515</v>
      </c>
      <c r="AX26" s="88">
        <f t="shared" si="11"/>
        <v>0.9688021671990481</v>
      </c>
      <c r="AY26" s="88">
        <f>PROP_InOut!$G$4/2*((C26-PROP_InOut!$J$12/2)/(C26*SIN('PROP_Table (2)'!K26)))</f>
        <v>4.5254819211992894</v>
      </c>
      <c r="AZ26" s="88">
        <f t="shared" si="12"/>
        <v>0.99310559509271112</v>
      </c>
      <c r="BA26" s="88">
        <f t="shared" si="13"/>
        <v>0.96212285278331888</v>
      </c>
      <c r="BB26" s="25">
        <f>0.5*PROP_InOut!$J$8*T26^2*E26*AP26*(C26-C25)</f>
        <v>1.5074615725614362</v>
      </c>
      <c r="BC26" s="25">
        <f>0.5*PROP_InOut!$J$8*T26^2*E26*AQ26*(C26-C25)</f>
        <v>1.6939312300149244E-2</v>
      </c>
      <c r="BD26" s="108">
        <f t="shared" si="3"/>
        <v>1.3953637132994421</v>
      </c>
      <c r="BE26" s="108">
        <f t="shared" si="4"/>
        <v>6.5880827262815397E-2</v>
      </c>
      <c r="BF26" s="88">
        <f t="shared" si="29"/>
        <v>37.94463253923449</v>
      </c>
    </row>
    <row r="27" spans="1:59" s="96" customFormat="1" x14ac:dyDescent="0.25">
      <c r="A27" s="178"/>
      <c r="B27" s="107">
        <v>24</v>
      </c>
      <c r="C27" s="87">
        <v>0.17345914000000001</v>
      </c>
      <c r="D27" s="108">
        <f>C27/PROP_InOut!$E$8</f>
        <v>0.6503904761904763</v>
      </c>
      <c r="E27" s="88">
        <v>3.5186619999999995E-2</v>
      </c>
      <c r="F27" s="109">
        <f>E27*PROP_InOut!$G$8</f>
        <v>2.2064209903749994E-4</v>
      </c>
      <c r="G27" s="96">
        <f>PROP_InOut!$C$4</f>
        <v>19.55</v>
      </c>
      <c r="H27" s="110">
        <f>PROP_InOut!$C$8*'PROP_Table (2)'!C27</f>
        <v>99.905292652367308</v>
      </c>
      <c r="I27" s="111">
        <f t="shared" si="5"/>
        <v>101.80014734741378</v>
      </c>
      <c r="J27" s="112">
        <f>I27/PROP_InOut!$D$8</f>
        <v>0.2941209997788396</v>
      </c>
      <c r="K27" s="110">
        <f t="shared" si="6"/>
        <v>0.19324341576527881</v>
      </c>
      <c r="L27" s="111">
        <f t="shared" si="7"/>
        <v>11.072032142042312</v>
      </c>
      <c r="M27" s="90">
        <f t="shared" si="15"/>
        <v>6.1313866407664001E-2</v>
      </c>
      <c r="N27" s="90">
        <f t="shared" si="16"/>
        <v>3.5130257707881016</v>
      </c>
      <c r="O27" s="110">
        <f t="shared" si="8"/>
        <v>0.29417873608214823</v>
      </c>
      <c r="P27" s="87">
        <v>16.8552</v>
      </c>
      <c r="Q27" s="110">
        <f t="shared" si="30"/>
        <v>3.9621453909205399E-2</v>
      </c>
      <c r="R27" s="112">
        <f t="shared" si="10"/>
        <v>2.2701420871695861</v>
      </c>
      <c r="S27" s="127">
        <f t="shared" si="17"/>
        <v>6.340201209473725</v>
      </c>
      <c r="T27" s="127">
        <f t="shared" si="18"/>
        <v>103.20175050178871</v>
      </c>
      <c r="U27" s="122">
        <f>U26+(U28-U26)*((C27-C26)/(C28-C26))</f>
        <v>6.325351334393285</v>
      </c>
      <c r="V27" s="122">
        <f>V26+(V28-V26)*((C27-C26)/(C28-C26))</f>
        <v>3.5130257707881016</v>
      </c>
      <c r="W27" s="123">
        <f t="shared" si="19"/>
        <v>2.2701420871695861</v>
      </c>
      <c r="X27" s="122">
        <f t="shared" si="20"/>
        <v>103.20175050178871</v>
      </c>
      <c r="Y27" s="122">
        <f>Y26+(Y28-Y26)*((C27-C26)/(C28-C26))</f>
        <v>0.98907500000000004</v>
      </c>
      <c r="Z27" s="122">
        <f>Z26+(Z28-Z26)*((C27-C26)/(C28-C26))</f>
        <v>1.099E-2</v>
      </c>
      <c r="AA27" s="122">
        <f t="shared" si="21"/>
        <v>-1.1319276324069278</v>
      </c>
      <c r="AB27" s="122">
        <f t="shared" si="22"/>
        <v>76.224724199727234</v>
      </c>
      <c r="AC27" s="122">
        <f t="shared" si="23"/>
        <v>6.340201209473725</v>
      </c>
      <c r="AD27" s="138">
        <f t="shared" si="24"/>
        <v>1.484987508044E-2</v>
      </c>
      <c r="AE27" s="122">
        <f t="shared" si="25"/>
        <v>6.1357900115658871E-2</v>
      </c>
      <c r="AF27" s="122">
        <f t="shared" si="26"/>
        <v>3.515548716412519</v>
      </c>
      <c r="AG27" s="145">
        <v>0.22742327997316811</v>
      </c>
      <c r="AM27" s="50"/>
      <c r="AN27" s="131"/>
      <c r="AO27" s="113">
        <f>PROP_InOut!$F$8*'PROP_Table (2)'!I27*'PROP_Table (2)'!E27</f>
        <v>231948.10731033838</v>
      </c>
      <c r="AP27" s="91">
        <f t="shared" si="27"/>
        <v>0.98907500000000004</v>
      </c>
      <c r="AQ27" s="91">
        <f t="shared" si="28"/>
        <v>1.099E-2</v>
      </c>
      <c r="AR27" s="8">
        <f>0.5*PROP_InOut!$J$8*I27^2*E27*AP27*(C27-C26)</f>
        <v>1.5175459633391317</v>
      </c>
      <c r="AS27" s="8">
        <f>0.5*PROP_InOut!$J$8*I27^2*E27*AQ27*(C27-C26)</f>
        <v>1.6862048011624046E-2</v>
      </c>
      <c r="AT27" s="110">
        <f t="shared" si="0"/>
        <v>1.5049984656647351</v>
      </c>
      <c r="AU27" s="110">
        <f t="shared" si="1"/>
        <v>7.10332966779266E-2</v>
      </c>
      <c r="AV27" s="95">
        <f t="shared" si="2"/>
        <v>40.912241884000387</v>
      </c>
      <c r="AW27" s="88">
        <f>PROP_InOut!$G$4/2*((PROP_InOut!$E$8-'PROP_Table (2)'!C27)/('PROP_Table (2)'!C27*SIN('PROP_Table (2)'!K27)))</f>
        <v>2.7990504520849835</v>
      </c>
      <c r="AX27" s="88">
        <f t="shared" si="11"/>
        <v>0.96122636736649159</v>
      </c>
      <c r="AY27" s="88">
        <f>PROP_InOut!$G$4/2*((C27-PROP_InOut!$J$12/2)/(C27*SIN('PROP_Table (2)'!K27)))</f>
        <v>4.7306080007029472</v>
      </c>
      <c r="AZ27" s="88">
        <f t="shared" si="12"/>
        <v>0.99438423656739661</v>
      </c>
      <c r="BA27" s="88">
        <f t="shared" si="13"/>
        <v>0.9558283474821806</v>
      </c>
      <c r="BB27" s="25">
        <f>0.5*PROP_InOut!$J$8*T27^2*E27*AP27*(C27-C26)</f>
        <v>1.5596213376748849</v>
      </c>
      <c r="BC27" s="25">
        <f>0.5*PROP_InOut!$J$8*T27^2*E27*AQ27*(C27-C26)</f>
        <v>1.7329563987611641E-2</v>
      </c>
      <c r="BD27" s="108">
        <f t="shared" si="3"/>
        <v>1.4385201963995411</v>
      </c>
      <c r="BE27" s="108">
        <f t="shared" si="4"/>
        <v>6.7895638579874046E-2</v>
      </c>
      <c r="BF27" s="88">
        <f t="shared" si="29"/>
        <v>39.105080551775345</v>
      </c>
    </row>
    <row r="28" spans="1:59" s="96" customFormat="1" x14ac:dyDescent="0.25">
      <c r="A28" s="178"/>
      <c r="B28" s="107">
        <v>25</v>
      </c>
      <c r="C28" s="87">
        <v>0.18053303999999998</v>
      </c>
      <c r="D28" s="108">
        <f>C28/PROP_InOut!$E$8</f>
        <v>0.67691428571428569</v>
      </c>
      <c r="E28" s="88">
        <v>3.3522919999999998E-2</v>
      </c>
      <c r="F28" s="109">
        <f>E28*PROP_InOut!$G$8</f>
        <v>2.1020966022499996E-4</v>
      </c>
      <c r="G28" s="96">
        <f>PROP_InOut!$C$4</f>
        <v>19.55</v>
      </c>
      <c r="H28" s="110">
        <f>PROP_InOut!$C$8*'PROP_Table (2)'!C28</f>
        <v>103.97956656894257</v>
      </c>
      <c r="I28" s="111">
        <f t="shared" si="5"/>
        <v>105.80147807977524</v>
      </c>
      <c r="J28" s="112">
        <f>I28/PROP_InOut!$D$8</f>
        <v>0.30568164508352291</v>
      </c>
      <c r="K28" s="110">
        <f t="shared" si="6"/>
        <v>0.18584803051997353</v>
      </c>
      <c r="L28" s="111">
        <f t="shared" si="7"/>
        <v>10.648307779612997</v>
      </c>
      <c r="M28" s="90">
        <f t="shared" si="15"/>
        <v>5.8612357031400539E-2</v>
      </c>
      <c r="N28" s="90">
        <f t="shared" si="16"/>
        <v>3.3582406852131856</v>
      </c>
      <c r="O28" s="110">
        <f t="shared" si="8"/>
        <v>0.28326868292793167</v>
      </c>
      <c r="P28" s="87">
        <v>16.2301</v>
      </c>
      <c r="Q28" s="110">
        <f t="shared" si="30"/>
        <v>3.8808295376557618E-2</v>
      </c>
      <c r="R28" s="112">
        <f t="shared" si="10"/>
        <v>2.2235515351738173</v>
      </c>
      <c r="S28" s="127">
        <f t="shared" si="17"/>
        <v>6.287025363751626</v>
      </c>
      <c r="T28" s="127">
        <f t="shared" si="18"/>
        <v>107.14150523204084</v>
      </c>
      <c r="U28" s="122">
        <v>6.2870253613351226</v>
      </c>
      <c r="V28" s="122">
        <v>3.3582406852131856</v>
      </c>
      <c r="W28" s="123">
        <f t="shared" si="19"/>
        <v>2.2235515351738173</v>
      </c>
      <c r="X28" s="122">
        <f t="shared" si="20"/>
        <v>107.14150523204084</v>
      </c>
      <c r="Y28" s="128">
        <v>0.98945000000000005</v>
      </c>
      <c r="Z28" s="127">
        <v>1.0869999999999999E-2</v>
      </c>
      <c r="AA28" s="122">
        <f t="shared" si="21"/>
        <v>-2.0112412357775611E-7</v>
      </c>
      <c r="AB28" s="122">
        <f t="shared" si="22"/>
        <v>83.229385576857183</v>
      </c>
      <c r="AC28" s="122">
        <f t="shared" si="23"/>
        <v>6.287025363751626</v>
      </c>
      <c r="AD28" s="138">
        <f t="shared" si="24"/>
        <v>2.4165034417933384E-9</v>
      </c>
      <c r="AE28" s="122">
        <f t="shared" si="25"/>
        <v>5.8612432057788558E-2</v>
      </c>
      <c r="AF28" s="122">
        <f t="shared" si="26"/>
        <v>3.3582449839085711</v>
      </c>
      <c r="AG28" s="144">
        <v>0.23623269586523635</v>
      </c>
      <c r="AH28" s="50"/>
      <c r="AI28" s="50"/>
      <c r="AJ28" s="50"/>
      <c r="AK28" s="50"/>
      <c r="AL28" s="50"/>
      <c r="AM28" s="50"/>
      <c r="AN28" s="131">
        <v>3.3582406852131856</v>
      </c>
      <c r="AO28" s="113">
        <f>PROP_InOut!$F$8*'PROP_Table (2)'!I28*'PROP_Table (2)'!E28</f>
        <v>229666.92263022868</v>
      </c>
      <c r="AP28" s="91">
        <f t="shared" si="27"/>
        <v>0.98945000000000005</v>
      </c>
      <c r="AQ28" s="91">
        <f t="shared" si="28"/>
        <v>1.0869999999999999E-2</v>
      </c>
      <c r="AR28" s="8">
        <f>0.5*PROP_InOut!$J$8*I28^2*E28*AP28*(C28-C27)</f>
        <v>1.5622748035351668</v>
      </c>
      <c r="AS28" s="8">
        <f>0.5*PROP_InOut!$J$8*I28^2*E28*AQ28*(C28-C27)</f>
        <v>1.7162996729928E-2</v>
      </c>
      <c r="AT28" s="110">
        <f t="shared" si="0"/>
        <v>1.5502059497278426</v>
      </c>
      <c r="AU28" s="110">
        <f t="shared" si="1"/>
        <v>7.3086596420954525E-2</v>
      </c>
      <c r="AV28" s="95">
        <f t="shared" si="2"/>
        <v>42.094857638524687</v>
      </c>
      <c r="AW28" s="88">
        <f>PROP_InOut!$G$4/2*((PROP_InOut!$E$8-'PROP_Table (2)'!C28)/('PROP_Table (2)'!C28*SIN('PROP_Table (2)'!K28)))</f>
        <v>2.5830276142423219</v>
      </c>
      <c r="AX28" s="88">
        <f t="shared" si="11"/>
        <v>0.95186073669563165</v>
      </c>
      <c r="AY28" s="88">
        <f>PROP_InOut!$G$4/2*((C28-PROP_InOut!$J$12/2)/(C28*SIN('PROP_Table (2)'!K28)))</f>
        <v>4.9359553154366438</v>
      </c>
      <c r="AZ28" s="88">
        <f t="shared" si="12"/>
        <v>0.99542674200959913</v>
      </c>
      <c r="BA28" s="88">
        <f t="shared" si="13"/>
        <v>0.94750763197578947</v>
      </c>
      <c r="BB28" s="25">
        <f>0.5*PROP_InOut!$J$8*T28^2*E28*AP28*(C28-C27)</f>
        <v>1.6020993548117362</v>
      </c>
      <c r="BC28" s="25">
        <f>0.5*PROP_InOut!$J$8*T28^2*E28*AQ28*(C28-C27)</f>
        <v>1.7600505317907494E-2</v>
      </c>
      <c r="BD28" s="108">
        <f t="shared" si="3"/>
        <v>1.468831968501408</v>
      </c>
      <c r="BE28" s="108">
        <f t="shared" si="4"/>
        <v>6.9250107903988833E-2</v>
      </c>
      <c r="BF28" s="88">
        <f t="shared" si="29"/>
        <v>39.885198879436501</v>
      </c>
    </row>
    <row r="29" spans="1:59" s="96" customFormat="1" x14ac:dyDescent="0.25">
      <c r="A29" s="178"/>
      <c r="B29" s="107">
        <v>26</v>
      </c>
      <c r="C29" s="87">
        <v>0.18760694</v>
      </c>
      <c r="D29" s="108">
        <f>C29/PROP_InOut!$E$8</f>
        <v>0.70343809523809531</v>
      </c>
      <c r="E29" s="88">
        <v>3.179572E-2</v>
      </c>
      <c r="F29" s="109">
        <f>E29*PROP_InOut!$G$8</f>
        <v>1.9937903672499998E-4</v>
      </c>
      <c r="G29" s="96">
        <f>PROP_InOut!$C$4</f>
        <v>19.55</v>
      </c>
      <c r="H29" s="110">
        <f>PROP_InOut!$C$8*'PROP_Table (2)'!C29</f>
        <v>108.05384048551787</v>
      </c>
      <c r="I29" s="111">
        <f t="shared" si="5"/>
        <v>109.80817339191896</v>
      </c>
      <c r="J29" s="112">
        <f>I29/PROP_InOut!$D$8</f>
        <v>0.31725778973285418</v>
      </c>
      <c r="K29" s="110">
        <f t="shared" si="6"/>
        <v>0.17899198037393182</v>
      </c>
      <c r="L29" s="111">
        <f t="shared" si="7"/>
        <v>10.255485042114756</v>
      </c>
      <c r="M29" s="90">
        <f t="shared" si="15"/>
        <v>5.5866145884382414E-2</v>
      </c>
      <c r="N29" s="90">
        <f t="shared" si="16"/>
        <v>3.2008943768372662</v>
      </c>
      <c r="O29" s="110">
        <f t="shared" si="8"/>
        <v>0.27312133865683663</v>
      </c>
      <c r="P29" s="87">
        <v>15.6487</v>
      </c>
      <c r="Q29" s="110">
        <f t="shared" si="30"/>
        <v>3.82632123985224E-2</v>
      </c>
      <c r="R29" s="112">
        <f t="shared" si="10"/>
        <v>2.1923205810479773</v>
      </c>
      <c r="S29" s="127">
        <f t="shared" si="17"/>
        <v>6.2148537244973019</v>
      </c>
      <c r="T29" s="127">
        <f t="shared" si="18"/>
        <v>111.08003175777677</v>
      </c>
      <c r="U29" s="122">
        <f>U28+(U30-U28)*((C29-C28)/(C30-C28))</f>
        <v>6.2015244527184095</v>
      </c>
      <c r="V29" s="122">
        <f>V28+(V30-V28)*((C29-C28)/(C30-C28))</f>
        <v>3.2008943768372662</v>
      </c>
      <c r="W29" s="123">
        <f t="shared" si="19"/>
        <v>2.1923205810479773</v>
      </c>
      <c r="X29" s="122">
        <f t="shared" si="20"/>
        <v>111.08003175777677</v>
      </c>
      <c r="Y29" s="122">
        <f>Y28+(Y30-Y28)*((C29-C28)/(C30-C28))</f>
        <v>0.99173458984024421</v>
      </c>
      <c r="Z29" s="122">
        <f>Z28+(Z30-Z28)*((C29-C28)/(C30-C28))</f>
        <v>1.0855002692514808E-2</v>
      </c>
      <c r="AA29" s="122">
        <f t="shared" si="21"/>
        <v>-1.2147533189818773</v>
      </c>
      <c r="AB29" s="122">
        <f t="shared" si="22"/>
        <v>91.134259930500022</v>
      </c>
      <c r="AC29" s="122">
        <f t="shared" si="23"/>
        <v>6.2148537244973019</v>
      </c>
      <c r="AD29" s="138">
        <f t="shared" si="24"/>
        <v>1.3329271778892426E-2</v>
      </c>
      <c r="AE29" s="122">
        <f t="shared" si="25"/>
        <v>5.5891062827031393E-2</v>
      </c>
      <c r="AF29" s="122">
        <f t="shared" si="26"/>
        <v>3.2023220124894221</v>
      </c>
      <c r="AG29" s="144">
        <v>0.24506267001813392</v>
      </c>
      <c r="AH29" s="50"/>
      <c r="AI29" s="50"/>
      <c r="AJ29" s="50"/>
      <c r="AK29" s="50"/>
      <c r="AL29" s="50"/>
      <c r="AM29" s="50"/>
      <c r="AN29" s="131"/>
      <c r="AO29" s="113">
        <f>PROP_InOut!$F$8*'PROP_Table (2)'!I29*'PROP_Table (2)'!E29</f>
        <v>226083.15583357372</v>
      </c>
      <c r="AP29" s="91">
        <f t="shared" si="27"/>
        <v>0.99173458984024421</v>
      </c>
      <c r="AQ29" s="91">
        <f t="shared" si="28"/>
        <v>1.0855002692514808E-2</v>
      </c>
      <c r="AR29" s="8">
        <f>0.5*PROP_InOut!$J$8*I29^2*E29*AP29*(C29-C28)</f>
        <v>1.5998222199254746</v>
      </c>
      <c r="AS29" s="8">
        <f>0.5*PROP_InOut!$J$8*I29^2*E29*AQ29*(C29-C28)</f>
        <v>1.7510808519478477E-2</v>
      </c>
      <c r="AT29" s="110">
        <f t="shared" si="0"/>
        <v>1.5879844623687014</v>
      </c>
      <c r="AU29" s="110">
        <f t="shared" si="1"/>
        <v>7.4740264052200953E-2</v>
      </c>
      <c r="AV29" s="95">
        <f t="shared" si="2"/>
        <v>43.047301820188565</v>
      </c>
      <c r="AW29" s="88">
        <f>PROP_InOut!$G$4/2*((PROP_InOut!$E$8-'PROP_Table (2)'!C29)/('PROP_Table (2)'!C29*SIN('PROP_Table (2)'!K29)))</f>
        <v>2.3679764767593379</v>
      </c>
      <c r="AX29" s="88">
        <f t="shared" si="11"/>
        <v>0.94028022699425717</v>
      </c>
      <c r="AY29" s="88">
        <f>PROP_InOut!$G$4/2*((C29-PROP_InOut!$J$12/2)/(C29*SIN('PROP_Table (2)'!K29)))</f>
        <v>5.1415028604057804</v>
      </c>
      <c r="AZ29" s="88">
        <f t="shared" si="12"/>
        <v>0.99627645781704333</v>
      </c>
      <c r="BA29" s="88">
        <f t="shared" si="13"/>
        <v>0.93677905390524396</v>
      </c>
      <c r="BB29" s="25">
        <f>0.5*PROP_InOut!$J$8*T29^2*E29*AP29*(C29-C28)</f>
        <v>1.6370968778928863</v>
      </c>
      <c r="BC29" s="25">
        <f>0.5*PROP_InOut!$J$8*T29^2*E29*AQ29*(C29-C28)</f>
        <v>1.7918797226077896E-2</v>
      </c>
      <c r="BD29" s="108">
        <f t="shared" si="3"/>
        <v>1.4875905822739797</v>
      </c>
      <c r="BE29" s="108">
        <f t="shared" si="4"/>
        <v>7.001511384744892E-2</v>
      </c>
      <c r="BF29" s="88">
        <f t="shared" si="29"/>
        <v>40.325810672289734</v>
      </c>
    </row>
    <row r="30" spans="1:59" s="96" customFormat="1" x14ac:dyDescent="0.25">
      <c r="A30" s="178"/>
      <c r="B30" s="107">
        <v>27</v>
      </c>
      <c r="C30" s="87">
        <v>0.19468337999999999</v>
      </c>
      <c r="D30" s="108">
        <f>C30/PROP_InOut!$E$8</f>
        <v>0.7299714285714286</v>
      </c>
      <c r="E30" s="88">
        <v>3.0027879999999996E-2</v>
      </c>
      <c r="F30" s="109">
        <f>E30*PROP_InOut!$G$8</f>
        <v>1.8829357502499997E-4</v>
      </c>
      <c r="G30" s="96">
        <f>PROP_InOut!$C$4</f>
        <v>19.55</v>
      </c>
      <c r="H30" s="110">
        <f>PROP_InOut!$C$8*'PROP_Table (2)'!C30</f>
        <v>112.12957733707218</v>
      </c>
      <c r="I30" s="111">
        <f t="shared" si="5"/>
        <v>113.82110794483793</v>
      </c>
      <c r="J30" s="112">
        <f>I30/PROP_InOut!$D$8</f>
        <v>0.32885196079749524</v>
      </c>
      <c r="K30" s="110">
        <f t="shared" si="6"/>
        <v>0.17261671358305727</v>
      </c>
      <c r="L30" s="111">
        <f t="shared" si="7"/>
        <v>9.8902091617277321</v>
      </c>
      <c r="M30" s="90">
        <f t="shared" si="15"/>
        <v>5.3118948665139158E-2</v>
      </c>
      <c r="N30" s="90">
        <f t="shared" si="16"/>
        <v>3.0434915706845516</v>
      </c>
      <c r="O30" s="110">
        <f t="shared" si="8"/>
        <v>0.26365816345252341</v>
      </c>
      <c r="P30" s="87">
        <v>15.1065</v>
      </c>
      <c r="Q30" s="110">
        <f t="shared" si="30"/>
        <v>3.7922501204326969E-2</v>
      </c>
      <c r="R30" s="112">
        <f t="shared" si="10"/>
        <v>2.1727992675877168</v>
      </c>
      <c r="S30" s="127">
        <f t="shared" si="17"/>
        <v>6.1159928458552155</v>
      </c>
      <c r="T30" s="127">
        <f t="shared" si="18"/>
        <v>115.02949753188513</v>
      </c>
      <c r="U30" s="122">
        <v>6.1159928435959099</v>
      </c>
      <c r="V30" s="122">
        <v>3.0434915706845516</v>
      </c>
      <c r="W30" s="123">
        <f t="shared" si="19"/>
        <v>2.1727992675877168</v>
      </c>
      <c r="X30" s="122">
        <f t="shared" si="20"/>
        <v>115.02949753188513</v>
      </c>
      <c r="Y30" s="128">
        <v>0.99402000000000001</v>
      </c>
      <c r="Z30" s="127">
        <v>1.0840000000000001E-2</v>
      </c>
      <c r="AA30" s="122">
        <f t="shared" si="21"/>
        <v>-2.2586158365811571E-7</v>
      </c>
      <c r="AB30" s="122">
        <f t="shared" si="22"/>
        <v>99.969463746144243</v>
      </c>
      <c r="AC30" s="122">
        <f t="shared" si="23"/>
        <v>6.1159928458552155</v>
      </c>
      <c r="AD30" s="138">
        <f t="shared" si="24"/>
        <v>2.259305631469033E-9</v>
      </c>
      <c r="AE30" s="122">
        <f t="shared" si="25"/>
        <v>5.3118891810303867E-2</v>
      </c>
      <c r="AF30" s="122">
        <f t="shared" si="26"/>
        <v>3.0434883131424448</v>
      </c>
      <c r="AG30" s="144">
        <v>0.2539076353331573</v>
      </c>
      <c r="AH30" s="50"/>
      <c r="AI30" s="50"/>
      <c r="AJ30" s="50"/>
      <c r="AK30" s="50"/>
      <c r="AL30" s="50"/>
      <c r="AM30" s="50"/>
      <c r="AN30" s="131">
        <v>3.0434915706845516</v>
      </c>
      <c r="AO30" s="113">
        <f>PROP_InOut!$F$8*'PROP_Table (2)'!I30*'PROP_Table (2)'!E30</f>
        <v>221315.76745771861</v>
      </c>
      <c r="AP30" s="91">
        <f t="shared" si="27"/>
        <v>0.99402000000000001</v>
      </c>
      <c r="AQ30" s="91">
        <f t="shared" si="28"/>
        <v>1.0840000000000001E-2</v>
      </c>
      <c r="AR30" s="8">
        <f>0.5*PROP_InOut!$J$8*I30^2*E30*AP30*(C30-C29)</f>
        <v>1.6276446289400186</v>
      </c>
      <c r="AS30" s="8">
        <f>0.5*PROP_InOut!$J$8*I30^2*E30*AQ30*(C30-C29)</f>
        <v>1.7749811651385086E-2</v>
      </c>
      <c r="AT30" s="110">
        <f t="shared" si="0"/>
        <v>1.6161551938800787</v>
      </c>
      <c r="AU30" s="110">
        <f t="shared" si="1"/>
        <v>7.5877877372155803E-2</v>
      </c>
      <c r="AV30" s="95">
        <f t="shared" si="2"/>
        <v>43.702520055764509</v>
      </c>
      <c r="AW30" s="88">
        <f>PROP_InOut!$G$4/2*((PROP_InOut!$E$8-'PROP_Table (2)'!C30)/('PROP_Table (2)'!C30*SIN('PROP_Table (2)'!K30)))</f>
        <v>2.153673696342715</v>
      </c>
      <c r="AX30" s="88">
        <f t="shared" si="11"/>
        <v>0.92594893528096756</v>
      </c>
      <c r="AY30" s="88">
        <f>PROP_InOut!$G$4/2*((C30-PROP_InOut!$J$12/2)/(C30*SIN('PROP_Table (2)'!K30)))</f>
        <v>5.347306006469795</v>
      </c>
      <c r="AZ30" s="88">
        <f t="shared" si="12"/>
        <v>0.99696906744818892</v>
      </c>
      <c r="BA30" s="88">
        <f t="shared" si="13"/>
        <v>0.92314244651170962</v>
      </c>
      <c r="BB30" s="25">
        <f>0.5*PROP_InOut!$J$8*T30^2*E30*AP30*(C30-C29)</f>
        <v>1.662388084581248</v>
      </c>
      <c r="BC30" s="25">
        <f>0.5*PROP_InOut!$J$8*T30^2*E30*AQ30*(C30-C29)</f>
        <v>1.8128696441581386E-2</v>
      </c>
      <c r="BD30" s="108">
        <f t="shared" si="3"/>
        <v>1.4919414596210623</v>
      </c>
      <c r="BE30" s="108">
        <f t="shared" si="4"/>
        <v>7.0046089353447402E-2</v>
      </c>
      <c r="BF30" s="88">
        <f t="shared" si="29"/>
        <v>40.343651283005507</v>
      </c>
    </row>
    <row r="31" spans="1:59" s="96" customFormat="1" x14ac:dyDescent="0.25">
      <c r="A31" s="178"/>
      <c r="B31" s="107">
        <v>28</v>
      </c>
      <c r="C31" s="87">
        <v>0.20175727999999998</v>
      </c>
      <c r="D31" s="108">
        <f>C31/PROP_InOut!$E$8</f>
        <v>0.756495238095238</v>
      </c>
      <c r="E31" s="88">
        <v>2.8232099999999996E-2</v>
      </c>
      <c r="F31" s="109">
        <f>E31*PROP_InOut!$G$8</f>
        <v>1.7703291206249994E-4</v>
      </c>
      <c r="G31" s="96">
        <f>PROP_InOut!$C$4</f>
        <v>19.55</v>
      </c>
      <c r="H31" s="110">
        <f>PROP_InOut!$C$8*'PROP_Table (2)'!C31</f>
        <v>116.20385125364746</v>
      </c>
      <c r="I31" s="111">
        <f t="shared" si="5"/>
        <v>117.83691079699868</v>
      </c>
      <c r="J31" s="112">
        <f>I31/PROP_InOut!$D$8</f>
        <v>0.34045441895270184</v>
      </c>
      <c r="K31" s="110">
        <f t="shared" si="6"/>
        <v>0.1666779589687582</v>
      </c>
      <c r="L31" s="111">
        <f t="shared" si="7"/>
        <v>9.5499435867645524</v>
      </c>
      <c r="M31" s="90">
        <f t="shared" si="15"/>
        <v>5.0342261363799448E-2</v>
      </c>
      <c r="N31" s="90">
        <f t="shared" si="16"/>
        <v>2.884399107290216</v>
      </c>
      <c r="O31" s="110">
        <f t="shared" si="8"/>
        <v>0.25481458013266811</v>
      </c>
      <c r="P31" s="87">
        <v>14.5998</v>
      </c>
      <c r="Q31" s="110">
        <f t="shared" si="30"/>
        <v>3.7794359800110477E-2</v>
      </c>
      <c r="R31" s="112">
        <f t="shared" si="10"/>
        <v>2.1654573059452318</v>
      </c>
      <c r="S31" s="127">
        <f t="shared" si="17"/>
        <v>5.995538620628146</v>
      </c>
      <c r="T31" s="127">
        <f t="shared" si="18"/>
        <v>118.9761000663686</v>
      </c>
      <c r="U31" s="122">
        <f>U30+(U32-U30)*((C31-C30)/(C32-C30))</f>
        <v>5.9838469648177304</v>
      </c>
      <c r="V31" s="122">
        <f>V30+(V32-V30)*((C31-C30)/(C32-C30))</f>
        <v>2.884399107290216</v>
      </c>
      <c r="W31" s="123">
        <f t="shared" si="19"/>
        <v>2.1654573059452318</v>
      </c>
      <c r="X31" s="122">
        <f t="shared" si="20"/>
        <v>118.9761000663686</v>
      </c>
      <c r="Y31" s="122">
        <f>Y30+(Y32-Y30)*((C31-C30)/(C32-C30))</f>
        <v>0.99723499999999998</v>
      </c>
      <c r="Z31" s="122">
        <f>Z30+(Z32-Z30)*((C31-C30)/(C32-C30))</f>
        <v>1.093E-2</v>
      </c>
      <c r="AA31" s="122">
        <f t="shared" si="21"/>
        <v>-1.2858391946832626</v>
      </c>
      <c r="AB31" s="122">
        <f t="shared" si="22"/>
        <v>109.97922069667075</v>
      </c>
      <c r="AC31" s="122">
        <f t="shared" si="23"/>
        <v>5.995538620628146</v>
      </c>
      <c r="AD31" s="138">
        <f t="shared" si="24"/>
        <v>1.1691655810415646E-2</v>
      </c>
      <c r="AE31" s="122">
        <f t="shared" si="25"/>
        <v>5.0350206841631974E-2</v>
      </c>
      <c r="AF31" s="122">
        <f t="shared" si="26"/>
        <v>2.8848543496362349</v>
      </c>
      <c r="AG31" s="144">
        <v>0.26277257028014195</v>
      </c>
      <c r="AH31" s="50"/>
      <c r="AI31" s="50"/>
      <c r="AJ31" s="50"/>
      <c r="AK31" s="50"/>
      <c r="AL31" s="50"/>
      <c r="AM31" s="50"/>
      <c r="AN31" s="131"/>
      <c r="AO31" s="113">
        <f>PROP_InOut!$F$8*'PROP_Table (2)'!I31*'PROP_Table (2)'!E31</f>
        <v>215421.67966231925</v>
      </c>
      <c r="AP31" s="91">
        <f t="shared" si="27"/>
        <v>0.99723499999999998</v>
      </c>
      <c r="AQ31" s="91">
        <f t="shared" si="28"/>
        <v>1.093E-2</v>
      </c>
      <c r="AR31" s="8">
        <f>0.5*PROP_InOut!$J$8*I31^2*E31*AP31*(C31-C30)</f>
        <v>1.6449081726453756</v>
      </c>
      <c r="AS31" s="8">
        <f>0.5*PROP_InOut!$J$8*I31^2*E31*AQ31*(C31-C30)</f>
        <v>1.8028695670543007E-2</v>
      </c>
      <c r="AT31" s="110">
        <f t="shared" si="0"/>
        <v>1.6335752669318739</v>
      </c>
      <c r="AU31" s="110">
        <f t="shared" si="1"/>
        <v>7.6468403407300031E-2</v>
      </c>
      <c r="AV31" s="95">
        <f t="shared" si="2"/>
        <v>44.042638635620989</v>
      </c>
      <c r="AW31" s="88">
        <f>PROP_InOut!$G$4/2*((PROP_InOut!$E$8-'PROP_Table (2)'!C31)/('PROP_Table (2)'!C31*SIN('PROP_Table (2)'!K31)))</f>
        <v>1.9401524064191198</v>
      </c>
      <c r="AX31" s="88">
        <f t="shared" si="11"/>
        <v>0.90821147697208293</v>
      </c>
      <c r="AY31" s="88">
        <f>PROP_InOut!$G$4/2*((C31-PROP_InOut!$J$12/2)/(C31*SIN('PROP_Table (2)'!K31)))</f>
        <v>5.5532006182166764</v>
      </c>
      <c r="AZ31" s="88">
        <f t="shared" si="12"/>
        <v>0.99753307001100666</v>
      </c>
      <c r="BA31" s="88">
        <f t="shared" si="13"/>
        <v>0.90597098284319255</v>
      </c>
      <c r="BB31" s="25">
        <f>0.5*PROP_InOut!$J$8*T31^2*E31*AP31*(C31-C30)</f>
        <v>1.676866232530893</v>
      </c>
      <c r="BC31" s="25">
        <f>0.5*PROP_InOut!$J$8*T31^2*E31*AQ31*(C31-C30)</f>
        <v>1.8378965761894302E-2</v>
      </c>
      <c r="BD31" s="108">
        <f t="shared" si="3"/>
        <v>1.4799717901306004</v>
      </c>
      <c r="BE31" s="108">
        <f t="shared" si="4"/>
        <v>6.9278154591361343E-2</v>
      </c>
      <c r="BF31" s="88">
        <f t="shared" si="29"/>
        <v>39.901352611721116</v>
      </c>
    </row>
    <row r="32" spans="1:59" s="96" customFormat="1" x14ac:dyDescent="0.25">
      <c r="A32" s="178"/>
      <c r="B32" s="107">
        <v>29</v>
      </c>
      <c r="C32" s="87">
        <v>0.20883118000000001</v>
      </c>
      <c r="D32" s="108">
        <f>C32/PROP_InOut!$E$8</f>
        <v>0.78301904761904761</v>
      </c>
      <c r="E32" s="88">
        <v>2.6431239999999998E-2</v>
      </c>
      <c r="F32" s="109">
        <f>E32*PROP_InOut!$G$8</f>
        <v>1.6574039432499998E-4</v>
      </c>
      <c r="G32" s="96">
        <f>PROP_InOut!$C$4</f>
        <v>19.55</v>
      </c>
      <c r="H32" s="110">
        <f>PROP_InOut!$C$8*'PROP_Table (2)'!C32</f>
        <v>120.27812517022275</v>
      </c>
      <c r="I32" s="111">
        <f t="shared" si="5"/>
        <v>121.85659561330183</v>
      </c>
      <c r="J32" s="112">
        <f>I32/PROP_InOut!$D$8</f>
        <v>0.35206809287924495</v>
      </c>
      <c r="K32" s="110">
        <f t="shared" si="6"/>
        <v>0.16113082284651697</v>
      </c>
      <c r="L32" s="111">
        <f t="shared" si="7"/>
        <v>9.232116098575565</v>
      </c>
      <c r="M32" s="90">
        <f t="shared" si="15"/>
        <v>4.7565574062459731E-2</v>
      </c>
      <c r="N32" s="90">
        <f t="shared" si="16"/>
        <v>2.72530664389588</v>
      </c>
      <c r="O32" s="110">
        <f t="shared" si="8"/>
        <v>0.24653473816120705</v>
      </c>
      <c r="P32" s="87">
        <v>14.125400000000001</v>
      </c>
      <c r="Q32" s="110">
        <f t="shared" si="30"/>
        <v>3.7838341252230324E-2</v>
      </c>
      <c r="R32" s="112">
        <f t="shared" si="10"/>
        <v>2.1679772575285559</v>
      </c>
      <c r="S32" s="127">
        <f t="shared" si="17"/>
        <v>5.8517010876478803</v>
      </c>
      <c r="T32" s="127">
        <f t="shared" si="18"/>
        <v>122.93117510431711</v>
      </c>
      <c r="U32" s="122">
        <v>5.85170108603955</v>
      </c>
      <c r="V32" s="122">
        <v>2.72530664389588</v>
      </c>
      <c r="W32" s="123">
        <f t="shared" si="19"/>
        <v>2.1679772575285559</v>
      </c>
      <c r="X32" s="122">
        <f t="shared" si="20"/>
        <v>122.93117510431711</v>
      </c>
      <c r="Y32" s="128">
        <v>1.0004500000000001</v>
      </c>
      <c r="Z32" s="127">
        <v>1.102E-2</v>
      </c>
      <c r="AA32" s="122">
        <f t="shared" si="21"/>
        <v>-1.9498565961839631E-7</v>
      </c>
      <c r="AB32" s="122">
        <f t="shared" si="22"/>
        <v>121.23482097132862</v>
      </c>
      <c r="AC32" s="122">
        <f t="shared" si="23"/>
        <v>5.8517010876478803</v>
      </c>
      <c r="AD32" s="138">
        <f t="shared" si="24"/>
        <v>1.6083303577829611E-9</v>
      </c>
      <c r="AE32" s="122">
        <f t="shared" si="25"/>
        <v>4.7565536549124751E-2</v>
      </c>
      <c r="AF32" s="122">
        <f t="shared" si="26"/>
        <v>2.7253044945401101</v>
      </c>
      <c r="AG32" s="144">
        <v>0.27165243864439176</v>
      </c>
      <c r="AH32" s="50"/>
      <c r="AI32" s="50"/>
      <c r="AJ32" s="50"/>
      <c r="AK32" s="50"/>
      <c r="AL32" s="50"/>
      <c r="AM32" s="50"/>
      <c r="AN32" s="131">
        <v>2.72530664389588</v>
      </c>
      <c r="AO32" s="113">
        <f>PROP_InOut!$F$8*'PROP_Table (2)'!I32*'PROP_Table (2)'!E32</f>
        <v>208560.20957252922</v>
      </c>
      <c r="AP32" s="91">
        <f t="shared" si="27"/>
        <v>1.0004500000000001</v>
      </c>
      <c r="AQ32" s="91">
        <f t="shared" si="28"/>
        <v>1.102E-2</v>
      </c>
      <c r="AR32" s="8">
        <f>0.5*PROP_InOut!$J$8*I32^2*E32*AP32*(C32-C31)</f>
        <v>1.6521492341048269</v>
      </c>
      <c r="AS32" s="8">
        <f>0.5*PROP_InOut!$J$8*I32^2*E32*AQ32*(C32-C31)</f>
        <v>1.819849523697855E-2</v>
      </c>
      <c r="AT32" s="110">
        <f t="shared" si="0"/>
        <v>1.6410954228228534</v>
      </c>
      <c r="AU32" s="110">
        <f t="shared" si="1"/>
        <v>7.6533043724529945E-2</v>
      </c>
      <c r="AV32" s="95">
        <f t="shared" si="2"/>
        <v>44.079868785672446</v>
      </c>
      <c r="AW32" s="88">
        <f>PROP_InOut!$G$4/2*((PROP_InOut!$E$8-'PROP_Table (2)'!C32)/('PROP_Table (2)'!C32*SIN('PROP_Table (2)'!K32)))</f>
        <v>1.7272355312842063</v>
      </c>
      <c r="AX32" s="88">
        <f t="shared" si="11"/>
        <v>0.8862200291707325</v>
      </c>
      <c r="AY32" s="88">
        <f>PROP_InOut!$G$4/2*((C32-PROP_InOut!$J$12/2)/(C32*SIN('PROP_Table (2)'!K32)))</f>
        <v>5.7592459994323546</v>
      </c>
      <c r="AZ32" s="88">
        <f t="shared" si="12"/>
        <v>0.99799242358337437</v>
      </c>
      <c r="BA32" s="88">
        <f t="shared" si="13"/>
        <v>0.88444087474022803</v>
      </c>
      <c r="BB32" s="25">
        <f>0.5*PROP_InOut!$J$8*T32^2*E32*AP32*(C32-C31)</f>
        <v>1.6814163182749673</v>
      </c>
      <c r="BC32" s="25">
        <f>0.5*PROP_InOut!$J$8*T32^2*E32*AQ32*(C32-C31)</f>
        <v>1.8520873434344685E-2</v>
      </c>
      <c r="BD32" s="108">
        <f t="shared" si="3"/>
        <v>1.4514518712936288</v>
      </c>
      <c r="BE32" s="108">
        <f t="shared" si="4"/>
        <v>6.768895213825539E-2</v>
      </c>
      <c r="BF32" s="88">
        <f t="shared" si="29"/>
        <v>38.986037707234608</v>
      </c>
    </row>
    <row r="33" spans="1:58" s="96" customFormat="1" x14ac:dyDescent="0.25">
      <c r="A33" s="178"/>
      <c r="B33" s="107">
        <v>30</v>
      </c>
      <c r="C33" s="87">
        <v>0.21590507999999997</v>
      </c>
      <c r="D33" s="108">
        <f>C33/PROP_InOut!$E$8</f>
        <v>0.80954285714285701</v>
      </c>
      <c r="E33" s="88">
        <v>2.4643079999999998E-2</v>
      </c>
      <c r="F33" s="109">
        <f>E33*PROP_InOut!$G$8</f>
        <v>1.5452751352499998E-4</v>
      </c>
      <c r="G33" s="96">
        <f>PROP_InOut!$C$4</f>
        <v>19.55</v>
      </c>
      <c r="H33" s="110">
        <f>PROP_InOut!$C$8*'PROP_Table (2)'!C33</f>
        <v>124.35239908679803</v>
      </c>
      <c r="I33" s="111">
        <f t="shared" si="5"/>
        <v>125.87979050920877</v>
      </c>
      <c r="J33" s="112">
        <f>I33/PROP_InOut!$D$8</f>
        <v>0.36369190812826419</v>
      </c>
      <c r="K33" s="110">
        <f t="shared" si="6"/>
        <v>0.15593811504903149</v>
      </c>
      <c r="L33" s="111">
        <f t="shared" si="7"/>
        <v>8.9345958575349727</v>
      </c>
      <c r="M33" s="90">
        <f t="shared" si="15"/>
        <v>4.4824007432451192E-2</v>
      </c>
      <c r="N33" s="90">
        <f t="shared" si="16"/>
        <v>2.5682264467424867</v>
      </c>
      <c r="O33" s="110">
        <f t="shared" si="8"/>
        <v>0.23876627766058028</v>
      </c>
      <c r="P33" s="87">
        <v>13.680300000000001</v>
      </c>
      <c r="Q33" s="110">
        <f t="shared" si="30"/>
        <v>3.8004155179097596E-2</v>
      </c>
      <c r="R33" s="112">
        <f t="shared" si="10"/>
        <v>2.1774776957225415</v>
      </c>
      <c r="S33" s="127">
        <f t="shared" si="17"/>
        <v>5.689863693920536</v>
      </c>
      <c r="T33" s="127">
        <f t="shared" si="18"/>
        <v>126.88619691754846</v>
      </c>
      <c r="U33" s="122">
        <f>U32+(U34-U32)*((C33-C32)/(C34-C32))</f>
        <v>5.6806918168447247</v>
      </c>
      <c r="V33" s="122">
        <f>V32+(V34-V32)*((C33-C32)/(C34-C32))</f>
        <v>2.5682264467424867</v>
      </c>
      <c r="W33" s="123">
        <f t="shared" si="19"/>
        <v>2.1774776957225415</v>
      </c>
      <c r="X33" s="122">
        <f t="shared" si="20"/>
        <v>126.88619691754846</v>
      </c>
      <c r="Y33" s="122">
        <f>Y32+(Y34-Y32)*((C33-C32)/(C34-C32))</f>
        <v>1.0043299999999999</v>
      </c>
      <c r="Z33" s="122">
        <f>Z32+(Z34-Z32)*((C33-C32)/(C34-C32))</f>
        <v>1.1205E-2</v>
      </c>
      <c r="AA33" s="122">
        <f t="shared" si="21"/>
        <v>-1.2291146720293682</v>
      </c>
      <c r="AB33" s="122">
        <f t="shared" si="22"/>
        <v>134.00906508775688</v>
      </c>
      <c r="AC33" s="122">
        <f t="shared" si="23"/>
        <v>5.689863693920536</v>
      </c>
      <c r="AD33" s="138">
        <f t="shared" si="24"/>
        <v>9.1718770758113521E-3</v>
      </c>
      <c r="AE33" s="122">
        <f t="shared" si="25"/>
        <v>4.4812238425774614E-2</v>
      </c>
      <c r="AF33" s="122">
        <f t="shared" si="26"/>
        <v>2.5675521323308574</v>
      </c>
      <c r="AG33" s="144">
        <v>0.28054238356955719</v>
      </c>
      <c r="AH33" s="50"/>
      <c r="AI33" s="50"/>
      <c r="AJ33" s="50"/>
      <c r="AK33" s="50"/>
      <c r="AL33" s="50"/>
      <c r="AM33" s="50"/>
      <c r="AN33" s="131"/>
      <c r="AO33" s="113">
        <f>PROP_InOut!$F$8*'PROP_Table (2)'!I33*'PROP_Table (2)'!E33</f>
        <v>200870.36743378549</v>
      </c>
      <c r="AP33" s="91">
        <f t="shared" si="27"/>
        <v>1.0043299999999999</v>
      </c>
      <c r="AQ33" s="91">
        <f t="shared" si="28"/>
        <v>1.1205E-2</v>
      </c>
      <c r="AR33" s="8">
        <f>0.5*PROP_InOut!$J$8*I33^2*E33*AP33*(C33-C32)</f>
        <v>1.6501434903427803</v>
      </c>
      <c r="AS33" s="8">
        <f>0.5*PROP_InOut!$J$8*I33^2*E33*AQ33*(C33-C32)</f>
        <v>1.8410141894885997E-2</v>
      </c>
      <c r="AT33" s="110">
        <f t="shared" si="0"/>
        <v>1.639229072300366</v>
      </c>
      <c r="AU33" s="110">
        <f t="shared" si="1"/>
        <v>7.6144996876345517E-2</v>
      </c>
      <c r="AV33" s="95">
        <f t="shared" si="2"/>
        <v>43.856369845629885</v>
      </c>
      <c r="AW33" s="88">
        <f>PROP_InOut!$G$4/2*((PROP_InOut!$E$8-'PROP_Table (2)'!C33)/('PROP_Table (2)'!C33*SIN('PROP_Table (2)'!K33)))</f>
        <v>1.5148396692475348</v>
      </c>
      <c r="AX33" s="88">
        <f t="shared" si="11"/>
        <v>0.85889069959666364</v>
      </c>
      <c r="AY33" s="88">
        <f>PROP_InOut!$G$4/2*((C33-PROP_InOut!$J$12/2)/(C33*SIN('PROP_Table (2)'!K33)))</f>
        <v>5.9654292245515448</v>
      </c>
      <c r="AZ33" s="88">
        <f t="shared" si="12"/>
        <v>0.99836646815554042</v>
      </c>
      <c r="BA33" s="88">
        <f t="shared" si="13"/>
        <v>0.85748767428796235</v>
      </c>
      <c r="BB33" s="25">
        <f>0.5*PROP_InOut!$J$8*T33^2*E33*AP33*(C33-C32)</f>
        <v>1.6766346954545848</v>
      </c>
      <c r="BC33" s="25">
        <f>0.5*PROP_InOut!$J$8*T33^2*E33*AQ33*(C33-C32)</f>
        <v>1.8705696098462277E-2</v>
      </c>
      <c r="BD33" s="108">
        <f t="shared" si="3"/>
        <v>1.4056187248320549</v>
      </c>
      <c r="BE33" s="108">
        <f t="shared" si="4"/>
        <v>6.5293396280161675E-2</v>
      </c>
      <c r="BF33" s="88">
        <f t="shared" si="29"/>
        <v>37.606296581641892</v>
      </c>
    </row>
    <row r="34" spans="1:58" s="96" customFormat="1" x14ac:dyDescent="0.25">
      <c r="A34" s="178"/>
      <c r="B34" s="107">
        <v>31</v>
      </c>
      <c r="C34" s="87">
        <v>0.22297897999999999</v>
      </c>
      <c r="D34" s="108">
        <f>C34/PROP_InOut!$E$8</f>
        <v>0.83606666666666662</v>
      </c>
      <c r="E34" s="88">
        <v>2.28854E-2</v>
      </c>
      <c r="F34" s="109">
        <f>E34*PROP_InOut!$G$8</f>
        <v>1.4350576137499998E-4</v>
      </c>
      <c r="G34" s="96">
        <f>PROP_InOut!$C$4</f>
        <v>19.55</v>
      </c>
      <c r="H34" s="110">
        <f>PROP_InOut!$C$8*'PROP_Table (2)'!C34</f>
        <v>128.42667300337334</v>
      </c>
      <c r="I34" s="111">
        <f t="shared" si="5"/>
        <v>129.90616936356557</v>
      </c>
      <c r="J34" s="112">
        <f>I34/PROP_InOut!$D$8</f>
        <v>0.37532492247047655</v>
      </c>
      <c r="K34" s="110">
        <f t="shared" si="6"/>
        <v>0.15106717353933924</v>
      </c>
      <c r="L34" s="111">
        <f t="shared" si="7"/>
        <v>8.6555114667745254</v>
      </c>
      <c r="M34" s="90">
        <f t="shared" si="15"/>
        <v>4.2082440802442639E-2</v>
      </c>
      <c r="N34" s="90">
        <f t="shared" si="16"/>
        <v>2.4111462495890925</v>
      </c>
      <c r="O34" s="110">
        <f t="shared" si="8"/>
        <v>0.23146207474098399</v>
      </c>
      <c r="P34" s="87">
        <v>13.261799999999999</v>
      </c>
      <c r="Q34" s="110">
        <f t="shared" si="30"/>
        <v>3.8312460399202095E-2</v>
      </c>
      <c r="R34" s="112">
        <f t="shared" si="10"/>
        <v>2.1951422836363812</v>
      </c>
      <c r="S34" s="127">
        <f t="shared" si="17"/>
        <v>5.5096825509189804</v>
      </c>
      <c r="T34" s="127">
        <f t="shared" si="18"/>
        <v>130.84876013208674</v>
      </c>
      <c r="U34" s="122">
        <v>5.5096825476498976</v>
      </c>
      <c r="V34" s="122">
        <v>2.4111462495890925</v>
      </c>
      <c r="W34" s="123">
        <f t="shared" si="19"/>
        <v>2.1951422836363812</v>
      </c>
      <c r="X34" s="122">
        <f t="shared" si="20"/>
        <v>130.84876013208674</v>
      </c>
      <c r="Y34" s="128">
        <v>1.0082100000000001</v>
      </c>
      <c r="Z34" s="127">
        <v>1.1390000000000001E-2</v>
      </c>
      <c r="AA34" s="122">
        <f t="shared" si="21"/>
        <v>-4.8522770157433115E-7</v>
      </c>
      <c r="AB34" s="122">
        <f t="shared" si="22"/>
        <v>148.42929679905853</v>
      </c>
      <c r="AC34" s="122">
        <f t="shared" si="23"/>
        <v>5.5096825509189804</v>
      </c>
      <c r="AD34" s="138">
        <f t="shared" si="24"/>
        <v>3.2690827822534629E-9</v>
      </c>
      <c r="AE34" s="122">
        <f t="shared" si="25"/>
        <v>4.2082399127776289E-2</v>
      </c>
      <c r="AF34" s="122">
        <f t="shared" si="26"/>
        <v>2.4111438618065981</v>
      </c>
      <c r="AG34" s="144">
        <v>0.28944803243276407</v>
      </c>
      <c r="AH34" s="50"/>
      <c r="AI34" s="50"/>
      <c r="AJ34" s="50"/>
      <c r="AK34" s="50"/>
      <c r="AL34" s="50"/>
      <c r="AM34" s="50"/>
      <c r="AN34" s="131">
        <v>2.4111462495890925</v>
      </c>
      <c r="AO34" s="113">
        <f>PROP_InOut!$F$8*'PROP_Table (2)'!I34*'PROP_Table (2)'!E34</f>
        <v>192509.94050741356</v>
      </c>
      <c r="AP34" s="91">
        <f t="shared" si="27"/>
        <v>1.0082100000000001</v>
      </c>
      <c r="AQ34" s="91">
        <f t="shared" si="28"/>
        <v>1.1390000000000001E-2</v>
      </c>
      <c r="AR34" s="8">
        <f>0.5*PROP_InOut!$J$8*I34^2*E34*AP34*(C34-C33)</f>
        <v>1.6383524185255329</v>
      </c>
      <c r="AS34" s="8">
        <f>0.5*PROP_InOut!$J$8*I34^2*E34*AQ34*(C34-C33)</f>
        <v>1.8508876173620396E-2</v>
      </c>
      <c r="AT34" s="110">
        <f t="shared" si="0"/>
        <v>1.6277000435014377</v>
      </c>
      <c r="AU34" s="110">
        <f t="shared" si="1"/>
        <v>7.5253789787934608E-2</v>
      </c>
      <c r="AV34" s="95">
        <f t="shared" si="2"/>
        <v>43.343071411303761</v>
      </c>
      <c r="AW34" s="88">
        <f>PROP_InOut!$G$4/2*((PROP_InOut!$E$8-'PROP_Table (2)'!C34)/('PROP_Table (2)'!C34*SIN('PROP_Table (2)'!K34)))</f>
        <v>1.3028948749992924</v>
      </c>
      <c r="AX34" s="88">
        <f t="shared" si="11"/>
        <v>0.82479921431287939</v>
      </c>
      <c r="AY34" s="88">
        <f>PROP_InOut!$G$4/2*((C34-PROP_InOut!$J$12/2)/(C34*SIN('PROP_Table (2)'!K34)))</f>
        <v>6.1717387685364136</v>
      </c>
      <c r="AZ34" s="88">
        <f t="shared" si="12"/>
        <v>0.99867098969785251</v>
      </c>
      <c r="BA34" s="88">
        <f t="shared" si="13"/>
        <v>0.82370304765985447</v>
      </c>
      <c r="BB34" s="25">
        <f>0.5*PROP_InOut!$J$8*T34^2*E34*AP34*(C34-C33)</f>
        <v>1.6622142339939108</v>
      </c>
      <c r="BC34" s="25">
        <f>0.5*PROP_InOut!$J$8*T34^2*E34*AQ34*(C34-C33)</f>
        <v>1.8778449058421007E-2</v>
      </c>
      <c r="BD34" s="108">
        <f t="shared" si="3"/>
        <v>1.3407414865082119</v>
      </c>
      <c r="BE34" s="108">
        <f t="shared" si="4"/>
        <v>6.1986775996275771E-2</v>
      </c>
      <c r="BF34" s="88">
        <f t="shared" si="29"/>
        <v>35.701820016429615</v>
      </c>
    </row>
    <row r="35" spans="1:58" s="96" customFormat="1" x14ac:dyDescent="0.25">
      <c r="A35" s="178"/>
      <c r="B35" s="107">
        <v>32</v>
      </c>
      <c r="C35" s="87">
        <v>0.23005287999999999</v>
      </c>
      <c r="D35" s="108">
        <f>C35/PROP_InOut!$E$8</f>
        <v>0.86259047619047613</v>
      </c>
      <c r="E35" s="88">
        <v>2.117598E-2</v>
      </c>
      <c r="F35" s="109">
        <f>E35*PROP_InOut!$G$8</f>
        <v>1.327866295875E-4</v>
      </c>
      <c r="G35" s="96">
        <f>PROP_InOut!$C$4</f>
        <v>19.55</v>
      </c>
      <c r="H35" s="110">
        <f>PROP_InOut!$C$8*'PROP_Table (2)'!C35</f>
        <v>132.5009469199486</v>
      </c>
      <c r="I35" s="111">
        <f t="shared" si="5"/>
        <v>133.93544502738263</v>
      </c>
      <c r="J35" s="112">
        <f>I35/PROP_InOut!$D$8</f>
        <v>0.38696630627498174</v>
      </c>
      <c r="K35" s="110">
        <f t="shared" si="6"/>
        <v>0.14648920081669828</v>
      </c>
      <c r="L35" s="111">
        <f t="shared" si="7"/>
        <v>8.3932129510411837</v>
      </c>
      <c r="M35" s="90">
        <f t="shared" si="15"/>
        <v>3.941613443033154E-2</v>
      </c>
      <c r="N35" s="90">
        <f t="shared" si="16"/>
        <v>2.2583781475782887</v>
      </c>
      <c r="O35" s="110">
        <f t="shared" si="8"/>
        <v>0.22458547748812635</v>
      </c>
      <c r="P35" s="87">
        <v>12.867800000000001</v>
      </c>
      <c r="Q35" s="110">
        <f t="shared" si="30"/>
        <v>3.8680142241096525E-2</v>
      </c>
      <c r="R35" s="112">
        <f t="shared" si="10"/>
        <v>2.2162089013805284</v>
      </c>
      <c r="S35" s="127">
        <f t="shared" si="17"/>
        <v>5.3111879256313994</v>
      </c>
      <c r="T35" s="127">
        <f t="shared" si="18"/>
        <v>134.81219240973252</v>
      </c>
      <c r="U35" s="122">
        <f>U34+(U36-U34)*((C35-C34)/(C36-C34))</f>
        <v>5.3061116757168527</v>
      </c>
      <c r="V35" s="122">
        <f>V34+(V36-V34)*((C35-C34)/(C36-C34))</f>
        <v>2.2583781475782887</v>
      </c>
      <c r="W35" s="123">
        <f t="shared" si="19"/>
        <v>2.2162089013805284</v>
      </c>
      <c r="X35" s="122">
        <f t="shared" si="20"/>
        <v>134.81219240973252</v>
      </c>
      <c r="Y35" s="122">
        <f>Y34+(Y36-Y34)*((C35-C34)/(C36-C34))</f>
        <v>1.0113449999999999</v>
      </c>
      <c r="Z35" s="122">
        <f>Z34+(Z36-Z34)*((C35-C34)/(C36-C34))</f>
        <v>1.1690000000000001E-2</v>
      </c>
      <c r="AA35" s="122">
        <f t="shared" si="21"/>
        <v>-0.83640197364218238</v>
      </c>
      <c r="AB35" s="122">
        <f t="shared" si="22"/>
        <v>164.76769026783518</v>
      </c>
      <c r="AC35" s="122">
        <f t="shared" si="23"/>
        <v>5.3111879256313994</v>
      </c>
      <c r="AD35" s="138">
        <f t="shared" si="24"/>
        <v>5.0762499145466933E-3</v>
      </c>
      <c r="AE35" s="122">
        <f t="shared" si="25"/>
        <v>3.9376576567933086E-2</v>
      </c>
      <c r="AF35" s="122">
        <f t="shared" si="26"/>
        <v>2.2561116490162978</v>
      </c>
      <c r="AG35" s="144">
        <v>0.29836485265219259</v>
      </c>
      <c r="AH35" s="50"/>
      <c r="AI35" s="50"/>
      <c r="AJ35" s="50"/>
      <c r="AK35" s="50"/>
      <c r="AL35" s="50"/>
      <c r="AM35" s="50"/>
      <c r="AN35" s="131"/>
      <c r="AO35" s="113">
        <f>PROP_InOut!$F$8*'PROP_Table (2)'!I35*'PROP_Table (2)'!E35</f>
        <v>183655.49150273006</v>
      </c>
      <c r="AP35" s="91">
        <f t="shared" si="27"/>
        <v>1.0113449999999999</v>
      </c>
      <c r="AQ35" s="91">
        <f t="shared" si="28"/>
        <v>1.1690000000000001E-2</v>
      </c>
      <c r="AR35" s="8">
        <f>0.5*PROP_InOut!$J$8*I35^2*E35*AP35*(C35-C34)</f>
        <v>1.6164868089447717</v>
      </c>
      <c r="AS35" s="8">
        <f>0.5*PROP_InOut!$J$8*I35^2*E35*AQ35*(C35-C34)</f>
        <v>1.8684752281925933E-2</v>
      </c>
      <c r="AT35" s="110">
        <f t="shared" si="0"/>
        <v>1.6060012557344308</v>
      </c>
      <c r="AU35" s="110">
        <f t="shared" si="1"/>
        <v>7.3919219929111712E-2</v>
      </c>
      <c r="AV35" s="95">
        <f t="shared" si="2"/>
        <v>42.57441435287069</v>
      </c>
      <c r="AW35" s="88">
        <f>PROP_InOut!$G$4/2*((PROP_InOut!$E$8-'PROP_Table (2)'!C35)/('PROP_Table (2)'!C35*SIN('PROP_Table (2)'!K35)))</f>
        <v>1.0913421755288479</v>
      </c>
      <c r="AX35" s="88">
        <f t="shared" si="11"/>
        <v>0.7820100395581091</v>
      </c>
      <c r="AY35" s="88">
        <f>PROP_InOut!$G$4/2*((C35-PROP_InOut!$J$12/2)/(C35*SIN('PROP_Table (2)'!K35)))</f>
        <v>6.3781643280387792</v>
      </c>
      <c r="AZ35" s="88">
        <f t="shared" si="12"/>
        <v>0.99891886790706341</v>
      </c>
      <c r="BA35" s="88">
        <f t="shared" si="13"/>
        <v>0.78116458340734418</v>
      </c>
      <c r="BB35" s="25">
        <f>0.5*PROP_InOut!$J$8*T35^2*E35*AP35*(C35-C34)</f>
        <v>1.6377192656813231</v>
      </c>
      <c r="BC35" s="25">
        <f>0.5*PROP_InOut!$J$8*T35^2*E35*AQ35*(C35-C34)</f>
        <v>1.8930175376171997E-2</v>
      </c>
      <c r="BD35" s="108">
        <f t="shared" si="3"/>
        <v>1.2545513018874583</v>
      </c>
      <c r="BE35" s="108">
        <f t="shared" si="4"/>
        <v>5.7743076641720403E-2</v>
      </c>
      <c r="BF35" s="88">
        <f t="shared" si="29"/>
        <v>33.257624651771884</v>
      </c>
    </row>
    <row r="36" spans="1:58" s="96" customFormat="1" x14ac:dyDescent="0.25">
      <c r="A36" s="178"/>
      <c r="B36" s="107">
        <v>33</v>
      </c>
      <c r="C36" s="87">
        <v>0.23712677999999998</v>
      </c>
      <c r="D36" s="108">
        <f>C36/PROP_InOut!$E$8</f>
        <v>0.88911428571428563</v>
      </c>
      <c r="E36" s="88">
        <v>1.9535139999999999E-2</v>
      </c>
      <c r="F36" s="109">
        <f>E36*PROP_InOut!$G$8</f>
        <v>1.2249753726249998E-4</v>
      </c>
      <c r="G36" s="96">
        <f>PROP_InOut!$C$4</f>
        <v>19.55</v>
      </c>
      <c r="H36" s="110">
        <f>PROP_InOut!$C$8*'PROP_Table (2)'!C36</f>
        <v>136.5752208365239</v>
      </c>
      <c r="I36" s="111">
        <f t="shared" si="5"/>
        <v>137.96736370078713</v>
      </c>
      <c r="J36" s="112">
        <f>I36/PROP_InOut!$D$8</f>
        <v>0.39861532626315205</v>
      </c>
      <c r="K36" s="110">
        <f t="shared" si="6"/>
        <v>0.14217871282706523</v>
      </c>
      <c r="L36" s="111">
        <f t="shared" si="7"/>
        <v>8.1462401815933791</v>
      </c>
      <c r="M36" s="90">
        <f t="shared" si="15"/>
        <v>3.6749828058220448E-2</v>
      </c>
      <c r="N36" s="90">
        <f t="shared" si="16"/>
        <v>2.1056100455674849</v>
      </c>
      <c r="O36" s="110">
        <f t="shared" si="8"/>
        <v>0.2180998339877154</v>
      </c>
      <c r="P36" s="87">
        <v>12.4962</v>
      </c>
      <c r="Q36" s="110">
        <f t="shared" si="30"/>
        <v>3.9171293102429727E-2</v>
      </c>
      <c r="R36" s="112">
        <f t="shared" si="10"/>
        <v>2.2443497728391359</v>
      </c>
      <c r="S36" s="127">
        <f t="shared" si="17"/>
        <v>5.1025408466211077</v>
      </c>
      <c r="T36" s="127">
        <f t="shared" si="18"/>
        <v>138.78234294976971</v>
      </c>
      <c r="U36" s="122">
        <v>5.1025408037838087</v>
      </c>
      <c r="V36" s="122">
        <v>2.1056100455674849</v>
      </c>
      <c r="W36" s="123">
        <f t="shared" si="19"/>
        <v>2.2443497728391359</v>
      </c>
      <c r="X36" s="122">
        <f t="shared" si="20"/>
        <v>138.78234294976971</v>
      </c>
      <c r="Y36" s="128">
        <v>1.01448</v>
      </c>
      <c r="Z36" s="127">
        <v>1.1990000000000001E-2</v>
      </c>
      <c r="AA36" s="122">
        <f t="shared" si="21"/>
        <v>-7.8469190611940576E-6</v>
      </c>
      <c r="AB36" s="122">
        <f t="shared" si="22"/>
        <v>183.17959541499158</v>
      </c>
      <c r="AC36" s="122">
        <f t="shared" si="23"/>
        <v>5.1025408466211077</v>
      </c>
      <c r="AD36" s="138">
        <f t="shared" si="24"/>
        <v>4.2837299041309507E-8</v>
      </c>
      <c r="AE36" s="122">
        <f t="shared" si="25"/>
        <v>3.6749945548305615E-2</v>
      </c>
      <c r="AF36" s="122">
        <f t="shared" si="26"/>
        <v>2.1056167772534997</v>
      </c>
      <c r="AG36" s="144">
        <v>0.30728842049285371</v>
      </c>
      <c r="AH36" s="50"/>
      <c r="AI36" s="50"/>
      <c r="AJ36" s="50"/>
      <c r="AK36" s="50"/>
      <c r="AL36" s="50"/>
      <c r="AM36" s="50"/>
      <c r="AN36" s="131">
        <v>2.1056100455674849</v>
      </c>
      <c r="AO36" s="113">
        <f>PROP_InOut!$F$8*'PROP_Table (2)'!I36*'PROP_Table (2)'!E36</f>
        <v>174525.04930917881</v>
      </c>
      <c r="AP36" s="91">
        <f t="shared" si="27"/>
        <v>1.01448</v>
      </c>
      <c r="AQ36" s="91">
        <f t="shared" si="28"/>
        <v>1.1990000000000001E-2</v>
      </c>
      <c r="AR36" s="8">
        <f>0.5*PROP_InOut!$J$8*I36^2*E36*AP36*(C36-C35)</f>
        <v>1.5872707536565975</v>
      </c>
      <c r="AS36" s="8">
        <f>0.5*PROP_InOut!$J$8*I36^2*E36*AQ36*(C36-C35)</f>
        <v>1.8759735368210909E-2</v>
      </c>
      <c r="AT36" s="110">
        <f t="shared" si="0"/>
        <v>1.5770588441982634</v>
      </c>
      <c r="AU36" s="110">
        <f t="shared" si="1"/>
        <v>7.2210148835278501E-2</v>
      </c>
      <c r="AV36" s="95">
        <f t="shared" si="2"/>
        <v>41.590060067515026</v>
      </c>
      <c r="AW36" s="88">
        <f>PROP_InOut!$G$4/2*((PROP_InOut!$E$8-'PROP_Table (2)'!C36)/('PROP_Table (2)'!C36*SIN('PROP_Table (2)'!K36)))</f>
        <v>0.88013160029905002</v>
      </c>
      <c r="AX36" s="88">
        <f t="shared" si="11"/>
        <v>0.72775323023469407</v>
      </c>
      <c r="AY36" s="88">
        <f>PROP_InOut!$G$4/2*((C36-PROP_InOut!$J$12/2)/(C36*SIN('PROP_Table (2)'!K36)))</f>
        <v>6.5846966681481849</v>
      </c>
      <c r="AZ36" s="88">
        <f t="shared" si="12"/>
        <v>0.99912060734665298</v>
      </c>
      <c r="BA36" s="88">
        <f t="shared" si="13"/>
        <v>0.72711324939057609</v>
      </c>
      <c r="BB36" s="25">
        <f>0.5*PROP_InOut!$J$8*T36^2*E36*AP36*(C36-C35)</f>
        <v>1.6060782940247043</v>
      </c>
      <c r="BC36" s="25">
        <f>0.5*PROP_InOut!$J$8*T36^2*E36*AQ36*(C36-C35)</f>
        <v>1.8982019108662766E-2</v>
      </c>
      <c r="BD36" s="108">
        <f t="shared" si="3"/>
        <v>1.1467003806851455</v>
      </c>
      <c r="BE36" s="108">
        <f t="shared" si="4"/>
        <v>5.2504955958596472E-2</v>
      </c>
      <c r="BF36" s="88">
        <f t="shared" si="29"/>
        <v>30.240683718040092</v>
      </c>
    </row>
    <row r="37" spans="1:58" s="96" customFormat="1" x14ac:dyDescent="0.25">
      <c r="A37" s="178"/>
      <c r="B37" s="107">
        <v>34</v>
      </c>
      <c r="C37" s="87">
        <v>0.24420068</v>
      </c>
      <c r="D37" s="108">
        <f>C37/PROP_InOut!$E$8</f>
        <v>0.91563809523809525</v>
      </c>
      <c r="E37" s="88">
        <v>1.7980659999999999E-2</v>
      </c>
      <c r="F37" s="109">
        <f>E37*PROP_InOut!$G$8</f>
        <v>1.1274997611249998E-4</v>
      </c>
      <c r="G37" s="96">
        <f>PROP_InOut!$C$4</f>
        <v>19.55</v>
      </c>
      <c r="H37" s="110">
        <f>PROP_InOut!$C$8*'PROP_Table (2)'!C37</f>
        <v>140.64949475309919</v>
      </c>
      <c r="I37" s="111">
        <f t="shared" si="5"/>
        <v>142.00170025144797</v>
      </c>
      <c r="J37" s="112">
        <f>I37/PROP_InOut!$D$8</f>
        <v>0.41027133198262533</v>
      </c>
      <c r="K37" s="110">
        <f t="shared" si="6"/>
        <v>0.13811307890288321</v>
      </c>
      <c r="L37" s="111">
        <f t="shared" si="7"/>
        <v>7.9132965166925384</v>
      </c>
      <c r="M37" s="90">
        <f t="shared" si="15"/>
        <v>3.4283726677808164E-2</v>
      </c>
      <c r="N37" s="90">
        <f t="shared" si="16"/>
        <v>1.9643128446184748</v>
      </c>
      <c r="O37" s="110">
        <f t="shared" si="8"/>
        <v>0.2119719829839633</v>
      </c>
      <c r="P37" s="87">
        <v>12.145099999999999</v>
      </c>
      <c r="Q37" s="110">
        <f t="shared" si="30"/>
        <v>3.9575177403271926E-2</v>
      </c>
      <c r="R37" s="112">
        <f t="shared" si="10"/>
        <v>2.2674906386889861</v>
      </c>
      <c r="S37" s="127">
        <f t="shared" si="17"/>
        <v>4.8859151081862846</v>
      </c>
      <c r="T37" s="127">
        <f t="shared" si="18"/>
        <v>142.7565090513823</v>
      </c>
      <c r="U37" s="122">
        <f>U36+(U38-U36)*((C37-C36)/(C38-C36))</f>
        <v>4.8864584634378136</v>
      </c>
      <c r="V37" s="122">
        <f>V36+(V38-V36)*((C37-C36)/(C38-C36))</f>
        <v>1.9643128446184748</v>
      </c>
      <c r="W37" s="123">
        <f t="shared" si="19"/>
        <v>2.2674906386889861</v>
      </c>
      <c r="X37" s="122">
        <f t="shared" si="20"/>
        <v>142.7565090513823</v>
      </c>
      <c r="Y37" s="122">
        <f>Y36+(Y38-Y36)*((C37-C36)/(C38-C36))</f>
        <v>1.01698</v>
      </c>
      <c r="Z37" s="122">
        <f>Z36+(Z38-Z36)*((C37-C36)/(C38-C36))</f>
        <v>1.2395000000000002E-2</v>
      </c>
      <c r="AA37" s="122">
        <f t="shared" si="21"/>
        <v>0.11077021698838507</v>
      </c>
      <c r="AB37" s="122">
        <f t="shared" si="22"/>
        <v>203.86334111361765</v>
      </c>
      <c r="AC37" s="122">
        <f t="shared" si="23"/>
        <v>4.8859151081862846</v>
      </c>
      <c r="AD37" s="138">
        <f t="shared" si="24"/>
        <v>-5.4335525152904296E-4</v>
      </c>
      <c r="AE37" s="122">
        <f t="shared" si="25"/>
        <v>3.4212161086874276E-2</v>
      </c>
      <c r="AF37" s="122">
        <f t="shared" si="26"/>
        <v>1.9602124382996033</v>
      </c>
      <c r="AG37" s="144">
        <v>0.31622477126002646</v>
      </c>
      <c r="AH37" s="50"/>
      <c r="AI37" s="50"/>
      <c r="AJ37" s="50"/>
      <c r="AK37" s="50"/>
      <c r="AL37" s="50"/>
      <c r="AM37" s="50"/>
      <c r="AN37" s="131"/>
      <c r="AO37" s="113">
        <f>PROP_InOut!$F$8*'PROP_Table (2)'!I37*'PROP_Table (2)'!E37</f>
        <v>165334.71418915244</v>
      </c>
      <c r="AP37" s="91">
        <f t="shared" si="27"/>
        <v>1.01698</v>
      </c>
      <c r="AQ37" s="91">
        <f t="shared" si="28"/>
        <v>1.2395000000000002E-2</v>
      </c>
      <c r="AR37" s="8">
        <f>0.5*PROP_InOut!$J$8*I37^2*E37*AP37*(C37-C36)</f>
        <v>1.5514700454757457</v>
      </c>
      <c r="AS37" s="8">
        <f>0.5*PROP_InOut!$J$8*I37^2*E37*AQ37*(C37-C36)</f>
        <v>1.8909389775287489E-2</v>
      </c>
      <c r="AT37" s="110">
        <f t="shared" si="0"/>
        <v>1.5414857064427463</v>
      </c>
      <c r="AU37" s="110">
        <f t="shared" si="1"/>
        <v>7.0283427755808398E-2</v>
      </c>
      <c r="AV37" s="95">
        <f t="shared" si="2"/>
        <v>40.48034838957205</v>
      </c>
      <c r="AW37" s="88">
        <f>PROP_InOut!$G$4/2*((PROP_InOut!$E$8-'PROP_Table (2)'!C37)/('PROP_Table (2)'!C37*SIN('PROP_Table (2)'!K37)))</f>
        <v>0.66922060821444007</v>
      </c>
      <c r="AX37" s="88">
        <f t="shared" si="11"/>
        <v>0.65772983170445798</v>
      </c>
      <c r="AY37" s="88">
        <f>PROP_InOut!$G$4/2*((C37-PROP_InOut!$J$12/2)/(C37*SIN('PROP_Table (2)'!K37)))</f>
        <v>6.791327490811975</v>
      </c>
      <c r="AZ37" s="88">
        <f t="shared" si="12"/>
        <v>0.99928477257271975</v>
      </c>
      <c r="BA37" s="88">
        <f t="shared" si="13"/>
        <v>0.65725940528908255</v>
      </c>
      <c r="BB37" s="25">
        <f>0.5*PROP_InOut!$J$8*T37^2*E37*AP37*(C37-C36)</f>
        <v>1.5680075324116234</v>
      </c>
      <c r="BC37" s="25">
        <f>0.5*PROP_InOut!$J$8*T37^2*E37*AQ37*(C37-C36)</f>
        <v>1.9110949442704944E-2</v>
      </c>
      <c r="BD37" s="108">
        <f t="shared" si="3"/>
        <v>1.0131559786781807</v>
      </c>
      <c r="BE37" s="108">
        <f t="shared" si="4"/>
        <v>4.6194443928460824E-2</v>
      </c>
      <c r="BF37" s="88">
        <f t="shared" si="29"/>
        <v>26.606089708424996</v>
      </c>
    </row>
    <row r="38" spans="1:58" s="96" customFormat="1" x14ac:dyDescent="0.25">
      <c r="A38" s="178"/>
      <c r="B38" s="107">
        <v>35</v>
      </c>
      <c r="C38" s="87">
        <v>0.25127457999999997</v>
      </c>
      <c r="D38" s="108">
        <f>C38/PROP_InOut!$E$8</f>
        <v>0.94216190476190464</v>
      </c>
      <c r="E38" s="88">
        <v>1.653286E-2</v>
      </c>
      <c r="F38" s="109">
        <f>E38*PROP_InOut!$G$8</f>
        <v>1.0367136523749998E-4</v>
      </c>
      <c r="G38" s="96">
        <f>PROP_InOut!$C$4</f>
        <v>19.55</v>
      </c>
      <c r="H38" s="110">
        <f>PROP_InOut!$C$8*'PROP_Table (2)'!C38</f>
        <v>144.72376866967446</v>
      </c>
      <c r="I38" s="111">
        <f t="shared" si="5"/>
        <v>146.03825429644607</v>
      </c>
      <c r="J38" s="112">
        <f>I38/PROP_InOut!$D$8</f>
        <v>0.42193374448704418</v>
      </c>
      <c r="K38" s="110">
        <f t="shared" si="6"/>
        <v>0.13427213578212169</v>
      </c>
      <c r="L38" s="111">
        <f t="shared" si="7"/>
        <v>7.6932266865230954</v>
      </c>
      <c r="M38" s="90">
        <f t="shared" si="15"/>
        <v>3.1817625297395902E-2</v>
      </c>
      <c r="N38" s="90">
        <f t="shared" si="16"/>
        <v>1.823015643669466</v>
      </c>
      <c r="O38" s="110">
        <f t="shared" si="8"/>
        <v>0.20617399920883817</v>
      </c>
      <c r="P38" s="87">
        <v>11.812900000000001</v>
      </c>
      <c r="Q38" s="110">
        <f t="shared" si="30"/>
        <v>4.0084238129320583E-2</v>
      </c>
      <c r="R38" s="112">
        <f t="shared" si="10"/>
        <v>2.2966576698074395</v>
      </c>
      <c r="S38" s="127">
        <f t="shared" si="17"/>
        <v>4.670376133222554</v>
      </c>
      <c r="T38" s="127">
        <f t="shared" si="18"/>
        <v>146.73648434352475</v>
      </c>
      <c r="U38" s="122">
        <v>4.6703761230918204</v>
      </c>
      <c r="V38" s="151">
        <v>1.823015643669466</v>
      </c>
      <c r="W38" s="123">
        <f t="shared" si="19"/>
        <v>2.2966576698074395</v>
      </c>
      <c r="X38" s="122">
        <f t="shared" si="20"/>
        <v>146.73648434352475</v>
      </c>
      <c r="Y38" s="128">
        <v>1.0194799999999999</v>
      </c>
      <c r="Z38" s="127">
        <v>1.2800000000000001E-2</v>
      </c>
      <c r="AA38" s="122">
        <f t="shared" si="21"/>
        <v>-2.2985859686741605E-6</v>
      </c>
      <c r="AB38" s="122">
        <f t="shared" si="22"/>
        <v>226.89235471678165</v>
      </c>
      <c r="AC38" s="122">
        <f t="shared" si="23"/>
        <v>4.670376133222554</v>
      </c>
      <c r="AD38" s="138">
        <f t="shared" si="24"/>
        <v>1.0130733585356211E-8</v>
      </c>
      <c r="AE38" s="122">
        <f t="shared" si="25"/>
        <v>3.1817581129342042E-2</v>
      </c>
      <c r="AF38" s="122">
        <f t="shared" si="26"/>
        <v>1.8230131130263905</v>
      </c>
      <c r="AG38" s="144">
        <v>0.32516968780403804</v>
      </c>
      <c r="AH38" s="50"/>
      <c r="AI38" s="50"/>
      <c r="AJ38" s="50"/>
      <c r="AK38" s="50"/>
      <c r="AL38" s="50"/>
      <c r="AM38" s="50"/>
      <c r="AN38" s="131">
        <v>1.823015643669466</v>
      </c>
      <c r="AO38" s="113">
        <f>PROP_InOut!$F$8*'PROP_Table (2)'!I38*'PROP_Table (2)'!E38</f>
        <v>156343.37994543614</v>
      </c>
      <c r="AP38" s="91">
        <f t="shared" si="27"/>
        <v>1.0194799999999999</v>
      </c>
      <c r="AQ38" s="91">
        <f t="shared" si="28"/>
        <v>1.2800000000000001E-2</v>
      </c>
      <c r="AR38" s="8">
        <f>0.5*PROP_InOut!$J$8*I38^2*E38*AP38*(C38-C37)</f>
        <v>1.5125099113578908</v>
      </c>
      <c r="AS38" s="8">
        <f>0.5*PROP_InOut!$J$8*I38^2*E38*AQ38*(C38-C37)</f>
        <v>1.899019781200318E-2</v>
      </c>
      <c r="AT38" s="110">
        <f t="shared" si="0"/>
        <v>1.5028243585427659</v>
      </c>
      <c r="AU38" s="110">
        <f t="shared" si="1"/>
        <v>6.8186940528703985E-2</v>
      </c>
      <c r="AV38" s="95">
        <f t="shared" si="2"/>
        <v>39.272858429885773</v>
      </c>
      <c r="AW38" s="88">
        <f>PROP_InOut!$G$4/2*((PROP_InOut!$E$8-'PROP_Table (2)'!C38)/('PROP_Table (2)'!C38*SIN('PROP_Table (2)'!K38)))</f>
        <v>0.45857282314028414</v>
      </c>
      <c r="AX38" s="88">
        <f t="shared" si="11"/>
        <v>0.56431632907771645</v>
      </c>
      <c r="AY38" s="88">
        <f>PROP_InOut!$G$4/2*((C38-PROP_InOut!$J$12/2)/(C38*SIN('PROP_Table (2)'!K38)))</f>
        <v>6.9980493216156834</v>
      </c>
      <c r="AZ38" s="88">
        <f t="shared" si="12"/>
        <v>0.99941834431264143</v>
      </c>
      <c r="BA38" s="88">
        <f t="shared" si="13"/>
        <v>0.56398809127543903</v>
      </c>
      <c r="BB38" s="25">
        <f>0.5*PROP_InOut!$J$8*T38^2*E38*AP38*(C38-C37)</f>
        <v>1.5270075442845612</v>
      </c>
      <c r="BC38" s="25">
        <f>0.5*PROP_InOut!$J$8*T38^2*E38*AQ38*(C38-C37)</f>
        <v>1.9172221688353266E-2</v>
      </c>
      <c r="BD38" s="108">
        <f t="shared" si="3"/>
        <v>0.84757504149677054</v>
      </c>
      <c r="BE38" s="108">
        <f t="shared" si="4"/>
        <v>3.8456622438695638E-2</v>
      </c>
      <c r="BF38" s="88">
        <f t="shared" si="29"/>
        <v>22.149424464801811</v>
      </c>
    </row>
    <row r="39" spans="1:58" s="96" customFormat="1" x14ac:dyDescent="0.25">
      <c r="A39" s="178"/>
      <c r="B39" s="107">
        <v>36</v>
      </c>
      <c r="C39" s="87">
        <v>0.2583434</v>
      </c>
      <c r="D39" s="108">
        <f>C39/PROP_InOut!$E$8</f>
        <v>0.96866666666666668</v>
      </c>
      <c r="E39" s="88">
        <v>1.48971E-2</v>
      </c>
      <c r="F39" s="109">
        <f>E39*PROP_InOut!$G$8</f>
        <v>9.3414127687499988E-5</v>
      </c>
      <c r="G39" s="96">
        <f>PROP_InOut!$C$4</f>
        <v>19.55</v>
      </c>
      <c r="H39" s="110">
        <f>PROP_InOut!$C$8*'PROP_Table (2)'!C39</f>
        <v>148.79511671629172</v>
      </c>
      <c r="I39" s="111">
        <f t="shared" si="5"/>
        <v>150.07394596869528</v>
      </c>
      <c r="J39" s="112">
        <f>I39/PROP_InOut!$D$8</f>
        <v>0.43359366542399785</v>
      </c>
      <c r="K39" s="110">
        <f t="shared" si="6"/>
        <v>0.13064040194691384</v>
      </c>
      <c r="L39" s="111">
        <f t="shared" si="7"/>
        <v>7.4851436654508259</v>
      </c>
      <c r="M39" s="90">
        <f t="shared" si="15"/>
        <v>2.9080928196884067E-2</v>
      </c>
      <c r="N39" s="90">
        <f t="shared" si="16"/>
        <v>1.6662144500044482</v>
      </c>
      <c r="O39" s="110">
        <f t="shared" si="8"/>
        <v>0.20068493871131599</v>
      </c>
      <c r="P39" s="87">
        <v>11.4984</v>
      </c>
      <c r="Q39" s="110">
        <f t="shared" si="30"/>
        <v>4.0963608567518087E-2</v>
      </c>
      <c r="R39" s="112">
        <f t="shared" si="10"/>
        <v>2.3470418845447263</v>
      </c>
      <c r="S39" s="127">
        <f t="shared" si="17"/>
        <v>4.3839541573802387</v>
      </c>
      <c r="T39" s="127">
        <f t="shared" si="18"/>
        <v>150.70773344500429</v>
      </c>
      <c r="U39" s="122">
        <v>4.3839541554584942</v>
      </c>
      <c r="V39" s="122">
        <v>1.6662144500044482</v>
      </c>
      <c r="W39" s="123">
        <f t="shared" si="19"/>
        <v>2.3470418845447263</v>
      </c>
      <c r="X39" s="122">
        <f t="shared" si="20"/>
        <v>150.70773344500429</v>
      </c>
      <c r="Y39" s="128">
        <v>1.0218400000000001</v>
      </c>
      <c r="Z39" s="127">
        <v>1.346E-2</v>
      </c>
      <c r="AA39" s="122">
        <f t="shared" si="21"/>
        <v>-4.9373295496479841E-7</v>
      </c>
      <c r="AB39" s="122">
        <f t="shared" si="22"/>
        <v>256.9191641845116</v>
      </c>
      <c r="AC39" s="122">
        <f t="shared" si="23"/>
        <v>4.3839541573802387</v>
      </c>
      <c r="AD39" s="138">
        <f t="shared" si="24"/>
        <v>1.9217445412778034E-9</v>
      </c>
      <c r="AE39" s="122">
        <f t="shared" si="25"/>
        <v>2.9080911454893974E-2</v>
      </c>
      <c r="AF39" s="122">
        <f t="shared" si="26"/>
        <v>1.6662134907590753</v>
      </c>
      <c r="AG39" s="144">
        <v>0.33411902138427935</v>
      </c>
      <c r="AH39" s="50"/>
      <c r="AI39" s="50"/>
      <c r="AJ39" s="50"/>
      <c r="AK39" s="50"/>
      <c r="AL39" s="50"/>
      <c r="AM39" s="50"/>
      <c r="AN39" s="131">
        <v>1.6662144500044482</v>
      </c>
      <c r="AO39" s="113">
        <f>PROP_InOut!$F$8*'PROP_Table (2)'!I39*'PROP_Table (2)'!E39</f>
        <v>144767.77862825172</v>
      </c>
      <c r="AP39" s="91">
        <f t="shared" si="27"/>
        <v>1.0218400000000001</v>
      </c>
      <c r="AQ39" s="91">
        <f t="shared" si="28"/>
        <v>1.346E-2</v>
      </c>
      <c r="AR39" s="8">
        <f>0.5*PROP_InOut!$J$8*I39^2*E39*AP39*(C39-C38)</f>
        <v>1.4415227731196689</v>
      </c>
      <c r="AS39" s="8">
        <f>0.5*PROP_InOut!$J$8*I39^2*E39*AQ39*(C39-C38)</f>
        <v>1.8988194361339094E-2</v>
      </c>
      <c r="AT39" s="110">
        <f t="shared" si="0"/>
        <v>1.4321750459418983</v>
      </c>
      <c r="AU39" s="110">
        <f t="shared" si="1"/>
        <v>6.4614254140786087E-2</v>
      </c>
      <c r="AV39" s="95">
        <f t="shared" si="2"/>
        <v>37.215138789744202</v>
      </c>
      <c r="AW39" s="88">
        <f>PROP_InOut!$G$4/2*((PROP_InOut!$E$8-'PROP_Table (2)'!C39)/('PROP_Table (2)'!C39*SIN('PROP_Table (2)'!K39)))</f>
        <v>0.24830804105901971</v>
      </c>
      <c r="AX39" s="88">
        <f t="shared" si="11"/>
        <v>0.43031636743371054</v>
      </c>
      <c r="AY39" s="88">
        <f>PROP_InOut!$G$4/2*((C39-PROP_InOut!$J$12/2)/(C39*SIN('PROP_Table (2)'!K39)))</f>
        <v>7.2047068691471257</v>
      </c>
      <c r="AZ39" s="88">
        <f t="shared" si="12"/>
        <v>0.99952694054628266</v>
      </c>
      <c r="BA39" s="88">
        <f t="shared" si="13"/>
        <v>0.43011280220800674</v>
      </c>
      <c r="BB39" s="25">
        <f>0.5*PROP_InOut!$J$8*T39^2*E39*AP39*(C39-C38)</f>
        <v>1.4537240683932739</v>
      </c>
      <c r="BC39" s="25">
        <f>0.5*PROP_InOut!$J$8*T39^2*E39*AQ39*(C39-C38)</f>
        <v>1.914891368567825E-2</v>
      </c>
      <c r="BD39" s="108">
        <f t="shared" si="3"/>
        <v>0.61599682226245067</v>
      </c>
      <c r="BE39" s="108">
        <f t="shared" si="4"/>
        <v>2.7791417911073805E-2</v>
      </c>
      <c r="BF39" s="88">
        <f t="shared" si="29"/>
        <v>16.006707629416766</v>
      </c>
    </row>
    <row r="40" spans="1:58" s="96" customFormat="1" x14ac:dyDescent="0.25">
      <c r="A40" s="178"/>
      <c r="B40" s="107">
        <v>37</v>
      </c>
      <c r="C40" s="87">
        <v>0.26524458000000001</v>
      </c>
      <c r="D40" s="108">
        <f>C40/PROP_InOut!$E$8</f>
        <v>0.99454285714285717</v>
      </c>
      <c r="E40" s="88">
        <v>6.2712599999999999E-3</v>
      </c>
      <c r="F40" s="109">
        <f>E40*PROP_InOut!$G$8</f>
        <v>3.9324719737499991E-5</v>
      </c>
      <c r="G40" s="96">
        <f>PROP_InOut!$C$4</f>
        <v>19.55</v>
      </c>
      <c r="H40" s="110">
        <f>PROP_InOut!$C$8*'PROP_Table (2)'!C40</f>
        <v>152.76991105429354</v>
      </c>
      <c r="I40" s="111">
        <f t="shared" si="5"/>
        <v>154.01574018111512</v>
      </c>
      <c r="J40" s="112">
        <f>I40/PROP_InOut!$D$8</f>
        <v>0.4449822978070414</v>
      </c>
      <c r="K40" s="110">
        <f t="shared" si="6"/>
        <v>0.12727844743376235</v>
      </c>
      <c r="L40" s="111">
        <f t="shared" si="7"/>
        <v>7.2925178609322865</v>
      </c>
      <c r="M40" s="90">
        <f t="shared" si="15"/>
        <v>1.2689897757975395E-2</v>
      </c>
      <c r="N40" s="90">
        <f t="shared" si="16"/>
        <v>0.72707758398451594</v>
      </c>
      <c r="O40" s="110">
        <f t="shared" si="8"/>
        <v>0.19559730394175251</v>
      </c>
      <c r="P40" s="87">
        <v>11.206899999999999</v>
      </c>
      <c r="Q40" s="110">
        <f t="shared" si="30"/>
        <v>5.5628958750014751E-2</v>
      </c>
      <c r="R40" s="112">
        <f t="shared" si="10"/>
        <v>3.1873045550831969</v>
      </c>
      <c r="S40" s="127">
        <f t="shared" si="17"/>
        <v>1.9578653161897039</v>
      </c>
      <c r="T40" s="127">
        <f t="shared" si="18"/>
        <v>154.27648554186129</v>
      </c>
      <c r="U40" s="122">
        <v>1.9578652499818185</v>
      </c>
      <c r="V40" s="122">
        <v>0.72707758398451594</v>
      </c>
      <c r="W40" s="123">
        <f t="shared" si="19"/>
        <v>3.1873045550831969</v>
      </c>
      <c r="X40" s="122">
        <f t="shared" si="20"/>
        <v>154.27648554186129</v>
      </c>
      <c r="Y40" s="128">
        <v>0.95370999999999995</v>
      </c>
      <c r="Z40" s="127">
        <v>2.9139999999999999E-2</v>
      </c>
      <c r="AA40" s="122">
        <f t="shared" si="21"/>
        <v>-3.8344229096765048E-5</v>
      </c>
      <c r="AB40" s="122">
        <f t="shared" si="22"/>
        <v>579.14897961365409</v>
      </c>
      <c r="AC40" s="122">
        <f t="shared" si="23"/>
        <v>1.9578653161897037</v>
      </c>
      <c r="AD40" s="138">
        <f t="shared" si="24"/>
        <v>6.6207885174307535E-8</v>
      </c>
      <c r="AE40" s="122">
        <f t="shared" si="25"/>
        <v>1.2689945673963969E-2</v>
      </c>
      <c r="AF40" s="122">
        <f t="shared" si="26"/>
        <v>0.72708032936843248</v>
      </c>
      <c r="AG40" s="144">
        <v>0.3430617567620789</v>
      </c>
      <c r="AL40" s="50"/>
      <c r="AM40" s="50"/>
      <c r="AN40" s="96">
        <v>0.72707758398451594</v>
      </c>
      <c r="AO40" s="113">
        <f>PROP_InOut!$F$8*'PROP_Table (2)'!I40*'PROP_Table (2)'!E40</f>
        <v>62543.875632658979</v>
      </c>
      <c r="AP40" s="91">
        <f t="shared" si="27"/>
        <v>0.95370999999999995</v>
      </c>
      <c r="AQ40" s="91">
        <f t="shared" si="28"/>
        <v>2.9139999999999999E-2</v>
      </c>
      <c r="AR40" s="8">
        <f>0.5*PROP_InOut!$J$8*I40^2*E40*AP40*(C40-C39)</f>
        <v>0.58237679446113966</v>
      </c>
      <c r="AS40" s="8">
        <f>0.5*PROP_InOut!$J$8*I40^2*E40*AQ40*(C40-C39)</f>
        <v>1.7794151042347894E-2</v>
      </c>
      <c r="AT40" s="110">
        <f t="shared" si="0"/>
        <v>0.57614475509897811</v>
      </c>
      <c r="AU40" s="110">
        <f t="shared" si="1"/>
        <v>2.631321635454089E-2</v>
      </c>
      <c r="AV40" s="95">
        <f t="shared" si="2"/>
        <v>15.155324651819818</v>
      </c>
      <c r="AW40" s="88">
        <f>PROP_InOut!$G$4/2*((PROP_InOut!$E$8-'PROP_Table (2)'!C40)/('PROP_Table (2)'!C40*SIN('PROP_Table (2)'!K40)))</f>
        <v>4.3227504622915441E-2</v>
      </c>
      <c r="AX40" s="88">
        <f t="shared" si="11"/>
        <v>0.18584114972853966</v>
      </c>
      <c r="AY40" s="88">
        <f>PROP_InOut!$G$4/2*((C40-PROP_InOut!$J$12/2)/(C40*SIN('PROP_Table (2)'!K40)))</f>
        <v>7.4065387807399885</v>
      </c>
      <c r="AZ40" s="88">
        <f t="shared" si="12"/>
        <v>0.99961340055414316</v>
      </c>
      <c r="BA40" s="88">
        <f t="shared" si="13"/>
        <v>0.1857693036430372</v>
      </c>
      <c r="BB40" s="25">
        <f>0.5*PROP_InOut!$J$8*T40^2*E40*AP40*(C40-C39)</f>
        <v>0.58435036662098172</v>
      </c>
      <c r="BC40" s="25">
        <f>0.5*PROP_InOut!$J$8*T40^2*E40*AQ40*(C40-C39)</f>
        <v>1.7854452279346351E-2</v>
      </c>
      <c r="BD40" s="108">
        <f t="shared" si="3"/>
        <v>0.10703000995232537</v>
      </c>
      <c r="BE40" s="108">
        <f t="shared" si="4"/>
        <v>4.8881878787916389E-3</v>
      </c>
      <c r="BF40" s="88">
        <f t="shared" si="29"/>
        <v>2.8153941070527226</v>
      </c>
    </row>
    <row r="41" spans="1:58" s="96" customFormat="1" x14ac:dyDescent="0.25">
      <c r="A41" s="178"/>
      <c r="B41" s="107">
        <v>38</v>
      </c>
      <c r="C41" s="87">
        <v>0.26669999999999999</v>
      </c>
      <c r="D41" s="108">
        <f>C41/PROP_InOut!$E$8</f>
        <v>1</v>
      </c>
      <c r="E41" s="88">
        <v>5.0000000000000001E-3</v>
      </c>
      <c r="F41" s="109">
        <f>E41*PROP_InOut!$G$8</f>
        <v>3.1353124999999998E-5</v>
      </c>
      <c r="G41" s="96">
        <f>PROP_InOut!$C$4</f>
        <v>19.55</v>
      </c>
      <c r="H41" s="110">
        <f>PROP_InOut!$C$8*'PROP_Table (2)'!C41</f>
        <v>153.60817279727294</v>
      </c>
      <c r="I41" s="111">
        <f t="shared" si="5"/>
        <v>154.84725780625521</v>
      </c>
      <c r="J41" s="112">
        <f>I41/PROP_InOut!$D$8</f>
        <v>0.44738471864446216</v>
      </c>
      <c r="K41" s="110">
        <f t="shared" si="6"/>
        <v>0.12659128752116025</v>
      </c>
      <c r="L41" s="111">
        <f t="shared" si="7"/>
        <v>7.253146498089607</v>
      </c>
      <c r="M41" s="90">
        <f t="shared" si="15"/>
        <v>9.005870102864643E-3</v>
      </c>
      <c r="N41" s="90">
        <f t="shared" si="16"/>
        <v>0.51599834773719255</v>
      </c>
      <c r="O41" s="110">
        <f t="shared" si="8"/>
        <v>0.19198621771937624</v>
      </c>
      <c r="P41" s="87">
        <v>11</v>
      </c>
      <c r="Q41" s="110">
        <f t="shared" si="30"/>
        <v>5.6389060095351363E-2</v>
      </c>
      <c r="R41" s="112">
        <f t="shared" si="10"/>
        <v>3.2308551541732005</v>
      </c>
      <c r="S41" s="127">
        <f t="shared" si="17"/>
        <v>1.3962151881624625</v>
      </c>
      <c r="T41" s="127">
        <f t="shared" si="18"/>
        <v>155.02972192719974</v>
      </c>
      <c r="U41" s="122">
        <v>1.3962151881436076</v>
      </c>
      <c r="V41" s="122">
        <v>0.51599834773719255</v>
      </c>
      <c r="W41" s="123">
        <f t="shared" si="19"/>
        <v>3.2308551541732005</v>
      </c>
      <c r="X41" s="122">
        <f t="shared" si="20"/>
        <v>155.02972192719974</v>
      </c>
      <c r="Y41" s="128">
        <v>0.82879999999999998</v>
      </c>
      <c r="Z41" s="127">
        <v>4.1259999999999998E-2</v>
      </c>
      <c r="AA41" s="122">
        <f t="shared" si="21"/>
        <v>-1.3471094462147448E-8</v>
      </c>
      <c r="AB41" s="122">
        <f t="shared" si="22"/>
        <v>714.45960232382117</v>
      </c>
      <c r="AC41" s="122">
        <f t="shared" si="23"/>
        <v>1.3962151881624625</v>
      </c>
      <c r="AD41" s="138">
        <f t="shared" si="24"/>
        <v>1.8854917627209034E-11</v>
      </c>
      <c r="AE41" s="122">
        <f t="shared" si="25"/>
        <v>9.0058694784832735E-3</v>
      </c>
      <c r="AF41" s="122">
        <f t="shared" si="26"/>
        <v>0.51599831196277535</v>
      </c>
      <c r="AG41" s="144">
        <v>0.35174083166570996</v>
      </c>
      <c r="AH41" s="50"/>
      <c r="AI41" s="50"/>
      <c r="AJ41" s="50"/>
      <c r="AK41" s="50"/>
      <c r="AL41" s="50"/>
      <c r="AM41" s="50"/>
      <c r="AN41" s="131">
        <v>0.51599834773719255</v>
      </c>
      <c r="AO41" s="113">
        <f>PROP_InOut!$F$8*'PROP_Table (2)'!I41*'PROP_Table (2)'!E41</f>
        <v>50134.697487789228</v>
      </c>
      <c r="AP41" s="91">
        <f t="shared" si="27"/>
        <v>0.82879999999999998</v>
      </c>
      <c r="AQ41" s="91">
        <f t="shared" si="28"/>
        <v>4.1259999999999998E-2</v>
      </c>
      <c r="AR41" s="8">
        <f>0.5*PROP_InOut!$J$8*I41^2*E41*AP41*(C41-C40)</f>
        <v>8.6019016338664711E-2</v>
      </c>
      <c r="AS41" s="8">
        <f>0.5*PROP_InOut!$J$8*I41^2*E41*AQ41*(C41-C40)</f>
        <v>4.2822690807592977E-3</v>
      </c>
      <c r="AT41" s="110">
        <f t="shared" si="0"/>
        <v>8.4850156680629049E-2</v>
      </c>
      <c r="AU41" s="110">
        <f t="shared" si="1"/>
        <v>4.2428264115998331E-3</v>
      </c>
      <c r="AV41" s="95">
        <f t="shared" si="2"/>
        <v>2.4436925856087766</v>
      </c>
      <c r="AW41" s="88">
        <f>PROP_InOut!$G$4/2*((PROP_InOut!$E$8-'PROP_Table (2)'!C41)/('PROP_Table (2)'!C41*SIN('PROP_Table (2)'!K41)))</f>
        <v>0</v>
      </c>
      <c r="AX41" s="88">
        <f t="shared" si="11"/>
        <v>0</v>
      </c>
      <c r="AY41" s="88">
        <f>PROP_InOut!$G$4/2*((C41-PROP_InOut!$J$12/2)/(C41*SIN('PROP_Table (2)'!K41)))</f>
        <v>7.4491129988394578</v>
      </c>
      <c r="AZ41" s="88">
        <f t="shared" si="12"/>
        <v>0.99962951427674052</v>
      </c>
      <c r="BA41" s="88">
        <f t="shared" si="13"/>
        <v>0</v>
      </c>
      <c r="BB41" s="25">
        <f>0.5*PROP_InOut!$J$8*T41^2*E41*AP41*(C41-C40)</f>
        <v>8.6221856631012894E-2</v>
      </c>
      <c r="BC41" s="25">
        <f>0.5*PROP_InOut!$J$8*T41^2*E41*AQ41*(C41-C40)</f>
        <v>4.2923670422244115E-3</v>
      </c>
      <c r="BD41" s="108">
        <f t="shared" si="3"/>
        <v>0</v>
      </c>
      <c r="BE41" s="108">
        <f t="shared" si="4"/>
        <v>0</v>
      </c>
      <c r="BF41" s="88">
        <f t="shared" si="29"/>
        <v>0</v>
      </c>
    </row>
    <row r="42" spans="1:58" ht="15.75" thickBot="1" x14ac:dyDescent="0.3">
      <c r="A42" s="178"/>
      <c r="B42" s="3">
        <v>39</v>
      </c>
      <c r="C42" s="114"/>
      <c r="D42" s="25"/>
      <c r="E42" s="72"/>
      <c r="F42" s="26"/>
      <c r="H42" s="8"/>
      <c r="I42" s="27"/>
      <c r="J42" s="68"/>
      <c r="K42" s="8"/>
      <c r="L42" s="27"/>
      <c r="M42" s="90"/>
      <c r="N42" s="90"/>
      <c r="O42" s="8"/>
      <c r="P42" s="27"/>
      <c r="Q42" s="8"/>
      <c r="R42" s="68"/>
      <c r="S42" s="127"/>
      <c r="T42" s="127"/>
      <c r="U42" s="122"/>
      <c r="V42" s="122"/>
      <c r="W42" s="123"/>
      <c r="X42" s="122"/>
      <c r="Y42" s="128"/>
      <c r="Z42" s="127"/>
      <c r="AA42" s="122"/>
      <c r="AB42" s="122"/>
      <c r="AC42" s="122"/>
      <c r="AD42" s="138"/>
      <c r="AE42" s="122"/>
      <c r="AF42" s="122"/>
      <c r="AG42" s="146"/>
      <c r="AH42" s="132"/>
      <c r="AI42" s="132"/>
      <c r="AJ42" s="132"/>
      <c r="AK42" s="132"/>
      <c r="AL42" s="132"/>
      <c r="AM42" s="132"/>
      <c r="AN42" s="133"/>
      <c r="AO42" s="67"/>
      <c r="AP42" s="91"/>
      <c r="AQ42" s="91"/>
      <c r="AR42" s="8"/>
      <c r="AS42" s="8"/>
      <c r="AT42" s="8"/>
      <c r="AU42" s="8"/>
      <c r="AV42" s="55"/>
      <c r="AW42" s="79"/>
      <c r="AX42" s="79"/>
      <c r="AY42" s="79"/>
      <c r="AZ42" s="79"/>
      <c r="BA42" s="79"/>
      <c r="BB42" s="25"/>
      <c r="BC42" s="25"/>
      <c r="BD42" s="25"/>
      <c r="BE42" s="25"/>
      <c r="BF42" s="25"/>
    </row>
    <row r="43" spans="1:58" x14ac:dyDescent="0.25">
      <c r="C43" s="8"/>
      <c r="D43" s="25"/>
      <c r="E43" s="25"/>
      <c r="F43" s="26"/>
      <c r="H43" s="8"/>
      <c r="I43" s="27"/>
      <c r="J43" s="68"/>
      <c r="K43" s="8"/>
      <c r="L43" s="27"/>
      <c r="O43" s="8"/>
      <c r="P43" s="27"/>
      <c r="Q43" s="8"/>
      <c r="R43" s="68"/>
      <c r="V43" s="139"/>
      <c r="AO43" s="67"/>
      <c r="AP43" s="8"/>
      <c r="AQ43" s="8"/>
      <c r="AR43" s="8"/>
      <c r="AS43" s="8"/>
      <c r="AT43" s="8"/>
      <c r="AU43" s="8"/>
      <c r="AV43" s="55"/>
      <c r="AW43" s="50"/>
      <c r="AX43" s="50"/>
      <c r="AY43" s="50"/>
      <c r="AZ43" s="50"/>
      <c r="BA43" s="50"/>
    </row>
    <row r="44" spans="1:58" x14ac:dyDescent="0.25">
      <c r="W44" s="140">
        <f>W24</f>
        <v>2.5089353877611824</v>
      </c>
    </row>
  </sheetData>
  <mergeCells count="15">
    <mergeCell ref="AH9:AM9"/>
    <mergeCell ref="AO2:AO3"/>
    <mergeCell ref="AP2:AP3"/>
    <mergeCell ref="AQ2:AQ3"/>
    <mergeCell ref="B1:B2"/>
    <mergeCell ref="C1:F1"/>
    <mergeCell ref="G1:J1"/>
    <mergeCell ref="K1:R1"/>
    <mergeCell ref="AG2:AN2"/>
    <mergeCell ref="Q2:R2"/>
    <mergeCell ref="A4:A23"/>
    <mergeCell ref="A24:A42"/>
    <mergeCell ref="K2:L2"/>
    <mergeCell ref="M2:N2"/>
    <mergeCell ref="O2:P2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PROP_InOut</vt:lpstr>
      <vt:lpstr>PROP_Table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2021-11-01T15:31:29Z</dcterms:modified>
</cp:coreProperties>
</file>