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BET21x13\"/>
    </mc:Choice>
  </mc:AlternateContent>
  <xr:revisionPtr revIDLastSave="0" documentId="13_ncr:1_{3B774A67-A727-40C7-B6DB-D15FC3FBB3F2}" xr6:coauthVersionLast="47" xr6:coauthVersionMax="47" xr10:uidLastSave="{00000000-0000-0000-0000-000000000000}"/>
  <bookViews>
    <workbookView xWindow="-120" yWindow="-120" windowWidth="20730" windowHeight="11160" activeTab="3" xr2:uid="{2999A67B-CFAC-4A53-8180-99CD48303CF1}"/>
  </bookViews>
  <sheets>
    <sheet name="PROP_InOut" sheetId="1" r:id="rId1"/>
    <sheet name="PROP_Table" sheetId="2" r:id="rId2"/>
    <sheet name="Conversor" sheetId="3" r:id="rId3"/>
    <sheet name="PROP_Table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7" i="4" l="1"/>
  <c r="Z27" i="4"/>
  <c r="D8" i="1" l="1"/>
  <c r="N41" i="4" l="1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Q39" i="4"/>
  <c r="AQ40" i="4"/>
  <c r="Z37" i="4"/>
  <c r="AQ37" i="4" s="1"/>
  <c r="Z35" i="4"/>
  <c r="Z33" i="4"/>
  <c r="AQ33" i="4" s="1"/>
  <c r="Z31" i="4"/>
  <c r="AQ31" i="4" s="1"/>
  <c r="Z29" i="4"/>
  <c r="AQ29" i="4" s="1"/>
  <c r="Z25" i="4"/>
  <c r="AQ25" i="4" s="1"/>
  <c r="Z23" i="4"/>
  <c r="AQ23" i="4" s="1"/>
  <c r="Z21" i="4"/>
  <c r="AQ21" i="4" s="1"/>
  <c r="Z19" i="4"/>
  <c r="AQ19" i="4" s="1"/>
  <c r="Z17" i="4"/>
  <c r="Z15" i="4"/>
  <c r="AQ15" i="4" s="1"/>
  <c r="Z13" i="4"/>
  <c r="AQ13" i="4" s="1"/>
  <c r="Z11" i="4"/>
  <c r="AQ11" i="4" s="1"/>
  <c r="AP39" i="4"/>
  <c r="Y37" i="4"/>
  <c r="AP37" i="4" s="1"/>
  <c r="Y35" i="4"/>
  <c r="AP35" i="4" s="1"/>
  <c r="Y33" i="4"/>
  <c r="AP33" i="4" s="1"/>
  <c r="Y31" i="4"/>
  <c r="AP31" i="4" s="1"/>
  <c r="Y29" i="4"/>
  <c r="AP29" i="4" s="1"/>
  <c r="AP27" i="4"/>
  <c r="Y25" i="4"/>
  <c r="AP25" i="4" s="1"/>
  <c r="Y23" i="4"/>
  <c r="AP23" i="4" s="1"/>
  <c r="Y21" i="4"/>
  <c r="AP21" i="4" s="1"/>
  <c r="Y19" i="4"/>
  <c r="AP19" i="4" s="1"/>
  <c r="Y17" i="4"/>
  <c r="AP17" i="4" s="1"/>
  <c r="Y15" i="4"/>
  <c r="AP15" i="4" s="1"/>
  <c r="Y13" i="4"/>
  <c r="AP13" i="4" s="1"/>
  <c r="Y11" i="4"/>
  <c r="AP11" i="4" s="1"/>
  <c r="N39" i="4"/>
  <c r="V37" i="4"/>
  <c r="N37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V13" i="4"/>
  <c r="N13" i="4" s="1"/>
  <c r="V11" i="4"/>
  <c r="N11" i="4" s="1"/>
  <c r="U37" i="4"/>
  <c r="U35" i="4"/>
  <c r="U33" i="4"/>
  <c r="U31" i="4"/>
  <c r="U29" i="4"/>
  <c r="U27" i="4"/>
  <c r="U25" i="4"/>
  <c r="U23" i="4"/>
  <c r="U21" i="4"/>
  <c r="U19" i="4"/>
  <c r="U17" i="4"/>
  <c r="U15" i="4"/>
  <c r="U13" i="4"/>
  <c r="U11" i="4"/>
  <c r="K8" i="1"/>
  <c r="AQ12" i="4"/>
  <c r="AQ14" i="4"/>
  <c r="AQ16" i="4"/>
  <c r="AQ17" i="4"/>
  <c r="AQ18" i="4"/>
  <c r="AQ20" i="4"/>
  <c r="AQ22" i="4"/>
  <c r="AQ24" i="4"/>
  <c r="AQ26" i="4"/>
  <c r="AQ27" i="4"/>
  <c r="AQ28" i="4"/>
  <c r="AQ30" i="4"/>
  <c r="AQ32" i="4"/>
  <c r="AQ34" i="4"/>
  <c r="AQ35" i="4"/>
  <c r="AQ36" i="4"/>
  <c r="AQ38" i="4"/>
  <c r="AQ41" i="4"/>
  <c r="AQ10" i="4"/>
  <c r="AP12" i="4"/>
  <c r="AP14" i="4"/>
  <c r="AP16" i="4"/>
  <c r="AP18" i="4"/>
  <c r="AP20" i="4"/>
  <c r="AP22" i="4"/>
  <c r="AP24" i="4"/>
  <c r="AP26" i="4"/>
  <c r="AP28" i="4"/>
  <c r="AP30" i="4"/>
  <c r="AP32" i="4"/>
  <c r="AP34" i="4"/>
  <c r="AP36" i="4"/>
  <c r="AP38" i="4"/>
  <c r="AP40" i="4"/>
  <c r="AP41" i="4"/>
  <c r="AP10" i="4"/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G24" i="2" l="1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M8" i="1"/>
  <c r="J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P6" i="2"/>
  <c r="O24" i="2"/>
  <c r="P7" i="2"/>
  <c r="O31" i="2"/>
  <c r="P8" i="2"/>
  <c r="P5" i="2"/>
  <c r="P4" i="2"/>
  <c r="O40" i="2"/>
  <c r="P9" i="2"/>
  <c r="O29" i="2"/>
  <c r="O35" i="2"/>
  <c r="O43" i="2"/>
  <c r="O27" i="2"/>
  <c r="O37" i="2"/>
  <c r="O28" i="2"/>
  <c r="O38" i="2"/>
  <c r="O42" i="2"/>
  <c r="C21" i="3"/>
  <c r="C19" i="3"/>
  <c r="C17" i="3"/>
  <c r="C15" i="3"/>
  <c r="C13" i="3"/>
  <c r="C11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C7" i="3"/>
  <c r="C5" i="3"/>
  <c r="C3" i="3"/>
  <c r="O41" i="2" l="1"/>
  <c r="O32" i="2"/>
  <c r="O34" i="2"/>
  <c r="O36" i="2"/>
  <c r="O26" i="2"/>
  <c r="O39" i="2"/>
  <c r="O30" i="2"/>
  <c r="O33" i="2"/>
  <c r="O25" i="2"/>
  <c r="F8" i="1"/>
  <c r="E8" i="1"/>
  <c r="B8" i="1"/>
  <c r="H12" i="1" s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C42" i="2"/>
  <c r="G8" i="1"/>
  <c r="C8" i="1"/>
  <c r="H15" i="4" s="1"/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8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H23" i="2"/>
  <c r="H14" i="2"/>
  <c r="D15" i="2"/>
  <c r="D8" i="2"/>
  <c r="H19" i="2"/>
  <c r="D11" i="2"/>
  <c r="D9" i="2"/>
  <c r="D18" i="2"/>
  <c r="H4" i="2"/>
  <c r="D12" i="2"/>
  <c r="H13" i="2"/>
  <c r="D16" i="2"/>
  <c r="H5" i="2"/>
  <c r="H20" i="2"/>
  <c r="D17" i="2"/>
  <c r="D7" i="2"/>
  <c r="H10" i="2"/>
  <c r="H21" i="2"/>
  <c r="H6" i="2"/>
  <c r="D22" i="2"/>
  <c r="X15" i="4" l="1"/>
  <c r="AB15" i="4" s="1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X25" i="4"/>
  <c r="AB25" i="4" s="1"/>
  <c r="K25" i="4"/>
  <c r="I22" i="4"/>
  <c r="X22" i="4"/>
  <c r="K22" i="4"/>
  <c r="I23" i="4"/>
  <c r="X23" i="4"/>
  <c r="AB23" i="4" s="1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X10" i="4"/>
  <c r="I10" i="4"/>
  <c r="K10" i="4"/>
  <c r="I5" i="4"/>
  <c r="K5" i="4"/>
  <c r="X37" i="4"/>
  <c r="AB37" i="4" s="1"/>
  <c r="K37" i="4"/>
  <c r="I37" i="4"/>
  <c r="I6" i="4"/>
  <c r="K6" i="4"/>
  <c r="I38" i="4"/>
  <c r="X38" i="4"/>
  <c r="AB38" i="4" s="1"/>
  <c r="K38" i="4"/>
  <c r="I7" i="4"/>
  <c r="K7" i="4"/>
  <c r="K35" i="4"/>
  <c r="X35" i="4"/>
  <c r="AB35" i="4" s="1"/>
  <c r="I35" i="4"/>
  <c r="X12" i="4"/>
  <c r="AB12" i="4" s="1"/>
  <c r="I12" i="4"/>
  <c r="K12" i="4"/>
  <c r="I28" i="4"/>
  <c r="K28" i="4"/>
  <c r="X28" i="4"/>
  <c r="K18" i="4"/>
  <c r="X18" i="4"/>
  <c r="AB18" i="4" s="1"/>
  <c r="I18" i="4"/>
  <c r="X13" i="4"/>
  <c r="K13" i="4"/>
  <c r="I13" i="4"/>
  <c r="I9" i="4"/>
  <c r="K9" i="4"/>
  <c r="I14" i="4"/>
  <c r="X14" i="4"/>
  <c r="AB14" i="4" s="1"/>
  <c r="K14" i="4"/>
  <c r="AY14" i="4" s="1"/>
  <c r="K11" i="4"/>
  <c r="I11" i="4"/>
  <c r="I39" i="4"/>
  <c r="K39" i="4"/>
  <c r="X39" i="4"/>
  <c r="AB39" i="4" s="1"/>
  <c r="X32" i="4"/>
  <c r="K32" i="4"/>
  <c r="I32" i="4"/>
  <c r="I41" i="4"/>
  <c r="K41" i="4"/>
  <c r="X41" i="4"/>
  <c r="K34" i="4"/>
  <c r="I34" i="4"/>
  <c r="X34" i="4"/>
  <c r="AB34" i="4" s="1"/>
  <c r="X29" i="4"/>
  <c r="AB29" i="4" s="1"/>
  <c r="I29" i="4"/>
  <c r="K29" i="4"/>
  <c r="K33" i="4"/>
  <c r="X33" i="4"/>
  <c r="I33" i="4"/>
  <c r="X30" i="4"/>
  <c r="AB30" i="4" s="1"/>
  <c r="K30" i="4"/>
  <c r="I30" i="4"/>
  <c r="X27" i="4"/>
  <c r="I27" i="4"/>
  <c r="K27" i="4"/>
  <c r="I31" i="4"/>
  <c r="X31" i="4"/>
  <c r="AB31" i="4" s="1"/>
  <c r="K31" i="4"/>
  <c r="I8" i="4"/>
  <c r="K8" i="4"/>
  <c r="K24" i="4"/>
  <c r="I24" i="4"/>
  <c r="X24" i="4"/>
  <c r="AB24" i="4" s="1"/>
  <c r="K40" i="4"/>
  <c r="I40" i="4"/>
  <c r="X40" i="4"/>
  <c r="H11" i="2"/>
  <c r="I11" i="2" s="1"/>
  <c r="H12" i="2"/>
  <c r="K12" i="2" s="1"/>
  <c r="D20" i="2"/>
  <c r="H18" i="2"/>
  <c r="I18" i="2" s="1"/>
  <c r="H16" i="2"/>
  <c r="I16" i="2" s="1"/>
  <c r="D13" i="2"/>
  <c r="H25" i="2"/>
  <c r="D25" i="2"/>
  <c r="D37" i="2"/>
  <c r="H37" i="2"/>
  <c r="D26" i="2"/>
  <c r="H26" i="2"/>
  <c r="D30" i="2"/>
  <c r="H30" i="2"/>
  <c r="D43" i="2"/>
  <c r="H43" i="2"/>
  <c r="H35" i="2"/>
  <c r="D35" i="2"/>
  <c r="H27" i="2"/>
  <c r="D27" i="2"/>
  <c r="H36" i="2"/>
  <c r="D36" i="2"/>
  <c r="D23" i="2"/>
  <c r="D33" i="2"/>
  <c r="H33" i="2"/>
  <c r="D31" i="2"/>
  <c r="H31" i="2"/>
  <c r="D28" i="2"/>
  <c r="H28" i="2"/>
  <c r="D42" i="2"/>
  <c r="H42" i="2"/>
  <c r="H34" i="2"/>
  <c r="D34" i="2"/>
  <c r="D41" i="2"/>
  <c r="H41" i="2"/>
  <c r="H40" i="2"/>
  <c r="D40" i="2"/>
  <c r="D32" i="2"/>
  <c r="H32" i="2"/>
  <c r="H29" i="2"/>
  <c r="D29" i="2"/>
  <c r="D38" i="2"/>
  <c r="H38" i="2"/>
  <c r="D39" i="2"/>
  <c r="H39" i="2"/>
  <c r="D24" i="2"/>
  <c r="H24" i="2"/>
  <c r="H8" i="2"/>
  <c r="K8" i="2" s="1"/>
  <c r="D14" i="2"/>
  <c r="D19" i="2"/>
  <c r="D4" i="2"/>
  <c r="H7" i="2"/>
  <c r="K7" i="2" s="1"/>
  <c r="D10" i="2"/>
  <c r="D5" i="2"/>
  <c r="H9" i="2"/>
  <c r="K9" i="2" s="1"/>
  <c r="H15" i="2"/>
  <c r="K15" i="2" s="1"/>
  <c r="H17" i="2"/>
  <c r="I17" i="2" s="1"/>
  <c r="H22" i="2"/>
  <c r="I22" i="2" s="1"/>
  <c r="D6" i="2"/>
  <c r="D21" i="2"/>
  <c r="F12" i="2"/>
  <c r="F7" i="2"/>
  <c r="F20" i="2"/>
  <c r="F15" i="2"/>
  <c r="F16" i="2"/>
  <c r="F9" i="2"/>
  <c r="F11" i="2"/>
  <c r="F22" i="2"/>
  <c r="F8" i="2"/>
  <c r="F17" i="2"/>
  <c r="F18" i="2"/>
  <c r="O7" i="2"/>
  <c r="O13" i="2"/>
  <c r="O19" i="2"/>
  <c r="O9" i="2"/>
  <c r="O10" i="2"/>
  <c r="O16" i="2"/>
  <c r="O22" i="2"/>
  <c r="O5" i="2"/>
  <c r="O11" i="2"/>
  <c r="O17" i="2"/>
  <c r="O23" i="2"/>
  <c r="O8" i="2"/>
  <c r="O14" i="2"/>
  <c r="O20" i="2"/>
  <c r="O4" i="2"/>
  <c r="O15" i="2"/>
  <c r="O21" i="2"/>
  <c r="O6" i="2"/>
  <c r="O12" i="2"/>
  <c r="O18" i="2"/>
  <c r="I19" i="2"/>
  <c r="K19" i="2"/>
  <c r="I13" i="2"/>
  <c r="K13" i="2"/>
  <c r="I5" i="2"/>
  <c r="K5" i="2"/>
  <c r="AA5" i="2" s="1"/>
  <c r="I21" i="2"/>
  <c r="K21" i="2"/>
  <c r="I6" i="2"/>
  <c r="AF6" i="2" s="1"/>
  <c r="K6" i="2"/>
  <c r="K20" i="2"/>
  <c r="I20" i="2"/>
  <c r="I10" i="2"/>
  <c r="K10" i="2"/>
  <c r="I4" i="2"/>
  <c r="K4" i="2"/>
  <c r="AC4" i="2" s="1"/>
  <c r="K11" i="2"/>
  <c r="I23" i="2"/>
  <c r="K23" i="2"/>
  <c r="I14" i="2"/>
  <c r="K14" i="2"/>
  <c r="AA13" i="4" l="1"/>
  <c r="T13" i="4"/>
  <c r="AB13" i="4"/>
  <c r="AC13" i="4" s="1"/>
  <c r="AE13" i="4" s="1"/>
  <c r="AG13" i="2"/>
  <c r="AF13" i="2"/>
  <c r="V13" i="2"/>
  <c r="W13" i="2"/>
  <c r="AA40" i="4"/>
  <c r="T40" i="4"/>
  <c r="AY8" i="4"/>
  <c r="AZ8" i="4" s="1"/>
  <c r="L8" i="4"/>
  <c r="R8" i="4" s="1"/>
  <c r="Q8" i="4" s="1"/>
  <c r="AW8" i="4"/>
  <c r="AX8" i="4" s="1"/>
  <c r="AA33" i="4"/>
  <c r="T33" i="4"/>
  <c r="L34" i="4"/>
  <c r="AY34" i="4"/>
  <c r="AZ34" i="4" s="1"/>
  <c r="AW34" i="4"/>
  <c r="AX34" i="4" s="1"/>
  <c r="AA41" i="4"/>
  <c r="T41" i="4"/>
  <c r="AY32" i="4"/>
  <c r="AZ32" i="4" s="1"/>
  <c r="L32" i="4"/>
  <c r="AW32" i="4"/>
  <c r="AX32" i="4" s="1"/>
  <c r="AS11" i="4"/>
  <c r="AO11" i="4"/>
  <c r="J11" i="4"/>
  <c r="AR11" i="4"/>
  <c r="AR18" i="4"/>
  <c r="AO18" i="4"/>
  <c r="AS18" i="4"/>
  <c r="J18" i="4"/>
  <c r="AA28" i="4"/>
  <c r="T28" i="4"/>
  <c r="AS10" i="4"/>
  <c r="J10" i="4"/>
  <c r="AR10" i="4"/>
  <c r="AO10" i="4"/>
  <c r="AA22" i="4"/>
  <c r="T22" i="4"/>
  <c r="L15" i="4"/>
  <c r="AW15" i="4"/>
  <c r="AX15" i="4" s="1"/>
  <c r="AY15" i="4"/>
  <c r="AZ15" i="4" s="1"/>
  <c r="W11" i="2"/>
  <c r="V11" i="2"/>
  <c r="AF11" i="2"/>
  <c r="AG11" i="2"/>
  <c r="V10" i="2"/>
  <c r="AG10" i="2"/>
  <c r="W10" i="2"/>
  <c r="AF10" i="2"/>
  <c r="AG17" i="2"/>
  <c r="AF17" i="2"/>
  <c r="W17" i="2"/>
  <c r="V17" i="2"/>
  <c r="AF16" i="2"/>
  <c r="W16" i="2"/>
  <c r="V16" i="2"/>
  <c r="AG16" i="2"/>
  <c r="AO40" i="4"/>
  <c r="AR40" i="4"/>
  <c r="AS40" i="4"/>
  <c r="J40" i="4"/>
  <c r="AW24" i="4"/>
  <c r="AX24" i="4" s="1"/>
  <c r="L24" i="4"/>
  <c r="AY24" i="4"/>
  <c r="AZ24" i="4" s="1"/>
  <c r="BC8" i="4"/>
  <c r="AO8" i="4"/>
  <c r="BB8" i="4"/>
  <c r="AR8" i="4"/>
  <c r="AS8" i="4"/>
  <c r="J8" i="4"/>
  <c r="AA32" i="4"/>
  <c r="T32" i="4"/>
  <c r="AW14" i="4"/>
  <c r="AX14" i="4" s="1"/>
  <c r="L14" i="4"/>
  <c r="AZ14" i="4"/>
  <c r="AS35" i="4"/>
  <c r="AO35" i="4"/>
  <c r="AR35" i="4"/>
  <c r="J35" i="4"/>
  <c r="J38" i="4"/>
  <c r="AO38" i="4"/>
  <c r="AS38" i="4"/>
  <c r="AR38" i="4"/>
  <c r="J37" i="4"/>
  <c r="AR37" i="4"/>
  <c r="AS37" i="4"/>
  <c r="AO37" i="4"/>
  <c r="AA10" i="4"/>
  <c r="T10" i="4"/>
  <c r="W19" i="2"/>
  <c r="V19" i="2"/>
  <c r="AF19" i="2"/>
  <c r="AG19" i="2"/>
  <c r="V18" i="2"/>
  <c r="AG18" i="2"/>
  <c r="W18" i="2"/>
  <c r="AF18" i="2"/>
  <c r="AY40" i="4"/>
  <c r="AZ40" i="4" s="1"/>
  <c r="AW40" i="4"/>
  <c r="AX40" i="4" s="1"/>
  <c r="L40" i="4"/>
  <c r="AB33" i="4"/>
  <c r="W23" i="2"/>
  <c r="V23" i="2"/>
  <c r="AF23" i="2"/>
  <c r="AG23" i="2"/>
  <c r="AB40" i="4"/>
  <c r="AA24" i="4"/>
  <c r="AC24" i="4" s="1"/>
  <c r="T24" i="4"/>
  <c r="AS31" i="4"/>
  <c r="AR31" i="4"/>
  <c r="AO31" i="4"/>
  <c r="J31" i="4"/>
  <c r="AW27" i="4"/>
  <c r="AX27" i="4" s="1"/>
  <c r="L27" i="4"/>
  <c r="AY27" i="4"/>
  <c r="AZ27" i="4" s="1"/>
  <c r="AA30" i="4"/>
  <c r="AC30" i="4" s="1"/>
  <c r="T30" i="4"/>
  <c r="AS33" i="4"/>
  <c r="AO33" i="4"/>
  <c r="J33" i="4"/>
  <c r="AR33" i="4"/>
  <c r="AA29" i="4"/>
  <c r="AC29" i="4" s="1"/>
  <c r="T29" i="4"/>
  <c r="AO34" i="4"/>
  <c r="AS34" i="4"/>
  <c r="AR34" i="4"/>
  <c r="J34" i="4"/>
  <c r="AO41" i="4"/>
  <c r="AS41" i="4"/>
  <c r="J41" i="4"/>
  <c r="AR41" i="4"/>
  <c r="AB32" i="4"/>
  <c r="J39" i="4"/>
  <c r="AO39" i="4"/>
  <c r="AR39" i="4"/>
  <c r="AS39" i="4"/>
  <c r="AS14" i="4"/>
  <c r="AR14" i="4"/>
  <c r="AO14" i="4"/>
  <c r="J14" i="4"/>
  <c r="AS9" i="4"/>
  <c r="AO9" i="4"/>
  <c r="J9" i="4"/>
  <c r="BB9" i="4"/>
  <c r="AR9" i="4"/>
  <c r="BC9" i="4"/>
  <c r="AW13" i="4"/>
  <c r="AX13" i="4" s="1"/>
  <c r="AY13" i="4"/>
  <c r="AZ13" i="4" s="1"/>
  <c r="L13" i="4"/>
  <c r="AW18" i="4"/>
  <c r="AX18" i="4" s="1"/>
  <c r="L18" i="4"/>
  <c r="AY18" i="4"/>
  <c r="AZ18" i="4" s="1"/>
  <c r="AS28" i="4"/>
  <c r="J28" i="4"/>
  <c r="AR28" i="4"/>
  <c r="AO28" i="4"/>
  <c r="AO12" i="4"/>
  <c r="J12" i="4"/>
  <c r="AS12" i="4"/>
  <c r="AR12" i="4"/>
  <c r="AW35" i="4"/>
  <c r="AX35" i="4" s="1"/>
  <c r="L35" i="4"/>
  <c r="AY35" i="4"/>
  <c r="AZ35" i="4" s="1"/>
  <c r="AR7" i="4"/>
  <c r="BC7" i="4"/>
  <c r="AS7" i="4"/>
  <c r="AO7" i="4"/>
  <c r="J7" i="4"/>
  <c r="BB7" i="4"/>
  <c r="AA38" i="4"/>
  <c r="AC38" i="4" s="1"/>
  <c r="T38" i="4"/>
  <c r="AA37" i="4"/>
  <c r="AC37" i="4" s="1"/>
  <c r="T37" i="4"/>
  <c r="AS5" i="4"/>
  <c r="AO5" i="4"/>
  <c r="AR5" i="4"/>
  <c r="J5" i="4"/>
  <c r="BB5" i="4"/>
  <c r="BC5" i="4"/>
  <c r="AB10" i="4"/>
  <c r="AA36" i="4"/>
  <c r="AC36" i="4" s="1"/>
  <c r="T36" i="4"/>
  <c r="BC4" i="4"/>
  <c r="AS4" i="4"/>
  <c r="AO4" i="4"/>
  <c r="BB4" i="4"/>
  <c r="AR4" i="4"/>
  <c r="J4" i="4"/>
  <c r="AA23" i="4"/>
  <c r="AC23" i="4" s="1"/>
  <c r="T23" i="4"/>
  <c r="AW22" i="4"/>
  <c r="AX22" i="4" s="1"/>
  <c r="AY22" i="4"/>
  <c r="AZ22" i="4" s="1"/>
  <c r="L22" i="4"/>
  <c r="AS25" i="4"/>
  <c r="J25" i="4"/>
  <c r="AO25" i="4"/>
  <c r="AR25" i="4"/>
  <c r="AS26" i="4"/>
  <c r="J26" i="4"/>
  <c r="AO26" i="4"/>
  <c r="AR26" i="4"/>
  <c r="AS16" i="4"/>
  <c r="J16" i="4"/>
  <c r="AR16" i="4"/>
  <c r="AO16" i="4"/>
  <c r="AG21" i="2"/>
  <c r="AF21" i="2"/>
  <c r="V21" i="2"/>
  <c r="W21" i="2"/>
  <c r="V22" i="2"/>
  <c r="AG22" i="2"/>
  <c r="W22" i="2"/>
  <c r="AF22" i="2"/>
  <c r="AS24" i="4"/>
  <c r="J24" i="4"/>
  <c r="AO24" i="4"/>
  <c r="AR24" i="4"/>
  <c r="AW31" i="4"/>
  <c r="AX31" i="4" s="1"/>
  <c r="L31" i="4"/>
  <c r="AY31" i="4"/>
  <c r="AZ31" i="4" s="1"/>
  <c r="J27" i="4"/>
  <c r="AO27" i="4"/>
  <c r="AS27" i="4"/>
  <c r="AR27" i="4"/>
  <c r="AS30" i="4"/>
  <c r="AO30" i="4"/>
  <c r="J30" i="4"/>
  <c r="AR30" i="4"/>
  <c r="L29" i="4"/>
  <c r="AY29" i="4"/>
  <c r="AZ29" i="4" s="1"/>
  <c r="AW29" i="4"/>
  <c r="AX29" i="4" s="1"/>
  <c r="AA12" i="4"/>
  <c r="AC12" i="4" s="1"/>
  <c r="T12" i="4"/>
  <c r="L6" i="4"/>
  <c r="R6" i="4" s="1"/>
  <c r="Q6" i="4" s="1"/>
  <c r="AW6" i="4"/>
  <c r="AX6" i="4" s="1"/>
  <c r="AY6" i="4"/>
  <c r="AZ6" i="4" s="1"/>
  <c r="AW20" i="4"/>
  <c r="AX20" i="4" s="1"/>
  <c r="L20" i="4"/>
  <c r="AY20" i="4"/>
  <c r="AZ20" i="4" s="1"/>
  <c r="AW4" i="4"/>
  <c r="AX4" i="4" s="1"/>
  <c r="AY4" i="4"/>
  <c r="AZ4" i="4" s="1"/>
  <c r="L4" i="4"/>
  <c r="R4" i="4" s="1"/>
  <c r="Q4" i="4" s="1"/>
  <c r="L19" i="4"/>
  <c r="AY19" i="4"/>
  <c r="AZ19" i="4" s="1"/>
  <c r="AW19" i="4"/>
  <c r="AX19" i="4" s="1"/>
  <c r="AO23" i="4"/>
  <c r="AR23" i="4"/>
  <c r="AS23" i="4"/>
  <c r="J23" i="4"/>
  <c r="AR21" i="4"/>
  <c r="AS21" i="4"/>
  <c r="AO21" i="4"/>
  <c r="J21" i="4"/>
  <c r="AW17" i="4"/>
  <c r="AX17" i="4" s="1"/>
  <c r="L17" i="4"/>
  <c r="AY17" i="4"/>
  <c r="AZ17" i="4" s="1"/>
  <c r="AY16" i="4"/>
  <c r="AZ16" i="4" s="1"/>
  <c r="L16" i="4"/>
  <c r="AW16" i="4"/>
  <c r="AX16" i="4" s="1"/>
  <c r="V14" i="2"/>
  <c r="AG14" i="2"/>
  <c r="W14" i="2"/>
  <c r="AF14" i="2"/>
  <c r="AA31" i="4"/>
  <c r="AC31" i="4" s="1"/>
  <c r="T31" i="4"/>
  <c r="AA27" i="4"/>
  <c r="T27" i="4"/>
  <c r="AY30" i="4"/>
  <c r="AZ30" i="4" s="1"/>
  <c r="L30" i="4"/>
  <c r="AW30" i="4"/>
  <c r="AX30" i="4" s="1"/>
  <c r="AW33" i="4"/>
  <c r="AX33" i="4" s="1"/>
  <c r="AY33" i="4"/>
  <c r="AZ33" i="4" s="1"/>
  <c r="L33" i="4"/>
  <c r="AS29" i="4"/>
  <c r="AR29" i="4"/>
  <c r="J29" i="4"/>
  <c r="AO29" i="4"/>
  <c r="L41" i="4"/>
  <c r="AW41" i="4"/>
  <c r="AX41" i="4" s="1"/>
  <c r="AY41" i="4"/>
  <c r="AZ41" i="4" s="1"/>
  <c r="AA39" i="4"/>
  <c r="AC39" i="4" s="1"/>
  <c r="T39" i="4"/>
  <c r="AW11" i="4"/>
  <c r="AX11" i="4" s="1"/>
  <c r="L11" i="4"/>
  <c r="AY11" i="4"/>
  <c r="AZ11" i="4" s="1"/>
  <c r="AY28" i="4"/>
  <c r="AZ28" i="4" s="1"/>
  <c r="L28" i="4"/>
  <c r="AW28" i="4"/>
  <c r="AX28" i="4" s="1"/>
  <c r="AS6" i="4"/>
  <c r="BB6" i="4"/>
  <c r="J6" i="4"/>
  <c r="AO6" i="4"/>
  <c r="BC6" i="4"/>
  <c r="AR6" i="4"/>
  <c r="AY36" i="4"/>
  <c r="AZ36" i="4" s="1"/>
  <c r="L36" i="4"/>
  <c r="AW36" i="4"/>
  <c r="AX36" i="4" s="1"/>
  <c r="AR20" i="4"/>
  <c r="AO20" i="4"/>
  <c r="AS20" i="4"/>
  <c r="J20" i="4"/>
  <c r="AO19" i="4"/>
  <c r="AR19" i="4"/>
  <c r="AS19" i="4"/>
  <c r="J19" i="4"/>
  <c r="AS22" i="4"/>
  <c r="AR22" i="4"/>
  <c r="J22" i="4"/>
  <c r="AO22" i="4"/>
  <c r="AW25" i="4"/>
  <c r="AX25" i="4" s="1"/>
  <c r="L25" i="4"/>
  <c r="AY25" i="4"/>
  <c r="AZ25" i="4" s="1"/>
  <c r="AA21" i="4"/>
  <c r="AC21" i="4" s="1"/>
  <c r="T21" i="4"/>
  <c r="AA26" i="4"/>
  <c r="AC26" i="4" s="1"/>
  <c r="T26" i="4"/>
  <c r="AO17" i="4"/>
  <c r="AS17" i="4"/>
  <c r="J17" i="4"/>
  <c r="AR17" i="4"/>
  <c r="AR15" i="4"/>
  <c r="AS15" i="4"/>
  <c r="J15" i="4"/>
  <c r="AO15" i="4"/>
  <c r="AF20" i="2"/>
  <c r="W20" i="2"/>
  <c r="AG20" i="2"/>
  <c r="V20" i="2"/>
  <c r="I12" i="2"/>
  <c r="AB27" i="4"/>
  <c r="AA34" i="4"/>
  <c r="AC34" i="4" s="1"/>
  <c r="T34" i="4"/>
  <c r="AB41" i="4"/>
  <c r="J32" i="4"/>
  <c r="AR32" i="4"/>
  <c r="AS32" i="4"/>
  <c r="AO32" i="4"/>
  <c r="AW39" i="4"/>
  <c r="AX39" i="4" s="1"/>
  <c r="L39" i="4"/>
  <c r="AY39" i="4"/>
  <c r="AZ39" i="4" s="1"/>
  <c r="AA14" i="4"/>
  <c r="AC14" i="4" s="1"/>
  <c r="T14" i="4"/>
  <c r="AY9" i="4"/>
  <c r="AZ9" i="4" s="1"/>
  <c r="AW9" i="4"/>
  <c r="AX9" i="4" s="1"/>
  <c r="L9" i="4"/>
  <c r="R9" i="4" s="1"/>
  <c r="Q9" i="4" s="1"/>
  <c r="AO13" i="4"/>
  <c r="AS13" i="4"/>
  <c r="AR13" i="4"/>
  <c r="J13" i="4"/>
  <c r="AA18" i="4"/>
  <c r="AC18" i="4" s="1"/>
  <c r="T18" i="4"/>
  <c r="AB28" i="4"/>
  <c r="AY12" i="4"/>
  <c r="AZ12" i="4" s="1"/>
  <c r="AW12" i="4"/>
  <c r="AX12" i="4" s="1"/>
  <c r="L12" i="4"/>
  <c r="AA35" i="4"/>
  <c r="AC35" i="4" s="1"/>
  <c r="T35" i="4"/>
  <c r="AW7" i="4"/>
  <c r="AX7" i="4" s="1"/>
  <c r="L7" i="4"/>
  <c r="R7" i="4" s="1"/>
  <c r="Q7" i="4" s="1"/>
  <c r="AY7" i="4"/>
  <c r="AZ7" i="4" s="1"/>
  <c r="L38" i="4"/>
  <c r="AY38" i="4"/>
  <c r="AZ38" i="4" s="1"/>
  <c r="AW38" i="4"/>
  <c r="AX38" i="4" s="1"/>
  <c r="AW37" i="4"/>
  <c r="AX37" i="4" s="1"/>
  <c r="L37" i="4"/>
  <c r="AY37" i="4"/>
  <c r="AZ37" i="4" s="1"/>
  <c r="L5" i="4"/>
  <c r="R5" i="4" s="1"/>
  <c r="Q5" i="4" s="1"/>
  <c r="AW5" i="4"/>
  <c r="AX5" i="4" s="1"/>
  <c r="AY5" i="4"/>
  <c r="AZ5" i="4" s="1"/>
  <c r="AW10" i="4"/>
  <c r="AX10" i="4" s="1"/>
  <c r="L10" i="4"/>
  <c r="AY10" i="4"/>
  <c r="AZ10" i="4" s="1"/>
  <c r="J36" i="4"/>
  <c r="AR36" i="4"/>
  <c r="AS36" i="4"/>
  <c r="AO36" i="4"/>
  <c r="AA20" i="4"/>
  <c r="AC20" i="4" s="1"/>
  <c r="T20" i="4"/>
  <c r="AA19" i="4"/>
  <c r="AC19" i="4" s="1"/>
  <c r="T19" i="4"/>
  <c r="AW23" i="4"/>
  <c r="AX23" i="4" s="1"/>
  <c r="L23" i="4"/>
  <c r="AY23" i="4"/>
  <c r="AZ23" i="4" s="1"/>
  <c r="AB22" i="4"/>
  <c r="AA25" i="4"/>
  <c r="AC25" i="4" s="1"/>
  <c r="T25" i="4"/>
  <c r="AW21" i="4"/>
  <c r="AX21" i="4" s="1"/>
  <c r="AY21" i="4"/>
  <c r="AZ21" i="4" s="1"/>
  <c r="L21" i="4"/>
  <c r="AW26" i="4"/>
  <c r="AX26" i="4" s="1"/>
  <c r="L26" i="4"/>
  <c r="AY26" i="4"/>
  <c r="AZ26" i="4" s="1"/>
  <c r="AA17" i="4"/>
  <c r="AC17" i="4" s="1"/>
  <c r="T17" i="4"/>
  <c r="AA16" i="4"/>
  <c r="AC16" i="4" s="1"/>
  <c r="T16" i="4"/>
  <c r="AA15" i="4"/>
  <c r="AC15" i="4" s="1"/>
  <c r="T15" i="4"/>
  <c r="BB15" i="4" s="1"/>
  <c r="J4" i="2"/>
  <c r="S4" i="2"/>
  <c r="K18" i="2"/>
  <c r="AC18" i="2" s="1"/>
  <c r="AD18" i="2" s="1"/>
  <c r="F10" i="2"/>
  <c r="I8" i="2"/>
  <c r="J8" i="2" s="1"/>
  <c r="K16" i="2"/>
  <c r="AC16" i="2" s="1"/>
  <c r="AD16" i="2" s="1"/>
  <c r="F23" i="2"/>
  <c r="F13" i="2"/>
  <c r="F43" i="2"/>
  <c r="F26" i="2"/>
  <c r="F24" i="2"/>
  <c r="F32" i="2"/>
  <c r="F42" i="2"/>
  <c r="F36" i="2"/>
  <c r="F29" i="2"/>
  <c r="F40" i="2"/>
  <c r="F34" i="2"/>
  <c r="F30" i="2"/>
  <c r="F37" i="2"/>
  <c r="F38" i="2"/>
  <c r="F41" i="2"/>
  <c r="F31" i="2"/>
  <c r="F35" i="2"/>
  <c r="F39" i="2"/>
  <c r="F28" i="2"/>
  <c r="F33" i="2"/>
  <c r="F27" i="2"/>
  <c r="F25" i="2"/>
  <c r="F6" i="2"/>
  <c r="K38" i="2"/>
  <c r="I38" i="2"/>
  <c r="K34" i="2"/>
  <c r="I34" i="2"/>
  <c r="K42" i="2"/>
  <c r="I42" i="2"/>
  <c r="K35" i="2"/>
  <c r="I35" i="2"/>
  <c r="K43" i="2"/>
  <c r="I43" i="2"/>
  <c r="K26" i="2"/>
  <c r="I26" i="2"/>
  <c r="V5" i="2"/>
  <c r="F19" i="2"/>
  <c r="K32" i="2"/>
  <c r="I32" i="2"/>
  <c r="I28" i="2"/>
  <c r="K28" i="2"/>
  <c r="I37" i="2"/>
  <c r="K37" i="2"/>
  <c r="K36" i="2"/>
  <c r="I36" i="2"/>
  <c r="W4" i="2"/>
  <c r="F14" i="2"/>
  <c r="K24" i="2"/>
  <c r="I24" i="2"/>
  <c r="I29" i="2"/>
  <c r="K29" i="2"/>
  <c r="K31" i="2"/>
  <c r="I31" i="2"/>
  <c r="I39" i="2"/>
  <c r="K39" i="2"/>
  <c r="I40" i="2"/>
  <c r="K40" i="2"/>
  <c r="K41" i="2"/>
  <c r="I41" i="2"/>
  <c r="I33" i="2"/>
  <c r="K33" i="2"/>
  <c r="K27" i="2"/>
  <c r="I27" i="2"/>
  <c r="K30" i="2"/>
  <c r="I30" i="2"/>
  <c r="I25" i="2"/>
  <c r="K25" i="2"/>
  <c r="I9" i="2"/>
  <c r="V9" i="2" s="1"/>
  <c r="I15" i="2"/>
  <c r="I7" i="2"/>
  <c r="V7" i="2" s="1"/>
  <c r="K17" i="2"/>
  <c r="AA17" i="2" s="1"/>
  <c r="AB17" i="2" s="1"/>
  <c r="K22" i="2"/>
  <c r="L22" i="2" s="1"/>
  <c r="W5" i="2"/>
  <c r="V4" i="2"/>
  <c r="V6" i="2"/>
  <c r="W6" i="2"/>
  <c r="L4" i="2"/>
  <c r="R4" i="2" s="1"/>
  <c r="AA4" i="2"/>
  <c r="AB4" i="2" s="1"/>
  <c r="AD4" i="2"/>
  <c r="L13" i="2"/>
  <c r="R13" i="2" s="1"/>
  <c r="AC13" i="2"/>
  <c r="AD13" i="2" s="1"/>
  <c r="AA13" i="2"/>
  <c r="AB13" i="2" s="1"/>
  <c r="L15" i="2"/>
  <c r="R15" i="2" s="1"/>
  <c r="AA15" i="2"/>
  <c r="AB15" i="2" s="1"/>
  <c r="AC15" i="2"/>
  <c r="AD15" i="2" s="1"/>
  <c r="L7" i="2"/>
  <c r="R7" i="2" s="1"/>
  <c r="AA7" i="2"/>
  <c r="AB7" i="2" s="1"/>
  <c r="AC7" i="2"/>
  <c r="AD7" i="2" s="1"/>
  <c r="L9" i="2"/>
  <c r="R9" i="2" s="1"/>
  <c r="AA9" i="2"/>
  <c r="AB9" i="2" s="1"/>
  <c r="AC9" i="2"/>
  <c r="AD9" i="2" s="1"/>
  <c r="L5" i="2"/>
  <c r="R5" i="2" s="1"/>
  <c r="AB5" i="2"/>
  <c r="AC5" i="2"/>
  <c r="AD5" i="2" s="1"/>
  <c r="L14" i="2"/>
  <c r="R14" i="2" s="1"/>
  <c r="AC14" i="2"/>
  <c r="AD14" i="2" s="1"/>
  <c r="AA14" i="2"/>
  <c r="AB14" i="2" s="1"/>
  <c r="L6" i="2"/>
  <c r="R6" i="2" s="1"/>
  <c r="AA6" i="2"/>
  <c r="AB6" i="2" s="1"/>
  <c r="AC6" i="2"/>
  <c r="AD6" i="2" s="1"/>
  <c r="L12" i="2"/>
  <c r="R12" i="2" s="1"/>
  <c r="AA12" i="2"/>
  <c r="AB12" i="2" s="1"/>
  <c r="AC12" i="2"/>
  <c r="AD12" i="2" s="1"/>
  <c r="L23" i="2"/>
  <c r="R23" i="2" s="1"/>
  <c r="AA23" i="2"/>
  <c r="AB23" i="2" s="1"/>
  <c r="AC23" i="2"/>
  <c r="AD23" i="2" s="1"/>
  <c r="L21" i="2"/>
  <c r="R21" i="2" s="1"/>
  <c r="AC21" i="2"/>
  <c r="AD21" i="2" s="1"/>
  <c r="AA21" i="2"/>
  <c r="AB21" i="2" s="1"/>
  <c r="L19" i="2"/>
  <c r="R19" i="2" s="1"/>
  <c r="AC19" i="2"/>
  <c r="AD19" i="2" s="1"/>
  <c r="AA19" i="2"/>
  <c r="AB19" i="2" s="1"/>
  <c r="L20" i="2"/>
  <c r="R20" i="2" s="1"/>
  <c r="AA20" i="2"/>
  <c r="AB20" i="2" s="1"/>
  <c r="AC20" i="2"/>
  <c r="AD20" i="2" s="1"/>
  <c r="L11" i="2"/>
  <c r="R11" i="2" s="1"/>
  <c r="AA11" i="2"/>
  <c r="AB11" i="2" s="1"/>
  <c r="AC11" i="2"/>
  <c r="AD11" i="2" s="1"/>
  <c r="L10" i="2"/>
  <c r="R10" i="2" s="1"/>
  <c r="AA10" i="2"/>
  <c r="AB10" i="2" s="1"/>
  <c r="AC10" i="2"/>
  <c r="AD10" i="2" s="1"/>
  <c r="L8" i="2"/>
  <c r="R8" i="2" s="1"/>
  <c r="AC8" i="2"/>
  <c r="AD8" i="2" s="1"/>
  <c r="AA8" i="2"/>
  <c r="AB8" i="2" s="1"/>
  <c r="J14" i="2"/>
  <c r="S14" i="2"/>
  <c r="J11" i="2"/>
  <c r="S11" i="2"/>
  <c r="J10" i="2"/>
  <c r="J6" i="2"/>
  <c r="S6" i="2"/>
  <c r="J18" i="2"/>
  <c r="S18" i="2"/>
  <c r="J23" i="2"/>
  <c r="S23" i="2"/>
  <c r="J16" i="2"/>
  <c r="S16" i="2"/>
  <c r="J21" i="2"/>
  <c r="S21" i="2"/>
  <c r="J13" i="2"/>
  <c r="J19" i="2"/>
  <c r="S19" i="2"/>
  <c r="J20" i="2"/>
  <c r="S20" i="2"/>
  <c r="J22" i="2"/>
  <c r="S22" i="2"/>
  <c r="J17" i="2"/>
  <c r="S17" i="2"/>
  <c r="J5" i="2"/>
  <c r="S5" i="2"/>
  <c r="AF13" i="4" l="1"/>
  <c r="S13" i="4"/>
  <c r="BC13" i="4"/>
  <c r="BB13" i="4"/>
  <c r="BC15" i="4"/>
  <c r="BF15" i="4" s="1"/>
  <c r="AC40" i="4"/>
  <c r="AD40" i="4" s="1"/>
  <c r="BA15" i="4"/>
  <c r="BA41" i="4"/>
  <c r="BA33" i="4"/>
  <c r="BA13" i="4"/>
  <c r="BA36" i="4"/>
  <c r="BA11" i="4"/>
  <c r="BA16" i="4"/>
  <c r="BA4" i="4"/>
  <c r="BF4" i="4" s="1"/>
  <c r="AC32" i="4"/>
  <c r="AE32" i="4" s="1"/>
  <c r="AD13" i="4"/>
  <c r="AC10" i="4"/>
  <c r="BA25" i="4"/>
  <c r="L16" i="2"/>
  <c r="R16" i="2" s="1"/>
  <c r="BA30" i="4"/>
  <c r="BA17" i="4"/>
  <c r="BA37" i="4"/>
  <c r="BA8" i="4"/>
  <c r="BA29" i="4"/>
  <c r="S8" i="2"/>
  <c r="V8" i="2"/>
  <c r="BA5" i="4"/>
  <c r="BE5" i="4" s="1"/>
  <c r="AC33" i="4"/>
  <c r="AE33" i="4" s="1"/>
  <c r="BA24" i="4"/>
  <c r="BA32" i="4"/>
  <c r="BA34" i="4"/>
  <c r="W8" i="2"/>
  <c r="AC22" i="4"/>
  <c r="AE22" i="4" s="1"/>
  <c r="AC41" i="4"/>
  <c r="AE41" i="4" s="1"/>
  <c r="BA14" i="4"/>
  <c r="AE14" i="4"/>
  <c r="S14" i="4" s="1"/>
  <c r="AD14" i="4"/>
  <c r="AD37" i="4"/>
  <c r="AE37" i="4"/>
  <c r="AE16" i="4"/>
  <c r="AD16" i="4"/>
  <c r="AD19" i="4"/>
  <c r="AE19" i="4"/>
  <c r="AE21" i="4"/>
  <c r="AD21" i="4"/>
  <c r="AE39" i="4"/>
  <c r="AD39" i="4"/>
  <c r="AE31" i="4"/>
  <c r="AD31" i="4"/>
  <c r="AE38" i="4"/>
  <c r="AD38" i="4"/>
  <c r="AD29" i="4"/>
  <c r="AE29" i="4"/>
  <c r="AD35" i="4"/>
  <c r="AE35" i="4"/>
  <c r="AE34" i="4"/>
  <c r="AD34" i="4"/>
  <c r="AE15" i="4"/>
  <c r="AD15" i="4"/>
  <c r="AD17" i="4"/>
  <c r="AE17" i="4"/>
  <c r="AD20" i="4"/>
  <c r="AE20" i="4"/>
  <c r="AE26" i="4"/>
  <c r="AD26" i="4"/>
  <c r="AD12" i="4"/>
  <c r="AE12" i="4"/>
  <c r="AE23" i="4"/>
  <c r="AD23" i="4"/>
  <c r="AE36" i="4"/>
  <c r="AD36" i="4"/>
  <c r="V30" i="2"/>
  <c r="AG30" i="2"/>
  <c r="W30" i="2"/>
  <c r="AF30" i="2"/>
  <c r="AF24" i="2"/>
  <c r="W24" i="2"/>
  <c r="AG24" i="2"/>
  <c r="V24" i="2"/>
  <c r="V38" i="2"/>
  <c r="AG38" i="2"/>
  <c r="W38" i="2"/>
  <c r="AF38" i="2"/>
  <c r="BC25" i="4"/>
  <c r="BB25" i="4"/>
  <c r="BF25" i="4" s="1"/>
  <c r="R23" i="4"/>
  <c r="Q23" i="4" s="1"/>
  <c r="W23" i="4"/>
  <c r="BC20" i="4"/>
  <c r="BB20" i="4"/>
  <c r="BC18" i="4"/>
  <c r="BB18" i="4"/>
  <c r="R39" i="4"/>
  <c r="Q39" i="4" s="1"/>
  <c r="W39" i="4"/>
  <c r="AF12" i="2"/>
  <c r="W12" i="2"/>
  <c r="AG12" i="2"/>
  <c r="V12" i="2"/>
  <c r="R33" i="4"/>
  <c r="Q33" i="4" s="1"/>
  <c r="W33" i="4"/>
  <c r="BB31" i="4"/>
  <c r="BC31" i="4"/>
  <c r="AE25" i="4"/>
  <c r="AD25" i="4"/>
  <c r="W20" i="4"/>
  <c r="R20" i="4"/>
  <c r="Q20" i="4" s="1"/>
  <c r="AU4" i="4"/>
  <c r="AT4" i="4"/>
  <c r="AV4" i="4"/>
  <c r="BC36" i="4"/>
  <c r="BB36" i="4"/>
  <c r="AU5" i="4"/>
  <c r="AT5" i="4"/>
  <c r="BF5" i="4"/>
  <c r="AV5" i="4"/>
  <c r="W35" i="4"/>
  <c r="R35" i="4"/>
  <c r="Q35" i="4" s="1"/>
  <c r="BD13" i="4"/>
  <c r="BE13" i="4"/>
  <c r="W40" i="4"/>
  <c r="R40" i="4"/>
  <c r="Q40" i="4" s="1"/>
  <c r="BB10" i="4"/>
  <c r="BC10" i="4"/>
  <c r="BC28" i="4"/>
  <c r="BB28" i="4"/>
  <c r="BD5" i="4"/>
  <c r="R37" i="4"/>
  <c r="Q37" i="4" s="1"/>
  <c r="W37" i="4"/>
  <c r="R38" i="4"/>
  <c r="Q38" i="4" s="1"/>
  <c r="W38" i="4"/>
  <c r="BB35" i="4"/>
  <c r="BC35" i="4"/>
  <c r="AD18" i="4"/>
  <c r="AE18" i="4"/>
  <c r="BC14" i="4"/>
  <c r="BB14" i="4"/>
  <c r="BC26" i="4"/>
  <c r="BB26" i="4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BC37" i="4"/>
  <c r="BB37" i="4"/>
  <c r="BF37" i="4" s="1"/>
  <c r="AT7" i="4"/>
  <c r="AU7" i="4"/>
  <c r="BF7" i="4"/>
  <c r="AV7" i="4"/>
  <c r="BB30" i="4"/>
  <c r="BC30" i="4"/>
  <c r="R14" i="4"/>
  <c r="Q14" i="4" s="1"/>
  <c r="W14" i="4"/>
  <c r="AT8" i="4"/>
  <c r="AU8" i="4"/>
  <c r="BF8" i="4"/>
  <c r="AV8" i="4"/>
  <c r="W24" i="4"/>
  <c r="W44" i="4" s="1"/>
  <c r="R24" i="4"/>
  <c r="Q24" i="4" s="1"/>
  <c r="W15" i="4"/>
  <c r="R15" i="4"/>
  <c r="Q15" i="4" s="1"/>
  <c r="BC41" i="4"/>
  <c r="BB41" i="4"/>
  <c r="BF41" i="4" s="1"/>
  <c r="W34" i="4"/>
  <c r="R34" i="4"/>
  <c r="Q34" i="4" s="1"/>
  <c r="J12" i="2"/>
  <c r="L18" i="2"/>
  <c r="R18" i="2" s="1"/>
  <c r="Q18" i="2" s="1"/>
  <c r="W27" i="2"/>
  <c r="V27" i="2"/>
  <c r="AF27" i="2"/>
  <c r="AG27" i="2"/>
  <c r="AG41" i="2"/>
  <c r="AF41" i="2"/>
  <c r="V41" i="2"/>
  <c r="W41" i="2"/>
  <c r="AF32" i="2"/>
  <c r="W32" i="2"/>
  <c r="V32" i="2"/>
  <c r="AG32" i="2"/>
  <c r="V26" i="2"/>
  <c r="AG26" i="2"/>
  <c r="W26" i="2"/>
  <c r="AF26" i="2"/>
  <c r="W35" i="2"/>
  <c r="V35" i="2"/>
  <c r="AF35" i="2"/>
  <c r="AG35" i="2"/>
  <c r="V34" i="2"/>
  <c r="AG34" i="2"/>
  <c r="W34" i="2"/>
  <c r="AF34" i="2"/>
  <c r="BA26" i="4"/>
  <c r="BA21" i="4"/>
  <c r="BB19" i="4"/>
  <c r="BC19" i="4"/>
  <c r="BA10" i="4"/>
  <c r="BA7" i="4"/>
  <c r="AC28" i="4"/>
  <c r="AC27" i="4"/>
  <c r="R25" i="4"/>
  <c r="Q25" i="4" s="1"/>
  <c r="W25" i="4"/>
  <c r="R28" i="4"/>
  <c r="Q28" i="4" s="1"/>
  <c r="BB27" i="4"/>
  <c r="BC27" i="4"/>
  <c r="W17" i="4"/>
  <c r="R17" i="4"/>
  <c r="Q17" i="4" s="1"/>
  <c r="BA19" i="4"/>
  <c r="BA31" i="4"/>
  <c r="BA22" i="4"/>
  <c r="BA18" i="4"/>
  <c r="AT9" i="4"/>
  <c r="BC24" i="4"/>
  <c r="BB24" i="4"/>
  <c r="BA40" i="4"/>
  <c r="BC33" i="4"/>
  <c r="BB33" i="4"/>
  <c r="BD8" i="4"/>
  <c r="BE8" i="4"/>
  <c r="W15" i="2"/>
  <c r="V15" i="2"/>
  <c r="AG15" i="2"/>
  <c r="AF15" i="2"/>
  <c r="W31" i="2"/>
  <c r="V31" i="2"/>
  <c r="AG31" i="2"/>
  <c r="AF31" i="2"/>
  <c r="AF36" i="2"/>
  <c r="W36" i="2"/>
  <c r="S36" i="2"/>
  <c r="AG36" i="2"/>
  <c r="V36" i="2"/>
  <c r="V42" i="2"/>
  <c r="AG42" i="2"/>
  <c r="W42" i="2"/>
  <c r="AF42" i="2"/>
  <c r="R30" i="4"/>
  <c r="Q30" i="4" s="1"/>
  <c r="W30" i="4"/>
  <c r="BB23" i="4"/>
  <c r="BC23" i="4"/>
  <c r="AU9" i="4"/>
  <c r="AV9" i="4"/>
  <c r="BF9" i="4"/>
  <c r="S12" i="2"/>
  <c r="AA18" i="2"/>
  <c r="AB18" i="2" s="1"/>
  <c r="AE18" i="2" s="1"/>
  <c r="AG33" i="2"/>
  <c r="AF33" i="2"/>
  <c r="W33" i="2"/>
  <c r="V33" i="2"/>
  <c r="AF40" i="2"/>
  <c r="W40" i="2"/>
  <c r="AG40" i="2"/>
  <c r="V40" i="2"/>
  <c r="AF28" i="2"/>
  <c r="W28" i="2"/>
  <c r="AG28" i="2"/>
  <c r="V28" i="2"/>
  <c r="BC16" i="4"/>
  <c r="BB16" i="4"/>
  <c r="BF16" i="4" s="1"/>
  <c r="W21" i="4"/>
  <c r="R21" i="4"/>
  <c r="Q21" i="4" s="1"/>
  <c r="BA12" i="4"/>
  <c r="AG25" i="2"/>
  <c r="AF25" i="2"/>
  <c r="W25" i="2"/>
  <c r="V25" i="2"/>
  <c r="W39" i="2"/>
  <c r="V39" i="2"/>
  <c r="AG39" i="2"/>
  <c r="AF39" i="2"/>
  <c r="AG29" i="2"/>
  <c r="AF29" i="2"/>
  <c r="V29" i="2"/>
  <c r="W29" i="2"/>
  <c r="AG37" i="2"/>
  <c r="AF37" i="2"/>
  <c r="V37" i="2"/>
  <c r="W37" i="2"/>
  <c r="BC17" i="4"/>
  <c r="BB17" i="4"/>
  <c r="BF17" i="4" s="1"/>
  <c r="R26" i="4"/>
  <c r="Q26" i="4" s="1"/>
  <c r="W26" i="4"/>
  <c r="BA23" i="4"/>
  <c r="R10" i="4"/>
  <c r="Q10" i="4" s="1"/>
  <c r="W10" i="4"/>
  <c r="W8" i="4" s="1"/>
  <c r="BA38" i="4"/>
  <c r="R12" i="4"/>
  <c r="Q12" i="4" s="1"/>
  <c r="W12" i="4"/>
  <c r="BA9" i="4"/>
  <c r="BA39" i="4"/>
  <c r="BB34" i="4"/>
  <c r="BC34" i="4"/>
  <c r="AD24" i="4"/>
  <c r="AE24" i="4"/>
  <c r="BC21" i="4"/>
  <c r="BB21" i="4"/>
  <c r="BF21" i="4" s="1"/>
  <c r="AU6" i="4"/>
  <c r="AT6" i="4"/>
  <c r="AV6" i="4"/>
  <c r="BF6" i="4"/>
  <c r="BA28" i="4"/>
  <c r="BB39" i="4"/>
  <c r="BC39" i="4"/>
  <c r="W41" i="4"/>
  <c r="R41" i="4"/>
  <c r="Q41" i="4" s="1"/>
  <c r="W16" i="4"/>
  <c r="R16" i="4"/>
  <c r="Q16" i="4" s="1"/>
  <c r="W19" i="4"/>
  <c r="R19" i="4"/>
  <c r="Q19" i="4" s="1"/>
  <c r="BA20" i="4"/>
  <c r="BA6" i="4"/>
  <c r="BC12" i="4"/>
  <c r="BB12" i="4"/>
  <c r="R31" i="4"/>
  <c r="Q31" i="4" s="1"/>
  <c r="W31" i="4"/>
  <c r="BC38" i="4"/>
  <c r="BB38" i="4"/>
  <c r="BA35" i="4"/>
  <c r="R18" i="4"/>
  <c r="Q18" i="4" s="1"/>
  <c r="W18" i="4"/>
  <c r="R13" i="4"/>
  <c r="Q13" i="4" s="1"/>
  <c r="W13" i="4"/>
  <c r="BC29" i="4"/>
  <c r="BB29" i="4"/>
  <c r="BF29" i="4" s="1"/>
  <c r="BA27" i="4"/>
  <c r="AE30" i="4"/>
  <c r="AD30" i="4"/>
  <c r="BC32" i="4"/>
  <c r="BB32" i="4"/>
  <c r="BC22" i="4"/>
  <c r="BB22" i="4"/>
  <c r="BF22" i="4" s="1"/>
  <c r="R32" i="4"/>
  <c r="Q32" i="4" s="1"/>
  <c r="W32" i="4"/>
  <c r="BC40" i="4"/>
  <c r="BB40" i="4"/>
  <c r="BF40" i="4" s="1"/>
  <c r="S10" i="2"/>
  <c r="AA16" i="2"/>
  <c r="AB16" i="2" s="1"/>
  <c r="AE16" i="2" s="1"/>
  <c r="R22" i="2"/>
  <c r="Q22" i="2" s="1"/>
  <c r="S9" i="2"/>
  <c r="J15" i="2"/>
  <c r="J9" i="2"/>
  <c r="S15" i="2"/>
  <c r="S13" i="2"/>
  <c r="W9" i="2"/>
  <c r="J31" i="2"/>
  <c r="S31" i="2"/>
  <c r="L29" i="2"/>
  <c r="AA29" i="2"/>
  <c r="AB29" i="2" s="1"/>
  <c r="AC29" i="2"/>
  <c r="AD29" i="2" s="1"/>
  <c r="S24" i="2"/>
  <c r="J24" i="2"/>
  <c r="J36" i="2"/>
  <c r="L37" i="2"/>
  <c r="AA37" i="2"/>
  <c r="AB37" i="2" s="1"/>
  <c r="AC37" i="2"/>
  <c r="AD37" i="2" s="1"/>
  <c r="L28" i="2"/>
  <c r="AA28" i="2"/>
  <c r="AB28" i="2" s="1"/>
  <c r="AC28" i="2"/>
  <c r="AD28" i="2" s="1"/>
  <c r="S32" i="2"/>
  <c r="J32" i="2"/>
  <c r="S26" i="2"/>
  <c r="J26" i="2"/>
  <c r="V43" i="2"/>
  <c r="S43" i="2"/>
  <c r="W43" i="2"/>
  <c r="J43" i="2"/>
  <c r="AG43" i="2"/>
  <c r="AF43" i="2"/>
  <c r="S35" i="2"/>
  <c r="J35" i="2"/>
  <c r="S42" i="2"/>
  <c r="J42" i="2"/>
  <c r="S34" i="2"/>
  <c r="J34" i="2"/>
  <c r="S38" i="2"/>
  <c r="J38" i="2"/>
  <c r="F21" i="2"/>
  <c r="L31" i="2"/>
  <c r="AA31" i="2"/>
  <c r="AB31" i="2" s="1"/>
  <c r="AC31" i="2"/>
  <c r="AD31" i="2" s="1"/>
  <c r="J29" i="2"/>
  <c r="S29" i="2"/>
  <c r="AA24" i="2"/>
  <c r="AB24" i="2" s="1"/>
  <c r="L24" i="2"/>
  <c r="AC24" i="2"/>
  <c r="AD24" i="2" s="1"/>
  <c r="F4" i="2"/>
  <c r="L36" i="2"/>
  <c r="AC36" i="2"/>
  <c r="AD36" i="2" s="1"/>
  <c r="AA36" i="2"/>
  <c r="AB36" i="2" s="1"/>
  <c r="J37" i="2"/>
  <c r="S37" i="2"/>
  <c r="J28" i="2"/>
  <c r="S28" i="2"/>
  <c r="AA32" i="2"/>
  <c r="AB32" i="2" s="1"/>
  <c r="L32" i="2"/>
  <c r="AC32" i="2"/>
  <c r="AD32" i="2" s="1"/>
  <c r="F5" i="2"/>
  <c r="AA26" i="2"/>
  <c r="AB26" i="2" s="1"/>
  <c r="L26" i="2"/>
  <c r="AC26" i="2"/>
  <c r="AD26" i="2" s="1"/>
  <c r="L43" i="2"/>
  <c r="AC43" i="2"/>
  <c r="AD43" i="2" s="1"/>
  <c r="AA43" i="2"/>
  <c r="AB43" i="2" s="1"/>
  <c r="L35" i="2"/>
  <c r="AA35" i="2"/>
  <c r="AB35" i="2" s="1"/>
  <c r="AC35" i="2"/>
  <c r="AD35" i="2" s="1"/>
  <c r="L42" i="2"/>
  <c r="AC42" i="2"/>
  <c r="AD42" i="2" s="1"/>
  <c r="AA42" i="2"/>
  <c r="AB42" i="2" s="1"/>
  <c r="AA34" i="2"/>
  <c r="AB34" i="2" s="1"/>
  <c r="L34" i="2"/>
  <c r="AC34" i="2"/>
  <c r="AD34" i="2" s="1"/>
  <c r="L38" i="2"/>
  <c r="AC38" i="2"/>
  <c r="AD38" i="2" s="1"/>
  <c r="AA38" i="2"/>
  <c r="AB38" i="2" s="1"/>
  <c r="L25" i="2"/>
  <c r="AC25" i="2"/>
  <c r="AD25" i="2" s="1"/>
  <c r="AA25" i="2"/>
  <c r="AB25" i="2" s="1"/>
  <c r="S30" i="2"/>
  <c r="J30" i="2"/>
  <c r="J27" i="2"/>
  <c r="S27" i="2"/>
  <c r="L33" i="2"/>
  <c r="AC33" i="2"/>
  <c r="AD33" i="2" s="1"/>
  <c r="AA33" i="2"/>
  <c r="AB33" i="2" s="1"/>
  <c r="J41" i="2"/>
  <c r="S41" i="2"/>
  <c r="L40" i="2"/>
  <c r="AA40" i="2"/>
  <c r="AB40" i="2" s="1"/>
  <c r="AC40" i="2"/>
  <c r="AD40" i="2" s="1"/>
  <c r="L39" i="2"/>
  <c r="AC39" i="2"/>
  <c r="AD39" i="2" s="1"/>
  <c r="AA39" i="2"/>
  <c r="AB39" i="2" s="1"/>
  <c r="J25" i="2"/>
  <c r="S25" i="2"/>
  <c r="AA30" i="2"/>
  <c r="AB30" i="2" s="1"/>
  <c r="L30" i="2"/>
  <c r="AC30" i="2"/>
  <c r="AD30" i="2" s="1"/>
  <c r="L27" i="2"/>
  <c r="AA27" i="2"/>
  <c r="AB27" i="2" s="1"/>
  <c r="AC27" i="2"/>
  <c r="AD27" i="2" s="1"/>
  <c r="J33" i="2"/>
  <c r="S33" i="2"/>
  <c r="L41" i="2"/>
  <c r="AA41" i="2"/>
  <c r="AB41" i="2" s="1"/>
  <c r="AC41" i="2"/>
  <c r="AD41" i="2" s="1"/>
  <c r="J40" i="2"/>
  <c r="S40" i="2"/>
  <c r="J39" i="2"/>
  <c r="S39" i="2"/>
  <c r="S7" i="2"/>
  <c r="W7" i="2"/>
  <c r="J7" i="2"/>
  <c r="AA22" i="2"/>
  <c r="AB22" i="2" s="1"/>
  <c r="AC17" i="2"/>
  <c r="AD17" i="2" s="1"/>
  <c r="AE17" i="2" s="1"/>
  <c r="AC22" i="2"/>
  <c r="AD22" i="2" s="1"/>
  <c r="L17" i="2"/>
  <c r="Q6" i="2"/>
  <c r="AG9" i="2"/>
  <c r="Q4" i="2"/>
  <c r="Q10" i="2"/>
  <c r="Q23" i="2"/>
  <c r="Q12" i="2"/>
  <c r="Q14" i="2"/>
  <c r="Q16" i="2"/>
  <c r="AG6" i="2"/>
  <c r="Q15" i="2"/>
  <c r="Q9" i="2"/>
  <c r="Q20" i="2"/>
  <c r="Q7" i="2"/>
  <c r="AE8" i="2"/>
  <c r="AE21" i="2"/>
  <c r="AE13" i="2"/>
  <c r="AE10" i="2"/>
  <c r="AE20" i="2"/>
  <c r="AE23" i="2"/>
  <c r="AE12" i="2"/>
  <c r="Q5" i="2"/>
  <c r="AE11" i="2"/>
  <c r="AE6" i="2"/>
  <c r="AE5" i="2"/>
  <c r="AE9" i="2"/>
  <c r="AE15" i="2"/>
  <c r="AE7" i="2"/>
  <c r="AE14" i="2"/>
  <c r="AE19" i="2"/>
  <c r="Q11" i="2"/>
  <c r="Q8" i="2"/>
  <c r="AE4" i="2"/>
  <c r="Q13" i="2"/>
  <c r="Q21" i="2"/>
  <c r="Q19" i="2"/>
  <c r="BF39" i="4" l="1"/>
  <c r="BF24" i="4"/>
  <c r="BF14" i="4"/>
  <c r="BF18" i="4"/>
  <c r="BF32" i="4"/>
  <c r="BF38" i="4"/>
  <c r="BF12" i="4"/>
  <c r="BF33" i="4"/>
  <c r="BF35" i="4"/>
  <c r="BF36" i="4"/>
  <c r="BF27" i="4"/>
  <c r="BF26" i="4"/>
  <c r="BF10" i="4"/>
  <c r="BF20" i="4"/>
  <c r="BF34" i="4"/>
  <c r="BF23" i="4"/>
  <c r="BF19" i="4"/>
  <c r="BF30" i="4"/>
  <c r="BF28" i="4"/>
  <c r="BF31" i="4"/>
  <c r="BF13" i="4"/>
  <c r="AV13" i="4"/>
  <c r="AT13" i="4"/>
  <c r="AU13" i="4"/>
  <c r="AE40" i="4"/>
  <c r="AD32" i="4"/>
  <c r="AD33" i="4"/>
  <c r="BE4" i="4"/>
  <c r="BD4" i="4"/>
  <c r="BE33" i="4"/>
  <c r="AD22" i="4"/>
  <c r="BD25" i="4"/>
  <c r="BE16" i="4"/>
  <c r="BD37" i="4"/>
  <c r="BE15" i="4"/>
  <c r="AD41" i="4"/>
  <c r="BE37" i="4"/>
  <c r="BD24" i="4"/>
  <c r="BD17" i="4"/>
  <c r="BE41" i="4"/>
  <c r="BD30" i="4"/>
  <c r="BE34" i="4"/>
  <c r="BD15" i="4"/>
  <c r="BE30" i="4"/>
  <c r="BD32" i="4"/>
  <c r="BE14" i="4"/>
  <c r="BE31" i="4"/>
  <c r="BD31" i="4"/>
  <c r="BD21" i="4"/>
  <c r="BE21" i="4"/>
  <c r="AU12" i="4"/>
  <c r="AT12" i="4"/>
  <c r="AV12" i="4"/>
  <c r="BD28" i="4"/>
  <c r="BE28" i="4"/>
  <c r="BD9" i="4"/>
  <c r="BE9" i="4"/>
  <c r="AU15" i="4"/>
  <c r="AT15" i="4"/>
  <c r="AV15" i="4"/>
  <c r="AU16" i="4"/>
  <c r="AT16" i="4"/>
  <c r="AV16" i="4"/>
  <c r="AF40" i="4"/>
  <c r="S40" i="4"/>
  <c r="AU33" i="4"/>
  <c r="AT33" i="4"/>
  <c r="AV33" i="4"/>
  <c r="BD40" i="4"/>
  <c r="BE40" i="4"/>
  <c r="BE18" i="4"/>
  <c r="BD18" i="4"/>
  <c r="BD19" i="4"/>
  <c r="BE19" i="4"/>
  <c r="AD28" i="4"/>
  <c r="AE28" i="4"/>
  <c r="AF28" i="4" s="1"/>
  <c r="AU19" i="4"/>
  <c r="AT19" i="4"/>
  <c r="AV19" i="4"/>
  <c r="BE26" i="4"/>
  <c r="BD26" i="4"/>
  <c r="AU26" i="4"/>
  <c r="AT26" i="4"/>
  <c r="AV26" i="4"/>
  <c r="S18" i="4"/>
  <c r="AF18" i="4"/>
  <c r="AU36" i="4"/>
  <c r="AT36" i="4"/>
  <c r="AV36" i="4"/>
  <c r="BD16" i="4"/>
  <c r="S36" i="4"/>
  <c r="AF36" i="4"/>
  <c r="S15" i="4"/>
  <c r="AF15" i="4"/>
  <c r="S38" i="4"/>
  <c r="AF38" i="4"/>
  <c r="S39" i="4"/>
  <c r="AF39" i="4"/>
  <c r="AU29" i="4"/>
  <c r="AT29" i="4"/>
  <c r="AV29" i="4"/>
  <c r="AT39" i="4"/>
  <c r="AU39" i="4"/>
  <c r="AV39" i="4"/>
  <c r="S24" i="4"/>
  <c r="AF24" i="4"/>
  <c r="BE38" i="4"/>
  <c r="BD38" i="4"/>
  <c r="AT24" i="4"/>
  <c r="AU24" i="4"/>
  <c r="AV24" i="4"/>
  <c r="AT37" i="4"/>
  <c r="AU37" i="4"/>
  <c r="AV37" i="4"/>
  <c r="AT35" i="4"/>
  <c r="AU35" i="4"/>
  <c r="AV35" i="4"/>
  <c r="AU20" i="4"/>
  <c r="AT20" i="4"/>
  <c r="AV20" i="4"/>
  <c r="S12" i="4"/>
  <c r="AF12" i="4"/>
  <c r="S37" i="4"/>
  <c r="AF37" i="4"/>
  <c r="AT40" i="4"/>
  <c r="AU40" i="4"/>
  <c r="AV40" i="4"/>
  <c r="AT22" i="4"/>
  <c r="AU22" i="4"/>
  <c r="AV22" i="4"/>
  <c r="AU32" i="4"/>
  <c r="AT32" i="4"/>
  <c r="AV32" i="4"/>
  <c r="S30" i="4"/>
  <c r="AF30" i="4"/>
  <c r="BD35" i="4"/>
  <c r="BE35" i="4"/>
  <c r="AT21" i="4"/>
  <c r="AU21" i="4"/>
  <c r="AV21" i="4"/>
  <c r="AT17" i="4"/>
  <c r="AU17" i="4"/>
  <c r="AV17" i="4"/>
  <c r="BD12" i="4"/>
  <c r="BE12" i="4"/>
  <c r="AF32" i="4"/>
  <c r="S32" i="4"/>
  <c r="AE10" i="4"/>
  <c r="AD10" i="4"/>
  <c r="AE27" i="4"/>
  <c r="AD27" i="4"/>
  <c r="BE7" i="4"/>
  <c r="BD7" i="4"/>
  <c r="AT41" i="4"/>
  <c r="AU41" i="4"/>
  <c r="AV41" i="4"/>
  <c r="BD41" i="4"/>
  <c r="BE32" i="4"/>
  <c r="BE24" i="4"/>
  <c r="AT10" i="4"/>
  <c r="AU10" i="4"/>
  <c r="AV10" i="4"/>
  <c r="BE29" i="4"/>
  <c r="BE36" i="4"/>
  <c r="AT18" i="4"/>
  <c r="AU18" i="4"/>
  <c r="AV18" i="4"/>
  <c r="S17" i="4"/>
  <c r="AF17" i="4"/>
  <c r="AF29" i="4"/>
  <c r="S29" i="4"/>
  <c r="BD20" i="4"/>
  <c r="BE20" i="4"/>
  <c r="BE39" i="4"/>
  <c r="BD39" i="4"/>
  <c r="AF41" i="4"/>
  <c r="S41" i="4"/>
  <c r="AT25" i="4"/>
  <c r="AU25" i="4"/>
  <c r="AV25" i="4"/>
  <c r="S20" i="4"/>
  <c r="AF20" i="4"/>
  <c r="S35" i="4"/>
  <c r="AF35" i="4"/>
  <c r="S19" i="4"/>
  <c r="AF19" i="4"/>
  <c r="AT38" i="4"/>
  <c r="AU38" i="4"/>
  <c r="AV38" i="4"/>
  <c r="BD6" i="4"/>
  <c r="BE6" i="4"/>
  <c r="AT34" i="4"/>
  <c r="AU34" i="4"/>
  <c r="AV34" i="4"/>
  <c r="BE23" i="4"/>
  <c r="BD23" i="4"/>
  <c r="AT23" i="4"/>
  <c r="AU23" i="4"/>
  <c r="AV23" i="4"/>
  <c r="AF33" i="4"/>
  <c r="S33" i="4"/>
  <c r="BD22" i="4"/>
  <c r="BE22" i="4"/>
  <c r="BE10" i="4"/>
  <c r="BD10" i="4"/>
  <c r="AF22" i="4"/>
  <c r="S22" i="4"/>
  <c r="AT30" i="4"/>
  <c r="AU30" i="4"/>
  <c r="AV30" i="4"/>
  <c r="BE17" i="4"/>
  <c r="BD33" i="4"/>
  <c r="BE25" i="4"/>
  <c r="AT14" i="4"/>
  <c r="AU14" i="4"/>
  <c r="AV14" i="4"/>
  <c r="BD34" i="4"/>
  <c r="AU28" i="4"/>
  <c r="AT28" i="4"/>
  <c r="AV28" i="4"/>
  <c r="BD14" i="4"/>
  <c r="BD29" i="4"/>
  <c r="AF25" i="4"/>
  <c r="S25" i="4"/>
  <c r="AT31" i="4"/>
  <c r="AU31" i="4"/>
  <c r="AV31" i="4"/>
  <c r="BD36" i="4"/>
  <c r="S23" i="4"/>
  <c r="AF23" i="4"/>
  <c r="AF26" i="4"/>
  <c r="S26" i="4"/>
  <c r="AF34" i="4"/>
  <c r="S34" i="4"/>
  <c r="AF31" i="4"/>
  <c r="S31" i="4"/>
  <c r="AF21" i="4"/>
  <c r="S21" i="4"/>
  <c r="AF16" i="4"/>
  <c r="S16" i="4"/>
  <c r="AF14" i="4"/>
  <c r="R36" i="2"/>
  <c r="Q36" i="2" s="1"/>
  <c r="R41" i="2"/>
  <c r="Q41" i="2" s="1"/>
  <c r="R40" i="2"/>
  <c r="Q40" i="2" s="1"/>
  <c r="R25" i="2"/>
  <c r="Q25" i="2" s="1"/>
  <c r="R35" i="2"/>
  <c r="Q35" i="2" s="1"/>
  <c r="R31" i="2"/>
  <c r="Q31" i="2" s="1"/>
  <c r="R17" i="2"/>
  <c r="Q17" i="2" s="1"/>
  <c r="R27" i="2"/>
  <c r="Q27" i="2" s="1"/>
  <c r="R39" i="2"/>
  <c r="Q39" i="2" s="1"/>
  <c r="R33" i="2"/>
  <c r="Q33" i="2" s="1"/>
  <c r="R38" i="2"/>
  <c r="Q38" i="2" s="1"/>
  <c r="R42" i="2"/>
  <c r="Q42" i="2" s="1"/>
  <c r="R43" i="2"/>
  <c r="Q43" i="2" s="1"/>
  <c r="R32" i="2"/>
  <c r="Q32" i="2" s="1"/>
  <c r="R28" i="2"/>
  <c r="Q28" i="2" s="1"/>
  <c r="R29" i="2"/>
  <c r="Q29" i="2" s="1"/>
  <c r="R24" i="2"/>
  <c r="Q24" i="2" s="1"/>
  <c r="R37" i="2"/>
  <c r="Q37" i="2" s="1"/>
  <c r="R30" i="2"/>
  <c r="Q30" i="2" s="1"/>
  <c r="R34" i="2"/>
  <c r="Q34" i="2" s="1"/>
  <c r="R26" i="2"/>
  <c r="Q26" i="2" s="1"/>
  <c r="AE40" i="2"/>
  <c r="AH40" i="2" s="1"/>
  <c r="AE35" i="2"/>
  <c r="AH35" i="2" s="1"/>
  <c r="AE39" i="2"/>
  <c r="AI39" i="2" s="1"/>
  <c r="AE33" i="2"/>
  <c r="AH33" i="2" s="1"/>
  <c r="AE42" i="2"/>
  <c r="AI42" i="2" s="1"/>
  <c r="AE36" i="2"/>
  <c r="AH36" i="2" s="1"/>
  <c r="AE38" i="2"/>
  <c r="AI38" i="2" s="1"/>
  <c r="AE29" i="2"/>
  <c r="AH29" i="2" s="1"/>
  <c r="AE41" i="2"/>
  <c r="AH41" i="2" s="1"/>
  <c r="AE30" i="2"/>
  <c r="AI30" i="2" s="1"/>
  <c r="AE37" i="2"/>
  <c r="AI37" i="2" s="1"/>
  <c r="X26" i="2"/>
  <c r="X38" i="2"/>
  <c r="Y38" i="2"/>
  <c r="Z38" i="2"/>
  <c r="AJ38" i="2"/>
  <c r="X42" i="2"/>
  <c r="Y42" i="2"/>
  <c r="AJ42" i="2"/>
  <c r="Z42" i="2"/>
  <c r="X39" i="2"/>
  <c r="Y39" i="2"/>
  <c r="Z39" i="2"/>
  <c r="AJ39" i="2"/>
  <c r="AI40" i="2"/>
  <c r="AE43" i="2"/>
  <c r="X37" i="2"/>
  <c r="Y37" i="2"/>
  <c r="AJ37" i="2"/>
  <c r="Z37" i="2"/>
  <c r="X34" i="2"/>
  <c r="Y34" i="2"/>
  <c r="AJ34" i="2"/>
  <c r="Z34" i="2"/>
  <c r="X32" i="2"/>
  <c r="Y32" i="2"/>
  <c r="AJ32" i="2"/>
  <c r="Z32" i="2"/>
  <c r="X40" i="2"/>
  <c r="Y40" i="2"/>
  <c r="AJ40" i="2"/>
  <c r="Z40" i="2"/>
  <c r="X33" i="2"/>
  <c r="Y33" i="2"/>
  <c r="Z33" i="2"/>
  <c r="AJ33" i="2"/>
  <c r="AE27" i="2"/>
  <c r="X25" i="2"/>
  <c r="Y25" i="2"/>
  <c r="Z25" i="2"/>
  <c r="AJ25" i="2"/>
  <c r="X27" i="2"/>
  <c r="Y27" i="2"/>
  <c r="Z27" i="2"/>
  <c r="AJ27" i="2"/>
  <c r="X30" i="2"/>
  <c r="Y30" i="2"/>
  <c r="Z30" i="2"/>
  <c r="AJ30" i="2"/>
  <c r="AE25" i="2"/>
  <c r="AE24" i="2"/>
  <c r="X35" i="2"/>
  <c r="Y35" i="2"/>
  <c r="Z35" i="2"/>
  <c r="AJ35" i="2"/>
  <c r="Y26" i="2"/>
  <c r="Z26" i="2"/>
  <c r="AJ26" i="2"/>
  <c r="AE28" i="2"/>
  <c r="X24" i="2"/>
  <c r="Y24" i="2"/>
  <c r="AJ24" i="2"/>
  <c r="Z24" i="2"/>
  <c r="X41" i="2"/>
  <c r="Y41" i="2"/>
  <c r="Z41" i="2"/>
  <c r="AJ41" i="2"/>
  <c r="X29" i="2"/>
  <c r="Y29" i="2"/>
  <c r="AJ29" i="2"/>
  <c r="Z29" i="2"/>
  <c r="Y43" i="2"/>
  <c r="Z43" i="2"/>
  <c r="AE34" i="2"/>
  <c r="AE26" i="2"/>
  <c r="AE32" i="2"/>
  <c r="AH32" i="2" s="1"/>
  <c r="X28" i="2"/>
  <c r="Y28" i="2"/>
  <c r="Z28" i="2"/>
  <c r="AJ28" i="2"/>
  <c r="AE31" i="2"/>
  <c r="X36" i="2"/>
  <c r="Y36" i="2"/>
  <c r="Z36" i="2"/>
  <c r="AJ36" i="2"/>
  <c r="X31" i="2"/>
  <c r="Y31" i="2"/>
  <c r="AJ31" i="2"/>
  <c r="Z31" i="2"/>
  <c r="AE22" i="2"/>
  <c r="AF9" i="2"/>
  <c r="AJ9" i="2" s="1"/>
  <c r="AG7" i="2"/>
  <c r="AI15" i="2"/>
  <c r="AG5" i="2"/>
  <c r="AJ17" i="2"/>
  <c r="AH17" i="2"/>
  <c r="AI17" i="2"/>
  <c r="Y17" i="2"/>
  <c r="X17" i="2"/>
  <c r="Z17" i="2"/>
  <c r="AH21" i="2"/>
  <c r="AG4" i="2"/>
  <c r="AF8" i="2"/>
  <c r="AF4" i="2"/>
  <c r="AF5" i="2"/>
  <c r="AG8" i="2"/>
  <c r="AI6" i="2"/>
  <c r="AF7" i="2"/>
  <c r="AH7" i="2" s="1"/>
  <c r="AF27" i="4" l="1"/>
  <c r="S27" i="4"/>
  <c r="AH4" i="2"/>
  <c r="S28" i="4"/>
  <c r="AF10" i="4"/>
  <c r="S10" i="4"/>
  <c r="AH8" i="2"/>
  <c r="AH5" i="2"/>
  <c r="AH6" i="2"/>
  <c r="AH9" i="2"/>
  <c r="AI36" i="2"/>
  <c r="AI29" i="2"/>
  <c r="AI33" i="2"/>
  <c r="AI35" i="2"/>
  <c r="AH39" i="2"/>
  <c r="AH38" i="2"/>
  <c r="AI8" i="2"/>
  <c r="AH42" i="2"/>
  <c r="AH37" i="2"/>
  <c r="AI41" i="2"/>
  <c r="AH30" i="2"/>
  <c r="AI28" i="2"/>
  <c r="AH28" i="2"/>
  <c r="AI24" i="2"/>
  <c r="AH24" i="2"/>
  <c r="AI34" i="2"/>
  <c r="AH34" i="2"/>
  <c r="AH25" i="2"/>
  <c r="AI25" i="2"/>
  <c r="AI31" i="2"/>
  <c r="AH31" i="2"/>
  <c r="AI26" i="2"/>
  <c r="AH26" i="2"/>
  <c r="AH27" i="2"/>
  <c r="AI27" i="2"/>
  <c r="AI32" i="2"/>
  <c r="AI22" i="2"/>
  <c r="X9" i="2"/>
  <c r="AI9" i="2"/>
  <c r="Z9" i="2"/>
  <c r="Y9" i="2"/>
  <c r="AH15" i="2"/>
  <c r="AJ21" i="2"/>
  <c r="X15" i="2"/>
  <c r="Y15" i="2"/>
  <c r="Z15" i="2"/>
  <c r="AJ15" i="2"/>
  <c r="AI4" i="2"/>
  <c r="AJ4" i="2"/>
  <c r="AI11" i="2"/>
  <c r="Y11" i="2"/>
  <c r="X11" i="2"/>
  <c r="Z11" i="2"/>
  <c r="Y19" i="2"/>
  <c r="X19" i="2"/>
  <c r="Z19" i="2"/>
  <c r="X8" i="2"/>
  <c r="Y8" i="2"/>
  <c r="Z8" i="2"/>
  <c r="Y14" i="2"/>
  <c r="X14" i="2"/>
  <c r="Z14" i="2"/>
  <c r="AI18" i="2"/>
  <c r="Y18" i="2"/>
  <c r="X18" i="2"/>
  <c r="Z18" i="2"/>
  <c r="X10" i="2"/>
  <c r="Y10" i="2"/>
  <c r="Z10" i="2"/>
  <c r="X22" i="2"/>
  <c r="Y22" i="2"/>
  <c r="Z22" i="2"/>
  <c r="X20" i="2"/>
  <c r="Y20" i="2"/>
  <c r="Z20" i="2"/>
  <c r="AI21" i="2"/>
  <c r="X21" i="2"/>
  <c r="Y21" i="2"/>
  <c r="Z21" i="2"/>
  <c r="AJ5" i="2"/>
  <c r="Y5" i="2"/>
  <c r="X5" i="2"/>
  <c r="Z5" i="2"/>
  <c r="AJ19" i="2"/>
  <c r="AI5" i="2"/>
  <c r="X16" i="2"/>
  <c r="Y16" i="2"/>
  <c r="Z16" i="2"/>
  <c r="AH19" i="2"/>
  <c r="AI19" i="2"/>
  <c r="Y12" i="2"/>
  <c r="X12" i="2"/>
  <c r="Z12" i="2"/>
  <c r="AJ7" i="2"/>
  <c r="X7" i="2"/>
  <c r="Y7" i="2"/>
  <c r="Z7" i="2"/>
  <c r="AJ6" i="2"/>
  <c r="Y6" i="2"/>
  <c r="X6" i="2"/>
  <c r="Z6" i="2"/>
  <c r="Y13" i="2"/>
  <c r="X13" i="2"/>
  <c r="Z13" i="2"/>
  <c r="Y4" i="2"/>
  <c r="X4" i="2"/>
  <c r="Z4" i="2"/>
  <c r="Y23" i="2"/>
  <c r="X23" i="2"/>
  <c r="Z23" i="2"/>
  <c r="AI14" i="2"/>
  <c r="AI20" i="2"/>
  <c r="AH14" i="2"/>
  <c r="AJ14" i="2"/>
  <c r="AH18" i="2"/>
  <c r="AJ13" i="2"/>
  <c r="AJ23" i="2"/>
  <c r="AI23" i="2"/>
  <c r="AI12" i="2"/>
  <c r="AH12" i="2"/>
  <c r="AJ20" i="2"/>
  <c r="AI7" i="2"/>
  <c r="AJ18" i="2"/>
  <c r="AI16" i="2"/>
  <c r="AJ16" i="2"/>
  <c r="AH16" i="2"/>
  <c r="AJ8" i="2"/>
  <c r="AJ11" i="2"/>
  <c r="AJ12" i="2"/>
  <c r="AJ10" i="2"/>
  <c r="AI10" i="2"/>
  <c r="AH10" i="2"/>
  <c r="AJ22" i="2"/>
  <c r="AH22" i="2"/>
  <c r="AH20" i="2"/>
  <c r="AH11" i="2"/>
  <c r="AI13" i="2"/>
  <c r="AH13" i="2"/>
  <c r="AH23" i="2"/>
  <c r="AL9" i="2" l="1"/>
  <c r="AL4" i="2"/>
  <c r="AM9" i="2"/>
  <c r="AN9" i="2"/>
  <c r="AM4" i="2"/>
  <c r="AN4" i="2"/>
  <c r="X11" i="4" l="1"/>
  <c r="T11" i="4" s="1"/>
  <c r="AA11" i="4" l="1"/>
  <c r="BB11" i="4"/>
  <c r="BC11" i="4"/>
  <c r="AB11" i="4"/>
  <c r="BF11" i="4" l="1"/>
  <c r="BJ9" i="4" s="1"/>
  <c r="D12" i="1" s="1"/>
  <c r="G12" i="1" s="1"/>
  <c r="AC11" i="4"/>
  <c r="AD11" i="4" s="1"/>
  <c r="AV11" i="4"/>
  <c r="AU11" i="4"/>
  <c r="BD11" i="4"/>
  <c r="AT11" i="4"/>
  <c r="BE11" i="4"/>
  <c r="AE11" i="4" l="1"/>
  <c r="AF11" i="4" s="1"/>
  <c r="S11" i="4" l="1"/>
  <c r="W28" i="4" l="1"/>
  <c r="V27" i="4"/>
  <c r="W27" i="4" l="1"/>
  <c r="N27" i="4"/>
  <c r="M27" i="4" l="1"/>
  <c r="R27" i="4"/>
  <c r="Q27" i="4" s="1"/>
  <c r="AU27" i="4" l="1"/>
  <c r="BI4" i="4" s="1"/>
  <c r="BE27" i="4"/>
  <c r="BI9" i="4" s="1"/>
  <c r="AT27" i="4"/>
  <c r="BH4" i="4" s="1"/>
  <c r="BD27" i="4"/>
  <c r="BH9" i="4" s="1"/>
  <c r="AV27" i="4"/>
  <c r="BJ4" i="4" s="1"/>
  <c r="BH10" i="4" l="1"/>
  <c r="B12" i="1"/>
  <c r="BI10" i="4"/>
  <c r="C12" i="1"/>
  <c r="F12" i="1" s="1"/>
  <c r="I14" i="1" l="1"/>
  <c r="E12" i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V2" authorId="0" shapeId="0" xr:uid="{37B6AAF4-9DB9-4AC3-A379-6D42DB9F29E0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R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<sst xmlns="http://schemas.openxmlformats.org/spreadsheetml/2006/main" count="259" uniqueCount="105">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</sst>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  <numFmt numFmtId="171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164" fontId="0" fillId="0" borderId="33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0" borderId="34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164" fontId="0" fillId="0" borderId="35" xfId="0" applyNumberFormat="1" applyFill="1" applyBorder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zoomScaleNormal="100" workbookViewId="0">
      <selection activeCell="F26" sqref="F26"/>
    </sheetView>
  </sheetViews>
  <sheetFormatPr defaultColWidth="9.140625" defaultRowHeight="15" x14ac:dyDescent="0.25"/>
  <cols>
    <col min="1" max="1" width="9.140625" style="34"/>
    <col min="2" max="2" width="13.140625" style="34" customWidth="1"/>
    <col min="3" max="3" width="19.140625" style="34" bestFit="1" customWidth="1"/>
    <col min="4" max="4" width="12.42578125" style="34" bestFit="1" customWidth="1"/>
    <col min="5" max="5" width="15.7109375" style="34" bestFit="1" customWidth="1"/>
    <col min="6" max="6" width="19" style="34" bestFit="1" customWidth="1"/>
    <col min="7" max="7" width="17.85546875" style="34" bestFit="1" customWidth="1"/>
    <col min="8" max="8" width="16.28515625" style="34" bestFit="1" customWidth="1"/>
    <col min="9" max="9" width="16.140625" style="34" customWidth="1"/>
    <col min="10" max="10" width="13.42578125" style="34" bestFit="1" customWidth="1"/>
    <col min="11" max="11" width="18.42578125" style="34" bestFit="1" customWidth="1"/>
    <col min="12" max="12" width="16.42578125" style="34" bestFit="1" customWidth="1"/>
    <col min="13" max="13" width="15.42578125" style="34" bestFit="1" customWidth="1"/>
    <col min="14" max="14" width="12.140625" style="34" bestFit="1" customWidth="1"/>
    <col min="15" max="15" width="8.7109375" style="34" bestFit="1" customWidth="1"/>
    <col min="16" max="16384" width="9.140625" style="34"/>
  </cols>
  <sheetData>
    <row r="1" spans="1:13" ht="4.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A2" s="157" t="s">
        <v>64</v>
      </c>
      <c r="B2" s="154" t="s">
        <v>0</v>
      </c>
      <c r="C2" s="30" t="s">
        <v>32</v>
      </c>
      <c r="D2" s="30" t="s">
        <v>37</v>
      </c>
      <c r="E2" s="30" t="s">
        <v>33</v>
      </c>
      <c r="F2" s="30" t="s">
        <v>35</v>
      </c>
      <c r="G2" s="30" t="s">
        <v>58</v>
      </c>
      <c r="H2" s="162" t="s">
        <v>84</v>
      </c>
      <c r="I2" s="163"/>
      <c r="J2" s="28" t="s">
        <v>46</v>
      </c>
      <c r="K2" s="166"/>
      <c r="L2" s="167"/>
      <c r="M2" s="29" t="s">
        <v>1</v>
      </c>
    </row>
    <row r="3" spans="1:13" x14ac:dyDescent="0.25">
      <c r="A3" s="157"/>
      <c r="B3" s="156"/>
      <c r="C3" s="38" t="s">
        <v>9</v>
      </c>
      <c r="D3" s="38" t="s">
        <v>2</v>
      </c>
      <c r="E3" s="38" t="s">
        <v>34</v>
      </c>
      <c r="F3" s="38" t="s">
        <v>34</v>
      </c>
      <c r="G3" s="38"/>
      <c r="H3" s="59" t="s">
        <v>2</v>
      </c>
      <c r="I3" s="59" t="s">
        <v>82</v>
      </c>
      <c r="J3" s="39" t="s">
        <v>14</v>
      </c>
      <c r="K3" s="168"/>
      <c r="L3" s="169"/>
      <c r="M3" s="40"/>
    </row>
    <row r="4" spans="1:13" x14ac:dyDescent="0.25">
      <c r="A4" s="158"/>
      <c r="B4" s="57">
        <v>4500</v>
      </c>
      <c r="C4" s="60">
        <v>19.55</v>
      </c>
      <c r="D4" s="60">
        <v>304</v>
      </c>
      <c r="E4" s="57">
        <v>21</v>
      </c>
      <c r="F4" s="57">
        <v>13</v>
      </c>
      <c r="G4" s="57">
        <v>2</v>
      </c>
      <c r="H4" s="56">
        <v>-11.92</v>
      </c>
      <c r="I4" s="57">
        <v>20.92</v>
      </c>
      <c r="J4" s="86">
        <v>9</v>
      </c>
      <c r="K4" s="162"/>
      <c r="L4" s="163"/>
      <c r="M4" s="9">
        <v>40</v>
      </c>
    </row>
    <row r="5" spans="1:13" ht="4.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8" x14ac:dyDescent="0.25">
      <c r="A6" s="159" t="s">
        <v>41</v>
      </c>
      <c r="B6" s="154" t="s">
        <v>69</v>
      </c>
      <c r="C6" s="30" t="s">
        <v>70</v>
      </c>
      <c r="D6" s="30" t="s">
        <v>39</v>
      </c>
      <c r="E6" s="30" t="s">
        <v>38</v>
      </c>
      <c r="F6" s="41" t="s">
        <v>48</v>
      </c>
      <c r="G6" s="30" t="s">
        <v>71</v>
      </c>
      <c r="H6" s="154" t="s">
        <v>63</v>
      </c>
      <c r="I6" s="30" t="s">
        <v>54</v>
      </c>
      <c r="J6" s="30" t="s">
        <v>50</v>
      </c>
      <c r="K6" s="30" t="s">
        <v>52</v>
      </c>
      <c r="L6" s="30" t="s">
        <v>33</v>
      </c>
      <c r="M6" s="30" t="s">
        <v>74</v>
      </c>
    </row>
    <row r="7" spans="1:13" ht="17.25" x14ac:dyDescent="0.25">
      <c r="A7" s="159"/>
      <c r="B7" s="155"/>
      <c r="C7" s="42" t="s">
        <v>40</v>
      </c>
      <c r="D7" s="42" t="s">
        <v>9</v>
      </c>
      <c r="E7" s="42" t="s">
        <v>2</v>
      </c>
      <c r="F7" s="42" t="s">
        <v>49</v>
      </c>
      <c r="G7" s="42" t="s">
        <v>2</v>
      </c>
      <c r="H7" s="155"/>
      <c r="I7" s="38" t="s">
        <v>55</v>
      </c>
      <c r="J7" s="38" t="s">
        <v>51</v>
      </c>
      <c r="K7" s="38" t="s">
        <v>53</v>
      </c>
      <c r="L7" s="42" t="s">
        <v>2</v>
      </c>
      <c r="M7" s="38" t="s">
        <v>14</v>
      </c>
    </row>
    <row r="8" spans="1:13" x14ac:dyDescent="0.25">
      <c r="A8" s="159"/>
      <c r="B8" s="61">
        <f>B4/60</f>
        <v>75</v>
      </c>
      <c r="C8" s="62">
        <f>2*PI()*B8</f>
        <v>471.23889803846896</v>
      </c>
      <c r="D8" s="62">
        <f>SQRT(1.4*287*(273.15+I8))</f>
        <v>346.11655551273475</v>
      </c>
      <c r="E8" s="59">
        <f>E4*0.0254/2</f>
        <v>0.26669999999999999</v>
      </c>
      <c r="F8" s="63">
        <f>J8/K8</f>
        <v>64753.74275018512</v>
      </c>
      <c r="G8" s="59">
        <f>((2*E8-J12)/2)/M4</f>
        <v>6.2706249999999993E-3</v>
      </c>
      <c r="H8" s="156"/>
      <c r="I8" s="59">
        <v>25</v>
      </c>
      <c r="J8" s="59">
        <f>1.225*(1-(0.0065*D4)/(288.15))^(9.81/(0.0065*287)-1)</f>
        <v>1.1896229792258843</v>
      </c>
      <c r="K8" s="63">
        <f>0.00001716*(((I8+273.15)/(273.15))^1.5)*((273.15+110.4)/(I8+273.15+110.4))</f>
        <v>1.8371493734583912E-5</v>
      </c>
      <c r="L8" s="59">
        <f>E4*0.0254</f>
        <v>0.53339999999999999</v>
      </c>
      <c r="M8" s="59">
        <f>DEGREES(ATAN(F4/(0.75*PI()*E4)))</f>
        <v>14.720737280817831</v>
      </c>
    </row>
    <row r="9" spans="1:13" ht="4.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 ht="18" x14ac:dyDescent="0.25">
      <c r="A10" s="159" t="s">
        <v>65</v>
      </c>
      <c r="B10" s="4" t="s">
        <v>60</v>
      </c>
      <c r="C10" s="4" t="s">
        <v>61</v>
      </c>
      <c r="D10" s="4" t="s">
        <v>62</v>
      </c>
      <c r="E10" s="4" t="s">
        <v>67</v>
      </c>
      <c r="F10" s="4" t="s">
        <v>68</v>
      </c>
      <c r="G10" s="4" t="s">
        <v>66</v>
      </c>
      <c r="H10" s="4" t="s">
        <v>72</v>
      </c>
      <c r="I10" s="164" t="s">
        <v>73</v>
      </c>
      <c r="J10" s="30" t="s">
        <v>36</v>
      </c>
      <c r="K10" s="30" t="s">
        <v>47</v>
      </c>
      <c r="L10" s="160" t="s">
        <v>83</v>
      </c>
      <c r="M10" s="47"/>
    </row>
    <row r="11" spans="1:13" x14ac:dyDescent="0.25">
      <c r="A11" s="159"/>
      <c r="B11" s="23" t="s">
        <v>26</v>
      </c>
      <c r="C11" s="23" t="s">
        <v>27</v>
      </c>
      <c r="D11" s="23" t="s">
        <v>28</v>
      </c>
      <c r="E11" s="23"/>
      <c r="F11" s="23"/>
      <c r="G11" s="23"/>
      <c r="H11" s="23"/>
      <c r="I11" s="165"/>
      <c r="J11" s="38" t="s">
        <v>2</v>
      </c>
      <c r="K11" s="38" t="s">
        <v>14</v>
      </c>
      <c r="L11" s="161"/>
      <c r="M11" s="48"/>
    </row>
    <row r="12" spans="1:13" x14ac:dyDescent="0.25">
      <c r="A12" s="159"/>
      <c r="B12" s="62">
        <f>'PROP_Table (2)'!BH9</f>
        <v>31.010369748464768</v>
      </c>
      <c r="C12" s="62">
        <f>'PROP_Table (2)'!BI9</f>
        <v>1.6204248535272281</v>
      </c>
      <c r="D12" s="62">
        <f>'PROP_Table (2)'!BJ9</f>
        <v>763.60722233031856</v>
      </c>
      <c r="E12" s="58">
        <f>B12/($J$8*$B$8^2*($L$8)^4)</f>
        <v>5.7248357076398644E-2</v>
      </c>
      <c r="F12" s="64">
        <f>C12/($J$8*$B$8^2*($L$8/$J$12)^5)</f>
        <v>1.8094667854505375E-10</v>
      </c>
      <c r="G12" s="58">
        <f>D12/($J$8*$B$8^3*($L$8)^5)</f>
        <v>3.5238047433992815E-2</v>
      </c>
      <c r="H12" s="58">
        <f>C4/(B8*(L8))</f>
        <v>0.48868891388576435</v>
      </c>
      <c r="I12" s="58">
        <f>H12*(E12/G12)</f>
        <v>0.79393268011841245</v>
      </c>
      <c r="J12" s="59">
        <v>3.175E-2</v>
      </c>
      <c r="K12" s="59">
        <f>H4*L12+I4</f>
        <v>20.210476190476193</v>
      </c>
      <c r="L12" s="59">
        <f>J12/L8</f>
        <v>5.9523809523809527E-2</v>
      </c>
      <c r="M12" s="49"/>
    </row>
    <row r="13" spans="1:13" ht="6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25">
      <c r="E14" s="153"/>
      <c r="F14" s="153"/>
      <c r="G14" s="153"/>
      <c r="H14" s="153"/>
      <c r="I14" s="152">
        <f>(B12*C4)/(C12*C8)</f>
        <v>0.79393268011841256</v>
      </c>
    </row>
  </sheetData>
  <mergeCells count="11">
    <mergeCell ref="L10:L11"/>
    <mergeCell ref="H2:I2"/>
    <mergeCell ref="I10:I11"/>
    <mergeCell ref="B2:B3"/>
    <mergeCell ref="B6:B7"/>
    <mergeCell ref="K2:L4"/>
    <mergeCell ref="E14:H14"/>
    <mergeCell ref="H6:H8"/>
    <mergeCell ref="A2:A4"/>
    <mergeCell ref="A6:A8"/>
    <mergeCell ref="A10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70F-A3F7-49EB-AC62-35ED8946CF7F}">
  <dimension ref="A1:AO44"/>
  <sheetViews>
    <sheetView topLeftCell="B1" zoomScale="85" zoomScaleNormal="85" workbookViewId="0">
      <pane xSplit="1" topLeftCell="Q1" activePane="topRight" state="frozen"/>
      <selection activeCell="B1" sqref="B1"/>
      <selection pane="topRight" activeCell="AL14" sqref="AL14"/>
    </sheetView>
  </sheetViews>
  <sheetFormatPr defaultColWidth="9.140625" defaultRowHeight="15" x14ac:dyDescent="0.25"/>
  <cols>
    <col min="1" max="1" width="4" style="65" hidden="1" customWidth="1"/>
    <col min="2" max="2" width="3.28515625" style="1" bestFit="1" customWidth="1"/>
    <col min="3" max="3" width="19.7109375" style="1" customWidth="1"/>
    <col min="4" max="5" width="7.140625" style="1" bestFit="1" customWidth="1"/>
    <col min="6" max="6" width="8.28515625" style="1" bestFit="1" customWidth="1"/>
    <col min="7" max="7" width="4.42578125" style="1" bestFit="1" customWidth="1"/>
    <col min="8" max="8" width="8.28515625" style="1" bestFit="1" customWidth="1"/>
    <col min="9" max="9" width="6.140625" style="1" bestFit="1" customWidth="1"/>
    <col min="10" max="10" width="6.140625" style="3" bestFit="1" customWidth="1"/>
    <col min="11" max="11" width="6.140625" style="1" bestFit="1" customWidth="1"/>
    <col min="12" max="12" width="10.5703125" style="1" customWidth="1"/>
    <col min="13" max="13" width="1.42578125" style="1" hidden="1" customWidth="1"/>
    <col min="14" max="14" width="4.5703125" style="1" customWidth="1"/>
    <col min="15" max="15" width="8.85546875" style="1" customWidth="1"/>
    <col min="16" max="16" width="10.85546875" style="1" customWidth="1"/>
    <col min="17" max="17" width="6.7109375" style="1" bestFit="1" customWidth="1"/>
    <col min="18" max="18" width="7.85546875" style="3" bestFit="1" customWidth="1"/>
    <col min="19" max="19" width="8.85546875" style="3" customWidth="1"/>
    <col min="20" max="20" width="6.7109375" style="1" bestFit="1" customWidth="1"/>
    <col min="21" max="21" width="9.28515625" style="1" customWidth="1"/>
    <col min="22" max="22" width="19.140625" style="2" customWidth="1"/>
    <col min="23" max="23" width="6.85546875" style="2" customWidth="1"/>
    <col min="24" max="24" width="7.7109375" style="2" customWidth="1"/>
    <col min="25" max="25" width="9.5703125" style="2" customWidth="1"/>
    <col min="26" max="26" width="6.7109375" style="2" customWidth="1"/>
    <col min="27" max="27" width="7.7109375" style="1" bestFit="1" customWidth="1"/>
    <col min="28" max="31" width="7" style="2" bestFit="1" customWidth="1"/>
    <col min="32" max="32" width="10.42578125" style="1" customWidth="1"/>
    <col min="33" max="33" width="10.28515625" style="1" customWidth="1"/>
    <col min="34" max="34" width="9.85546875" style="1" customWidth="1"/>
    <col min="35" max="35" width="9" style="1" customWidth="1"/>
    <col min="36" max="36" width="7.5703125" style="1" customWidth="1"/>
    <col min="37" max="37" width="12.28515625" style="2" customWidth="1"/>
    <col min="38" max="38" width="10.85546875" style="1" customWidth="1"/>
    <col min="39" max="40" width="7.85546875" style="1" bestFit="1" customWidth="1"/>
    <col min="41" max="41" width="1.7109375" style="1" customWidth="1"/>
    <col min="42" max="16384" width="9.140625" style="1"/>
  </cols>
  <sheetData>
    <row r="1" spans="1:41" x14ac:dyDescent="0.25">
      <c r="B1" s="173"/>
      <c r="C1" s="175" t="s">
        <v>7</v>
      </c>
      <c r="D1" s="176"/>
      <c r="E1" s="176"/>
      <c r="F1" s="177"/>
      <c r="G1" s="175" t="s">
        <v>12</v>
      </c>
      <c r="H1" s="176"/>
      <c r="I1" s="176"/>
      <c r="J1" s="176"/>
      <c r="K1" s="179" t="s">
        <v>15</v>
      </c>
      <c r="L1" s="179"/>
      <c r="M1" s="179"/>
      <c r="N1" s="179"/>
      <c r="O1" s="179"/>
      <c r="P1" s="179"/>
      <c r="Q1" s="179"/>
      <c r="R1" s="179"/>
      <c r="S1" s="179" t="s">
        <v>29</v>
      </c>
      <c r="T1" s="179"/>
      <c r="U1" s="179"/>
      <c r="V1" s="179" t="s">
        <v>30</v>
      </c>
      <c r="W1" s="179"/>
      <c r="X1" s="179"/>
      <c r="Y1" s="179"/>
      <c r="Z1" s="180"/>
      <c r="AA1" s="178" t="s">
        <v>75</v>
      </c>
      <c r="AB1" s="178"/>
      <c r="AC1" s="178"/>
      <c r="AD1" s="178"/>
      <c r="AE1" s="178"/>
      <c r="AF1" s="179" t="s">
        <v>90</v>
      </c>
      <c r="AG1" s="179"/>
      <c r="AH1" s="179"/>
      <c r="AI1" s="179"/>
      <c r="AJ1" s="179"/>
      <c r="AK1" s="35"/>
      <c r="AL1" s="175" t="s">
        <v>59</v>
      </c>
      <c r="AM1" s="176"/>
      <c r="AN1" s="177"/>
      <c r="AO1" s="35"/>
    </row>
    <row r="2" spans="1:41" ht="18" x14ac:dyDescent="0.25">
      <c r="B2" s="174"/>
      <c r="C2" s="4" t="s">
        <v>3</v>
      </c>
      <c r="D2" s="4" t="s">
        <v>4</v>
      </c>
      <c r="E2" s="4" t="s">
        <v>88</v>
      </c>
      <c r="F2" s="5" t="s">
        <v>5</v>
      </c>
      <c r="G2" s="6" t="s">
        <v>8</v>
      </c>
      <c r="H2" s="6" t="s">
        <v>10</v>
      </c>
      <c r="I2" s="6" t="s">
        <v>31</v>
      </c>
      <c r="J2" s="6" t="s">
        <v>11</v>
      </c>
      <c r="K2" s="181" t="s">
        <v>16</v>
      </c>
      <c r="L2" s="179"/>
      <c r="M2" s="181" t="s">
        <v>57</v>
      </c>
      <c r="N2" s="179"/>
      <c r="O2" s="181" t="s">
        <v>17</v>
      </c>
      <c r="P2" s="179"/>
      <c r="Q2" s="181" t="s">
        <v>87</v>
      </c>
      <c r="R2" s="179"/>
      <c r="S2" s="179" t="s">
        <v>18</v>
      </c>
      <c r="T2" s="179" t="s">
        <v>19</v>
      </c>
      <c r="U2" s="179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53" t="s">
        <v>25</v>
      </c>
      <c r="AA2" s="51" t="s">
        <v>76</v>
      </c>
      <c r="AB2" s="4" t="s">
        <v>77</v>
      </c>
      <c r="AC2" s="4" t="s">
        <v>78</v>
      </c>
      <c r="AD2" s="4" t="s">
        <v>79</v>
      </c>
      <c r="AE2" s="4" t="s">
        <v>80</v>
      </c>
      <c r="AF2" s="4" t="s">
        <v>21</v>
      </c>
      <c r="AG2" s="4" t="s">
        <v>22</v>
      </c>
      <c r="AH2" s="4" t="s">
        <v>23</v>
      </c>
      <c r="AI2" s="4" t="s">
        <v>24</v>
      </c>
      <c r="AJ2" s="4" t="s">
        <v>25</v>
      </c>
      <c r="AK2" s="35"/>
      <c r="AL2" s="4" t="s">
        <v>60</v>
      </c>
      <c r="AM2" s="4" t="s">
        <v>61</v>
      </c>
      <c r="AN2" s="4" t="s">
        <v>62</v>
      </c>
      <c r="AO2" s="35"/>
    </row>
    <row r="3" spans="1:41" ht="17.25" x14ac:dyDescent="0.25">
      <c r="B3" s="7" t="s">
        <v>89</v>
      </c>
      <c r="C3" s="23" t="s">
        <v>2</v>
      </c>
      <c r="D3" s="23"/>
      <c r="E3" s="23" t="s">
        <v>2</v>
      </c>
      <c r="F3" s="23" t="s">
        <v>6</v>
      </c>
      <c r="G3" s="23" t="s">
        <v>9</v>
      </c>
      <c r="H3" s="23" t="s">
        <v>9</v>
      </c>
      <c r="I3" s="23" t="s">
        <v>9</v>
      </c>
      <c r="J3" s="69"/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13</v>
      </c>
      <c r="P3" s="24" t="s">
        <v>14</v>
      </c>
      <c r="Q3" s="24" t="s">
        <v>13</v>
      </c>
      <c r="R3" s="66" t="s">
        <v>14</v>
      </c>
      <c r="S3" s="179"/>
      <c r="T3" s="179"/>
      <c r="U3" s="179"/>
      <c r="V3" s="23" t="s">
        <v>26</v>
      </c>
      <c r="W3" s="23" t="s">
        <v>26</v>
      </c>
      <c r="X3" s="23" t="s">
        <v>26</v>
      </c>
      <c r="Y3" s="23" t="s">
        <v>27</v>
      </c>
      <c r="Z3" s="54" t="s">
        <v>28</v>
      </c>
      <c r="AA3" s="52"/>
      <c r="AB3" s="23"/>
      <c r="AC3" s="23"/>
      <c r="AD3" s="23"/>
      <c r="AE3" s="23"/>
      <c r="AF3" s="23" t="s">
        <v>26</v>
      </c>
      <c r="AG3" s="23" t="s">
        <v>26</v>
      </c>
      <c r="AH3" s="23" t="s">
        <v>26</v>
      </c>
      <c r="AI3" s="23" t="s">
        <v>27</v>
      </c>
      <c r="AJ3" s="23" t="s">
        <v>28</v>
      </c>
      <c r="AK3" s="35"/>
      <c r="AL3" s="23" t="s">
        <v>26</v>
      </c>
      <c r="AM3" s="23" t="s">
        <v>27</v>
      </c>
      <c r="AN3" s="23" t="s">
        <v>28</v>
      </c>
      <c r="AO3" s="35"/>
    </row>
    <row r="4" spans="1:41" x14ac:dyDescent="0.25">
      <c r="A4" s="170" t="s">
        <v>86</v>
      </c>
      <c r="B4" s="70">
        <v>1</v>
      </c>
      <c r="C4" s="71">
        <v>1.6E-2</v>
      </c>
      <c r="D4" s="72">
        <f>C4/PROP_InOut!$E$8</f>
        <v>5.9992500937382828E-2</v>
      </c>
      <c r="E4" s="72"/>
      <c r="F4" s="73">
        <f>E4*PROP_InOut!$G$8</f>
        <v>0</v>
      </c>
      <c r="G4" s="74">
        <f>PROP_InOut!$C$4</f>
        <v>19.55</v>
      </c>
      <c r="H4" s="71">
        <f>PROP_InOut!$C$8*PROP_Table!C4</f>
        <v>7.5398223686155035</v>
      </c>
      <c r="I4" s="75">
        <f>SQRT(G4^2+H4^2)</f>
        <v>20.953553907398973</v>
      </c>
      <c r="J4" s="76">
        <f>I4/PROP_InOut!$D$8</f>
        <v>6.0539010843785032E-2</v>
      </c>
      <c r="K4" s="71">
        <f>ATAN(G4/H4)</f>
        <v>1.2027052699800345</v>
      </c>
      <c r="L4" s="75">
        <f>DEGREES(K4)</f>
        <v>68.909935967998209</v>
      </c>
      <c r="M4" s="74">
        <v>0</v>
      </c>
      <c r="N4" s="74">
        <v>0</v>
      </c>
      <c r="O4" s="71">
        <f>RADIANS(P4)</f>
        <v>0.35029360641672724</v>
      </c>
      <c r="P4" s="75">
        <f>PROP_InOut!$K$12*(1-(B4-0.5)/PROP_InOut!$M$4)+PROP_InOut!$J$4*((B4-0.5)/PROP_InOut!$M$4)</f>
        <v>20.070345238095243</v>
      </c>
      <c r="Q4" s="71">
        <f>RADIANS(R4)</f>
        <v>-0.85241166356330733</v>
      </c>
      <c r="R4" s="76">
        <f>P4-L4-N4</f>
        <v>-48.839590729902966</v>
      </c>
      <c r="S4" s="77">
        <f>PROP_InOut!$F$8*PROP_Table!I4*PROP_Table!E4</f>
        <v>0</v>
      </c>
      <c r="T4" s="80">
        <v>-0.58399999999999996</v>
      </c>
      <c r="U4" s="80">
        <v>0.22</v>
      </c>
      <c r="V4" s="71">
        <f>0.5*PROP_InOut!$J$8*I4^2*E4*T4*PROP_InOut!$G$8</f>
        <v>0</v>
      </c>
      <c r="W4" s="71">
        <f>0.5*PROP_InOut!$J$8*I4^2*E4*U4*PROP_InOut!$G$8</f>
        <v>0</v>
      </c>
      <c r="X4" s="71">
        <f>(AF4*COS(K4+M4)-AG4*SIN(K4+M4))</f>
        <v>0</v>
      </c>
      <c r="Y4" s="71">
        <f>(C4*(AF4*SIN(K4+M4)+AG4*COS(K4+M4)))</f>
        <v>0</v>
      </c>
      <c r="Z4" s="55">
        <f>(H4*(AF4*SIN(K4+M4)+AG4*COS(K4+M4)))</f>
        <v>0</v>
      </c>
      <c r="AA4" s="79">
        <f>PROP_InOut!$G$4/2*((PROP_InOut!$E$8-PROP_Table!C4)/(PROP_Table!C4*SIN(PROP_Table!K4)))</f>
        <v>16.793657175782997</v>
      </c>
      <c r="AB4" s="79">
        <f>2/PI()*ACOS(EXP(-AA4))</f>
        <v>0.99999996760429166</v>
      </c>
      <c r="AC4" s="79">
        <f>PROP_InOut!$G$4/2*((C4-PROP_InOut!$J$12/2)/(C4*SIN(PROP_Table!K4)))</f>
        <v>8.3733831151690339E-3</v>
      </c>
      <c r="AD4" s="79">
        <f>2/PI()*ACOS(EXP(-AC4))</f>
        <v>8.2269592820893689E-2</v>
      </c>
      <c r="AE4" s="79">
        <f>AD4*AB4</f>
        <v>8.2269590155711961E-2</v>
      </c>
      <c r="AF4" s="72">
        <f>0.5*PROP_InOut!$J$8*I4^2*E4*T4*PROP_InOut!$G$8</f>
        <v>0</v>
      </c>
      <c r="AG4" s="72">
        <f>0.5*PROP_InOut!$J$8*I4^2*E4*U4*PROP_InOut!$G$8</f>
        <v>0</v>
      </c>
      <c r="AH4" s="72">
        <f t="shared" ref="AH4:AH23" si="0">AE4*(AF4*COS(K4+M4)-AG4*SIN(K4+M4))</f>
        <v>0</v>
      </c>
      <c r="AI4" s="72">
        <f t="shared" ref="AI4:AI23" si="1">AE4*(C4*(AF4*SIN(K4+M4)+AG4*COS(K4+M4)))</f>
        <v>0</v>
      </c>
      <c r="AJ4" s="72">
        <f>AE4*(H4*(AF4*SIN(K4+M4)+AG4*COS(K4+M4)))</f>
        <v>0</v>
      </c>
      <c r="AK4" s="78"/>
      <c r="AL4" s="37">
        <f>PROP_InOut!$G$4*SUM(X$4:X$43)</f>
        <v>41.864112265046025</v>
      </c>
      <c r="AM4" s="37" t="e">
        <f>PROP_InOut!$G$4*SUM(Y:Y)</f>
        <v>#DIV/0!</v>
      </c>
      <c r="AN4" s="37" t="e">
        <f>PROP_InOut!$G$4*SUM(Z:Z)</f>
        <v>#DIV/0!</v>
      </c>
      <c r="AO4" s="35"/>
    </row>
    <row r="5" spans="1:41" x14ac:dyDescent="0.25">
      <c r="A5" s="170"/>
      <c r="B5" s="70">
        <v>2</v>
      </c>
      <c r="C5" s="71">
        <v>2.4E-2</v>
      </c>
      <c r="D5" s="72">
        <f>C5/PROP_InOut!$E$8</f>
        <v>8.9988751406074249E-2</v>
      </c>
      <c r="E5" s="72"/>
      <c r="F5" s="73">
        <f>E5*PROP_InOut!$G$8</f>
        <v>0</v>
      </c>
      <c r="G5" s="74">
        <f>PROP_InOut!$C$4</f>
        <v>19.55</v>
      </c>
      <c r="H5" s="71">
        <f>PROP_InOut!$C$8*PROP_Table!C5</f>
        <v>11.309733552923255</v>
      </c>
      <c r="I5" s="75">
        <f t="shared" ref="I5:I23" si="2">SQRT(G5^2+H5^2)</f>
        <v>22.585671852706046</v>
      </c>
      <c r="J5" s="76">
        <f>I5/PROP_InOut!$D$8</f>
        <v>6.5254526236827315E-2</v>
      </c>
      <c r="K5" s="71">
        <f t="shared" ref="K5:K23" si="3">ATAN(G5/H5)</f>
        <v>1.0463334383457221</v>
      </c>
      <c r="L5" s="75">
        <f t="shared" ref="L5:L23" si="4">DEGREES(K5)</f>
        <v>59.950489980621811</v>
      </c>
      <c r="M5" s="74">
        <v>0</v>
      </c>
      <c r="N5" s="74">
        <v>0</v>
      </c>
      <c r="O5" s="71">
        <f t="shared" ref="O5:O23" si="5">RADIANS(P5)</f>
        <v>0.34540211341072119</v>
      </c>
      <c r="P5" s="75">
        <f>PROP_InOut!$K$12*(1-(B5-0.5)/PROP_InOut!$M$4)+PROP_InOut!$J$4*((B5-0.5)/PROP_InOut!$M$4)</f>
        <v>19.790083333333335</v>
      </c>
      <c r="Q5" s="71">
        <f t="shared" ref="Q5:Q22" si="6">RADIANS(R5)</f>
        <v>-0.70093132493500099</v>
      </c>
      <c r="R5" s="76">
        <f t="shared" ref="R5:R43" si="7">P5-L5-N5</f>
        <v>-40.160406647288475</v>
      </c>
      <c r="S5" s="77">
        <f>PROP_InOut!$F$8*PROP_Table!I5*PROP_Table!E5</f>
        <v>0</v>
      </c>
      <c r="T5" s="71">
        <v>-0.51400000000000001</v>
      </c>
      <c r="U5" s="71">
        <v>0.21099999999999999</v>
      </c>
      <c r="V5" s="71">
        <f>0.5*PROP_InOut!$J$8*I5^2*E5*T5*PROP_InOut!$G$8</f>
        <v>0</v>
      </c>
      <c r="W5" s="71">
        <f>0.5*PROP_InOut!$J$8*I5^2*E5*U5*PROP_InOut!$G$8</f>
        <v>0</v>
      </c>
      <c r="X5" s="71">
        <f t="shared" ref="X5:X23" si="8">(AF5*COS(K5+M5)-AG5*SIN(K5+M5))</f>
        <v>0</v>
      </c>
      <c r="Y5" s="71">
        <f t="shared" ref="Y5:Y23" si="9">(C5*(AF5*SIN(K5+M5)+AG5*COS(K5+M5)))</f>
        <v>0</v>
      </c>
      <c r="Z5" s="55">
        <f t="shared" ref="Z5:Z23" si="10">(H5*(AF5*SIN(K5+M5)+AG5*COS(K5+M5)))</f>
        <v>0</v>
      </c>
      <c r="AA5" s="79">
        <f>PROP_InOut!$G$4/2*((PROP_InOut!$E$8-PROP_Table!C5)/(PROP_Table!C5*SIN(PROP_Table!K5)))</f>
        <v>11.682742026112013</v>
      </c>
      <c r="AB5" s="79">
        <f t="shared" ref="AB5:AB23" si="11">2/PI()*ACOS(EXP(-AA5))</f>
        <v>0.99999462807763606</v>
      </c>
      <c r="AC5" s="79">
        <f>PROP_InOut!$G$4/2*((C5-PROP_InOut!$J$12/2)/(C5*SIN(PROP_Table!K5)))</f>
        <v>0.39110951364713686</v>
      </c>
      <c r="AD5" s="79">
        <f t="shared" ref="AD5:AD23" si="12">2/PI()*ACOS(EXP(-AC5))</f>
        <v>0.52715935904016042</v>
      </c>
      <c r="AE5" s="79">
        <f t="shared" ref="AE5:AE23" si="13">AD5*AB5</f>
        <v>0.52715652718101025</v>
      </c>
      <c r="AF5" s="72">
        <f>0.5*PROP_InOut!$J$8*I5^2*E5*T5*PROP_InOut!$G$8</f>
        <v>0</v>
      </c>
      <c r="AG5" s="72">
        <f>0.5*PROP_InOut!$J$8*I5^2*E5*U5*PROP_InOut!$G$8</f>
        <v>0</v>
      </c>
      <c r="AH5" s="72">
        <f t="shared" si="0"/>
        <v>0</v>
      </c>
      <c r="AI5" s="72">
        <f t="shared" si="1"/>
        <v>0</v>
      </c>
      <c r="AJ5" s="72">
        <f t="shared" ref="AJ5:AJ23" si="14">H5*(AF5*SIN(K5+M5)+AG5*COS(K5+M5))</f>
        <v>0</v>
      </c>
      <c r="AK5" s="78"/>
      <c r="AL5" s="35"/>
      <c r="AM5" s="35"/>
      <c r="AN5" s="35"/>
      <c r="AO5" s="35"/>
    </row>
    <row r="6" spans="1:41" x14ac:dyDescent="0.25">
      <c r="A6" s="170"/>
      <c r="B6" s="70">
        <v>3</v>
      </c>
      <c r="C6" s="71">
        <v>3.2000000000000001E-2</v>
      </c>
      <c r="D6" s="72">
        <f>C6/PROP_InOut!$E$8</f>
        <v>0.11998500187476566</v>
      </c>
      <c r="E6" s="72"/>
      <c r="F6" s="73">
        <f>E6*PROP_InOut!$G$8</f>
        <v>0</v>
      </c>
      <c r="G6" s="74">
        <f>PROP_InOut!$C$4</f>
        <v>19.55</v>
      </c>
      <c r="H6" s="71">
        <f>PROP_InOut!$C$8*PROP_Table!C6</f>
        <v>15.079644737231007</v>
      </c>
      <c r="I6" s="75">
        <f t="shared" si="2"/>
        <v>24.690042231658875</v>
      </c>
      <c r="J6" s="76">
        <f>I6/PROP_InOut!$D$8</f>
        <v>7.1334473426395956E-2</v>
      </c>
      <c r="K6" s="71">
        <f t="shared" si="3"/>
        <v>0.91377859666645023</v>
      </c>
      <c r="L6" s="75">
        <f t="shared" si="4"/>
        <v>52.355656998374712</v>
      </c>
      <c r="M6" s="74">
        <v>0</v>
      </c>
      <c r="N6" s="74">
        <v>0</v>
      </c>
      <c r="O6" s="71">
        <f t="shared" si="5"/>
        <v>0.34051062040471519</v>
      </c>
      <c r="P6" s="75">
        <f>PROP_InOut!$K$12*(1-(B6-0.5)/PROP_InOut!$M$4)+PROP_InOut!$J$4*((B6-0.5)/PROP_InOut!$M$4)</f>
        <v>19.509821428571431</v>
      </c>
      <c r="Q6" s="71">
        <f t="shared" si="6"/>
        <v>-0.57326797626173509</v>
      </c>
      <c r="R6" s="76">
        <f t="shared" si="7"/>
        <v>-32.845835569803285</v>
      </c>
      <c r="S6" s="77">
        <f>PROP_InOut!$F$8*PROP_Table!I6*PROP_Table!E6</f>
        <v>0</v>
      </c>
      <c r="T6" s="71">
        <v>-0.45800000000000002</v>
      </c>
      <c r="U6" s="71">
        <v>0.188</v>
      </c>
      <c r="V6" s="71">
        <f>0.5*PROP_InOut!$J$8*I6^2*E6*T6*PROP_InOut!$G$8</f>
        <v>0</v>
      </c>
      <c r="W6" s="71">
        <f>0.5*PROP_InOut!$J$8*I6^2*E6*U6*PROP_InOut!$G$8</f>
        <v>0</v>
      </c>
      <c r="X6" s="71">
        <f t="shared" si="8"/>
        <v>0</v>
      </c>
      <c r="Y6" s="71">
        <f t="shared" si="9"/>
        <v>0</v>
      </c>
      <c r="Z6" s="55">
        <f t="shared" si="10"/>
        <v>0</v>
      </c>
      <c r="AA6" s="79">
        <f>PROP_InOut!$G$4/2*((PROP_InOut!$E$8-PROP_Table!C6)/(PROP_Table!C6*SIN(PROP_Table!K6)))</f>
        <v>9.2627124548758584</v>
      </c>
      <c r="AB6" s="79">
        <f t="shared" si="11"/>
        <v>0.99993958633027402</v>
      </c>
      <c r="AC6" s="79">
        <f>PROP_InOut!$G$4/2*((C6-PROP_InOut!$J$12/2)/(C6*SIN(PROP_Table!K6)))</f>
        <v>0.63639215310981356</v>
      </c>
      <c r="AD6" s="79">
        <f t="shared" si="12"/>
        <v>0.64498555754485032</v>
      </c>
      <c r="AE6" s="79">
        <f t="shared" si="13"/>
        <v>0.6449465916003988</v>
      </c>
      <c r="AF6" s="72">
        <f>0.5*PROP_InOut!$J$8*I6^2*E6*T6*PROP_InOut!$G$8</f>
        <v>0</v>
      </c>
      <c r="AG6" s="72">
        <f>0.5*PROP_InOut!$J$8*I6^2*E6*U6*PROP_InOut!$G$8</f>
        <v>0</v>
      </c>
      <c r="AH6" s="72">
        <f t="shared" si="0"/>
        <v>0</v>
      </c>
      <c r="AI6" s="72">
        <f t="shared" si="1"/>
        <v>0</v>
      </c>
      <c r="AJ6" s="72">
        <f t="shared" si="14"/>
        <v>0</v>
      </c>
      <c r="AK6" s="78"/>
      <c r="AL6" s="175" t="s">
        <v>81</v>
      </c>
      <c r="AM6" s="176"/>
      <c r="AN6" s="177"/>
      <c r="AO6" s="35"/>
    </row>
    <row r="7" spans="1:41" x14ac:dyDescent="0.25">
      <c r="A7" s="170"/>
      <c r="B7" s="70">
        <v>4</v>
      </c>
      <c r="C7" s="71">
        <v>0.04</v>
      </c>
      <c r="D7" s="72">
        <f>C7/PROP_InOut!$E$8</f>
        <v>0.14998125234345708</v>
      </c>
      <c r="E7" s="72"/>
      <c r="F7" s="73">
        <f>E7*PROP_InOut!$G$8</f>
        <v>0</v>
      </c>
      <c r="G7" s="74">
        <f>PROP_InOut!$C$4</f>
        <v>19.55</v>
      </c>
      <c r="H7" s="71">
        <f>PROP_InOut!$C$8*PROP_Table!C7</f>
        <v>18.849555921538759</v>
      </c>
      <c r="I7" s="75">
        <f t="shared" si="2"/>
        <v>27.157103277765412</v>
      </c>
      <c r="J7" s="76">
        <f>I7/PROP_InOut!$D$8</f>
        <v>7.8462306541607241E-2</v>
      </c>
      <c r="K7" s="71">
        <f t="shared" si="3"/>
        <v>0.80363708284446034</v>
      </c>
      <c r="L7" s="75">
        <f t="shared" si="4"/>
        <v>46.045013107192872</v>
      </c>
      <c r="M7" s="74">
        <v>0</v>
      </c>
      <c r="N7" s="74">
        <v>0</v>
      </c>
      <c r="O7" s="71">
        <f t="shared" si="5"/>
        <v>0.33561912739870919</v>
      </c>
      <c r="P7" s="75">
        <f>PROP_InOut!$K$12*(1-(B7-0.5)/PROP_InOut!$M$4)+PROP_InOut!$J$4*((B7-0.5)/PROP_InOut!$M$4)</f>
        <v>19.229559523809527</v>
      </c>
      <c r="Q7" s="71">
        <f t="shared" si="6"/>
        <v>-0.4680179554457512</v>
      </c>
      <c r="R7" s="76">
        <f t="shared" si="7"/>
        <v>-26.815453583383345</v>
      </c>
      <c r="S7" s="77">
        <f>PROP_InOut!$F$8*PROP_Table!I7*PROP_Table!E7</f>
        <v>0</v>
      </c>
      <c r="T7" s="71">
        <v>-0.41699999999999998</v>
      </c>
      <c r="U7" s="71">
        <v>0.16400000000000001</v>
      </c>
      <c r="V7" s="71">
        <f>0.5*PROP_InOut!$J$8*I7^2*E7*T7*PROP_InOut!$G$8</f>
        <v>0</v>
      </c>
      <c r="W7" s="71">
        <f>0.5*PROP_InOut!$J$8*I7^2*E7*U7*PROP_InOut!$G$8</f>
        <v>0</v>
      </c>
      <c r="X7" s="71">
        <f t="shared" si="8"/>
        <v>0</v>
      </c>
      <c r="Y7" s="71">
        <f t="shared" si="9"/>
        <v>0</v>
      </c>
      <c r="Z7" s="55">
        <f t="shared" si="10"/>
        <v>0</v>
      </c>
      <c r="AA7" s="79">
        <f>PROP_InOut!$G$4/2*((PROP_InOut!$E$8-PROP_Table!C7)/(PROP_Table!C7*SIN(PROP_Table!K7)))</f>
        <v>7.872781730267798</v>
      </c>
      <c r="AB7" s="79">
        <f t="shared" si="11"/>
        <v>0.99975746497168716</v>
      </c>
      <c r="AC7" s="79">
        <f>PROP_InOut!$G$4/2*((C7-PROP_InOut!$J$12/2)/(C7*SIN(PROP_Table!K7)))</f>
        <v>0.8378070544451286</v>
      </c>
      <c r="AD7" s="79">
        <f t="shared" si="12"/>
        <v>0.71515133405294817</v>
      </c>
      <c r="AE7" s="79">
        <f t="shared" si="13"/>
        <v>0.71497788480389568</v>
      </c>
      <c r="AF7" s="72">
        <f>0.5*PROP_InOut!$J$8*I7^2*E7*T7*PROP_InOut!$G$8</f>
        <v>0</v>
      </c>
      <c r="AG7" s="72">
        <f>0.5*PROP_InOut!$J$8*I7^2*E7*U7*PROP_InOut!$G$8</f>
        <v>0</v>
      </c>
      <c r="AH7" s="72">
        <f t="shared" si="0"/>
        <v>0</v>
      </c>
      <c r="AI7" s="72">
        <f t="shared" si="1"/>
        <v>0</v>
      </c>
      <c r="AJ7" s="72">
        <f t="shared" si="14"/>
        <v>0</v>
      </c>
      <c r="AK7" s="78"/>
      <c r="AL7" s="4" t="s">
        <v>60</v>
      </c>
      <c r="AM7" s="4" t="s">
        <v>61</v>
      </c>
      <c r="AN7" s="4" t="s">
        <v>62</v>
      </c>
      <c r="AO7" s="35"/>
    </row>
    <row r="8" spans="1:41" x14ac:dyDescent="0.25">
      <c r="A8" s="170"/>
      <c r="B8" s="70">
        <v>5</v>
      </c>
      <c r="C8" s="71">
        <v>4.8000000000000001E-2</v>
      </c>
      <c r="D8" s="72">
        <f>C8/PROP_InOut!$E$8</f>
        <v>0.1799775028121485</v>
      </c>
      <c r="E8" s="72"/>
      <c r="F8" s="73">
        <f>E8*PROP_InOut!$G$8</f>
        <v>0</v>
      </c>
      <c r="G8" s="74">
        <f>PROP_InOut!$C$4</f>
        <v>19.55</v>
      </c>
      <c r="H8" s="71">
        <f>PROP_InOut!$C$8*PROP_Table!C8</f>
        <v>22.61946710584651</v>
      </c>
      <c r="I8" s="75">
        <f t="shared" si="2"/>
        <v>29.897203751395754</v>
      </c>
      <c r="J8" s="76">
        <f>I8/PROP_InOut!$D$8</f>
        <v>8.6379005208538015E-2</v>
      </c>
      <c r="K8" s="71">
        <f t="shared" si="3"/>
        <v>0.71273745452617177</v>
      </c>
      <c r="L8" s="75">
        <f t="shared" si="4"/>
        <v>40.836848045247073</v>
      </c>
      <c r="M8" s="74">
        <v>0</v>
      </c>
      <c r="N8" s="74">
        <v>0</v>
      </c>
      <c r="O8" s="71">
        <f t="shared" si="5"/>
        <v>0.33072763439270314</v>
      </c>
      <c r="P8" s="75">
        <f>PROP_InOut!$K$12*(1-(B8-0.5)/PROP_InOut!$M$4)+PROP_InOut!$J$4*((B8-0.5)/PROP_InOut!$M$4)</f>
        <v>18.94929761904762</v>
      </c>
      <c r="Q8" s="71">
        <f t="shared" si="6"/>
        <v>-0.38200982013346862</v>
      </c>
      <c r="R8" s="76">
        <f t="shared" si="7"/>
        <v>-21.887550426199454</v>
      </c>
      <c r="S8" s="77">
        <f>PROP_InOut!$F$8*PROP_Table!I8*PROP_Table!E8</f>
        <v>0</v>
      </c>
      <c r="T8" s="71">
        <v>-0.39600000000000002</v>
      </c>
      <c r="U8" s="71">
        <v>0.14199999999999999</v>
      </c>
      <c r="V8" s="71">
        <f>0.5*PROP_InOut!$J$8*I8^2*E8*T8*PROP_InOut!$G$8</f>
        <v>0</v>
      </c>
      <c r="W8" s="71">
        <f>0.5*PROP_InOut!$J$8*I8^2*E8*U8*PROP_InOut!$G$8</f>
        <v>0</v>
      </c>
      <c r="X8" s="71">
        <f t="shared" si="8"/>
        <v>0</v>
      </c>
      <c r="Y8" s="71">
        <f t="shared" si="9"/>
        <v>0</v>
      </c>
      <c r="Z8" s="55">
        <f t="shared" si="10"/>
        <v>0</v>
      </c>
      <c r="AA8" s="79">
        <f>PROP_InOut!$G$4/2*((PROP_InOut!$E$8-PROP_Table!C8)/(PROP_Table!C8*SIN(PROP_Table!K8)))</f>
        <v>6.9677306696827062</v>
      </c>
      <c r="AB8" s="79">
        <f t="shared" si="11"/>
        <v>0.99940043923378763</v>
      </c>
      <c r="AC8" s="79">
        <f>PROP_InOut!$G$4/2*((C8-PROP_InOut!$J$12/2)/(C8*SIN(PROP_Table!K8)))</f>
        <v>1.0234949600528438</v>
      </c>
      <c r="AD8" s="79">
        <f t="shared" si="12"/>
        <v>0.76600581291587988</v>
      </c>
      <c r="AE8" s="79">
        <f t="shared" si="13"/>
        <v>0.76554654588376492</v>
      </c>
      <c r="AF8" s="72">
        <f>0.5*PROP_InOut!$J$8*I8^2*E8*T8*PROP_InOut!$G$8</f>
        <v>0</v>
      </c>
      <c r="AG8" s="72">
        <f>0.5*PROP_InOut!$J$8*I8^2*E8*U8*PROP_InOut!$G$8</f>
        <v>0</v>
      </c>
      <c r="AH8" s="72">
        <f t="shared" si="0"/>
        <v>0</v>
      </c>
      <c r="AI8" s="72">
        <f t="shared" si="1"/>
        <v>0</v>
      </c>
      <c r="AJ8" s="72">
        <f t="shared" si="14"/>
        <v>0</v>
      </c>
      <c r="AK8" s="78"/>
      <c r="AL8" s="23" t="s">
        <v>26</v>
      </c>
      <c r="AM8" s="23" t="s">
        <v>27</v>
      </c>
      <c r="AN8" s="23" t="s">
        <v>28</v>
      </c>
      <c r="AO8" s="35"/>
    </row>
    <row r="9" spans="1:41" x14ac:dyDescent="0.25">
      <c r="A9" s="170"/>
      <c r="B9" s="70">
        <v>6</v>
      </c>
      <c r="C9" s="71">
        <v>6.275E-2</v>
      </c>
      <c r="D9" s="72">
        <f>C9/PROP_InOut!$E$8</f>
        <v>0.23528308961379829</v>
      </c>
      <c r="E9" s="72"/>
      <c r="F9" s="73">
        <f>E9*PROP_InOut!$G$8</f>
        <v>0</v>
      </c>
      <c r="G9" s="74">
        <f>PROP_InOut!$C$4</f>
        <v>19.55</v>
      </c>
      <c r="H9" s="71">
        <f>PROP_InOut!$C$8*PROP_Table!C9</f>
        <v>29.570240851913926</v>
      </c>
      <c r="I9" s="75">
        <f t="shared" si="2"/>
        <v>35.448577461446874</v>
      </c>
      <c r="J9" s="76">
        <f>I9/PROP_InOut!$D$8</f>
        <v>0.10241803489848554</v>
      </c>
      <c r="K9" s="71">
        <f t="shared" si="3"/>
        <v>0.58416505935499397</v>
      </c>
      <c r="L9" s="75">
        <f t="shared" si="4"/>
        <v>33.470192440050383</v>
      </c>
      <c r="M9" s="74">
        <v>0</v>
      </c>
      <c r="N9" s="74">
        <v>0</v>
      </c>
      <c r="O9" s="71">
        <f t="shared" si="5"/>
        <v>0.3258361413866972</v>
      </c>
      <c r="P9" s="75">
        <f>PROP_InOut!$K$12*(1-(B9-0.5)/PROP_InOut!$M$4)+PROP_InOut!$J$4*((B9-0.5)/PROP_InOut!$M$4)</f>
        <v>18.66903571428572</v>
      </c>
      <c r="Q9" s="71">
        <f t="shared" si="6"/>
        <v>-0.25832891796829682</v>
      </c>
      <c r="R9" s="76">
        <f t="shared" si="7"/>
        <v>-14.801156725764663</v>
      </c>
      <c r="S9" s="77">
        <f>PROP_InOut!$F$8*PROP_Table!I9*PROP_Table!E9</f>
        <v>0</v>
      </c>
      <c r="T9" s="71">
        <v>-0.376</v>
      </c>
      <c r="U9" s="71">
        <v>0.11</v>
      </c>
      <c r="V9" s="71">
        <f>0.5*PROP_InOut!$J$8*I9^2*E9*T9*PROP_InOut!$G$8</f>
        <v>0</v>
      </c>
      <c r="W9" s="71">
        <f>0.5*PROP_InOut!$J$8*I9^2*E9*U9*PROP_InOut!$G$8</f>
        <v>0</v>
      </c>
      <c r="X9" s="71">
        <f t="shared" si="8"/>
        <v>0</v>
      </c>
      <c r="Y9" s="71">
        <f t="shared" si="9"/>
        <v>0</v>
      </c>
      <c r="Z9" s="55">
        <f t="shared" si="10"/>
        <v>0</v>
      </c>
      <c r="AA9" s="79">
        <f>PROP_InOut!$G$4/2*((PROP_InOut!$E$8-PROP_Table!C9)/(PROP_Table!C9*SIN(PROP_Table!K9)))</f>
        <v>5.893347223494434</v>
      </c>
      <c r="AB9" s="79">
        <f t="shared" si="11"/>
        <v>0.9982443720174744</v>
      </c>
      <c r="AC9" s="79">
        <f>PROP_InOut!$G$4/2*((C9-PROP_InOut!$J$12/2)/(C9*SIN(PROP_Table!K9)))</f>
        <v>1.3545018440858132</v>
      </c>
      <c r="AD9" s="79">
        <f t="shared" si="12"/>
        <v>0.83382312275850867</v>
      </c>
      <c r="AE9" s="79">
        <f t="shared" si="13"/>
        <v>0.83235923955171698</v>
      </c>
      <c r="AF9" s="72">
        <f>0.5*PROP_InOut!$J$8*I9^2*E9*T9*PROP_InOut!$G$8</f>
        <v>0</v>
      </c>
      <c r="AG9" s="72">
        <f>0.5*PROP_InOut!$J$8*I9^2*E9*U9*PROP_InOut!$G$8</f>
        <v>0</v>
      </c>
      <c r="AH9" s="72">
        <f t="shared" si="0"/>
        <v>0</v>
      </c>
      <c r="AI9" s="72">
        <f t="shared" si="1"/>
        <v>0</v>
      </c>
      <c r="AJ9" s="72">
        <f t="shared" si="14"/>
        <v>0</v>
      </c>
      <c r="AK9" s="78"/>
      <c r="AL9" s="37">
        <f>PROP_InOut!$G$4*SUM(AH$4:AH$43)</f>
        <v>35.929519891240375</v>
      </c>
      <c r="AM9" s="37">
        <f>PROP_InOut!$G$4*SUM(AI$4:AI$43)</f>
        <v>1.5601990097876697</v>
      </c>
      <c r="AN9" s="37">
        <f>PROP_InOut!$G$4*SUM(AJ$4:AJ$43)</f>
        <v>859.96562792335556</v>
      </c>
      <c r="AO9" s="35"/>
    </row>
    <row r="10" spans="1:41" s="96" customFormat="1" x14ac:dyDescent="0.25">
      <c r="A10" s="170"/>
      <c r="B10" s="82">
        <v>7</v>
      </c>
      <c r="C10" s="87">
        <v>6.6040000000000001E-2</v>
      </c>
      <c r="D10" s="88">
        <f>C10/PROP_InOut!$E$8</f>
        <v>0.24761904761904763</v>
      </c>
      <c r="E10" s="88">
        <v>3.8569899999999997E-2</v>
      </c>
      <c r="F10" s="89">
        <f>E10*PROP_InOut!$G$8</f>
        <v>2.4185737918749995E-4</v>
      </c>
      <c r="G10" s="90">
        <f>PROP_InOut!$C$4</f>
        <v>19.55</v>
      </c>
      <c r="H10" s="91">
        <f>PROP_InOut!$C$8*PROP_Table!C10</f>
        <v>31.120616826460491</v>
      </c>
      <c r="I10" s="92">
        <f t="shared" si="2"/>
        <v>36.751806644835519</v>
      </c>
      <c r="J10" s="93">
        <f>I10/PROP_InOut!$D$8</f>
        <v>0.10618332483516034</v>
      </c>
      <c r="K10" s="91">
        <f t="shared" si="3"/>
        <v>0.56089778704114923</v>
      </c>
      <c r="L10" s="92">
        <f t="shared" si="4"/>
        <v>32.137075935685488</v>
      </c>
      <c r="M10" s="90">
        <v>0</v>
      </c>
      <c r="N10" s="90">
        <v>0</v>
      </c>
      <c r="O10" s="91">
        <f t="shared" si="5"/>
        <v>0.54926384224887548</v>
      </c>
      <c r="P10" s="87">
        <v>31.470500000000001</v>
      </c>
      <c r="Q10" s="91">
        <f t="shared" si="6"/>
        <v>-1.1633944792273702E-2</v>
      </c>
      <c r="R10" s="93">
        <f t="shared" si="7"/>
        <v>-0.66657593568548634</v>
      </c>
      <c r="S10" s="94">
        <f>PROP_InOut!$F$8*PROP_Table!I10*PROP_Table!E10</f>
        <v>91789.304984355171</v>
      </c>
      <c r="T10" s="91">
        <v>1.286</v>
      </c>
      <c r="U10" s="91">
        <v>2.0459999999999999E-2</v>
      </c>
      <c r="V10" s="8">
        <f>0.5*PROP_InOut!$J$8*I10^2*E10*T10*(C10-C9)</f>
        <v>0.13110586321961021</v>
      </c>
      <c r="W10" s="8">
        <f>0.5*PROP_InOut!$J$8*I10^2*E10*U10*(C10-C9)</f>
        <v>2.0858677771953536E-3</v>
      </c>
      <c r="X10" s="91">
        <f t="shared" si="8"/>
        <v>0.10990797423786723</v>
      </c>
      <c r="Y10" s="91">
        <f t="shared" si="9"/>
        <v>4.7223612372568127E-3</v>
      </c>
      <c r="Z10" s="95">
        <f t="shared" si="10"/>
        <v>2.2253603055844815</v>
      </c>
      <c r="AA10" s="88">
        <f>PROP_InOut!$G$4/2*((PROP_InOut!$E$8-PROP_Table!C10)/(PROP_Table!C10*SIN(PROP_Table!K10)))</f>
        <v>5.711966800987617</v>
      </c>
      <c r="AB10" s="88">
        <f t="shared" si="11"/>
        <v>0.99789522705965117</v>
      </c>
      <c r="AC10" s="88">
        <f>PROP_InOut!$G$4/2*((C10-PROP_InOut!$J$12/2)/(C10*SIN(PROP_Table!K10)))</f>
        <v>1.4279917002469042</v>
      </c>
      <c r="AD10" s="88">
        <f t="shared" si="12"/>
        <v>0.84584281252679339</v>
      </c>
      <c r="AE10" s="88">
        <f t="shared" si="13"/>
        <v>0.84406250546319839</v>
      </c>
      <c r="AF10" s="25">
        <f>0.5*PROP_InOut!$J$8*I10^2*E10*T10*(C10-C9)</f>
        <v>0.13110586321961021</v>
      </c>
      <c r="AG10" s="25">
        <f>0.5*PROP_InOut!$J$8*I10^2*E10*U10*(C10-C9)</f>
        <v>2.0858677771953536E-3</v>
      </c>
      <c r="AH10" s="88">
        <f t="shared" si="0"/>
        <v>9.2769200105598873E-2</v>
      </c>
      <c r="AI10" s="88">
        <f t="shared" si="1"/>
        <v>3.9859680576212744E-3</v>
      </c>
      <c r="AJ10" s="88">
        <f t="shared" si="14"/>
        <v>2.2253603055844815</v>
      </c>
      <c r="AK10" s="90"/>
      <c r="AM10" s="96">
        <v>2.0762727459962518</v>
      </c>
    </row>
    <row r="11" spans="1:41" s="96" customFormat="1" x14ac:dyDescent="0.25">
      <c r="A11" s="170"/>
      <c r="B11" s="82">
        <v>8</v>
      </c>
      <c r="C11" s="87">
        <v>6.9342000000000001E-2</v>
      </c>
      <c r="D11" s="88">
        <f>C11/PROP_InOut!$E$8</f>
        <v>0.26</v>
      </c>
      <c r="E11" s="88">
        <v>3.926586E-2</v>
      </c>
      <c r="F11" s="89">
        <f>E11*PROP_InOut!$G$8</f>
        <v>2.4622148336249995E-4</v>
      </c>
      <c r="G11" s="90">
        <f>PROP_InOut!$C$4</f>
        <v>19.55</v>
      </c>
      <c r="H11" s="91">
        <f>PROP_InOut!$C$8*PROP_Table!C11</f>
        <v>32.676647667783513</v>
      </c>
      <c r="I11" s="92">
        <f t="shared" si="2"/>
        <v>38.078416495496</v>
      </c>
      <c r="J11" s="93">
        <f>I11/PROP_InOut!$D$8</f>
        <v>0.11001616619894673</v>
      </c>
      <c r="K11" s="91">
        <f t="shared" si="3"/>
        <v>0.53915868519124166</v>
      </c>
      <c r="L11" s="92">
        <f t="shared" si="4"/>
        <v>30.891517149280745</v>
      </c>
      <c r="M11" s="90">
        <v>0</v>
      </c>
      <c r="N11" s="90">
        <v>0</v>
      </c>
      <c r="O11" s="91">
        <f t="shared" si="5"/>
        <v>0.52781549107111714</v>
      </c>
      <c r="P11" s="87">
        <v>30.241599999999998</v>
      </c>
      <c r="Q11" s="91">
        <f t="shared" si="6"/>
        <v>-1.1343194120124519E-2</v>
      </c>
      <c r="R11" s="93">
        <f t="shared" si="7"/>
        <v>-0.64991714928074629</v>
      </c>
      <c r="S11" s="94">
        <f>PROP_InOut!$F$8*PROP_Table!I11*PROP_Table!E11</f>
        <v>96818.615772766614</v>
      </c>
      <c r="T11" s="97">
        <v>1.2765500000000001</v>
      </c>
      <c r="U11" s="91">
        <v>1.9429999999999999E-2</v>
      </c>
      <c r="V11" s="8">
        <f>0.5*PROP_InOut!$J$8*I11^2*E11*T11*(C11-C10)</f>
        <v>0.14274704319404372</v>
      </c>
      <c r="W11" s="8">
        <f>0.5*PROP_InOut!$J$8*I11^2*E11*U11*(C11-C10)</f>
        <v>2.1727116440877908E-3</v>
      </c>
      <c r="X11" s="91">
        <f t="shared" si="8"/>
        <v>0.12138157908888957</v>
      </c>
      <c r="Y11" s="91">
        <f t="shared" si="9"/>
        <v>5.2112491144470615E-3</v>
      </c>
      <c r="Z11" s="95">
        <f t="shared" si="10"/>
        <v>2.4557432900959801</v>
      </c>
      <c r="AA11" s="88">
        <f>PROP_InOut!$G$4/2*((PROP_InOut!$E$8-PROP_Table!C11)/(PROP_Table!C11*SIN(PROP_Table!K11)))</f>
        <v>5.5435821771920191</v>
      </c>
      <c r="AB11" s="88">
        <f t="shared" si="11"/>
        <v>0.99750922738929093</v>
      </c>
      <c r="AC11" s="88">
        <f>PROP_InOut!$G$4/2*((C11-PROP_InOut!$J$12/2)/(C11*SIN(PROP_Table!K11)))</f>
        <v>1.5018327519934622</v>
      </c>
      <c r="AD11" s="88">
        <f t="shared" si="12"/>
        <v>0.85701182576654888</v>
      </c>
      <c r="AE11" s="88">
        <f t="shared" si="13"/>
        <v>0.85487720418387581</v>
      </c>
      <c r="AF11" s="25">
        <f>0.5*PROP_InOut!$J$8*I11^2*E11*T11*(C11-C10)</f>
        <v>0.14274704319404372</v>
      </c>
      <c r="AG11" s="25">
        <f>0.5*PROP_InOut!$J$8*I11^2*E11*U11*(C11-C10)</f>
        <v>2.1727116440877908E-3</v>
      </c>
      <c r="AH11" s="88">
        <f t="shared" si="0"/>
        <v>0.10376634497093391</v>
      </c>
      <c r="AI11" s="88">
        <f t="shared" si="1"/>
        <v>4.4549780732642029E-3</v>
      </c>
      <c r="AJ11" s="88">
        <f t="shared" si="14"/>
        <v>2.4557432900959801</v>
      </c>
      <c r="AK11" s="90"/>
    </row>
    <row r="12" spans="1:41" s="96" customFormat="1" x14ac:dyDescent="0.25">
      <c r="A12" s="170"/>
      <c r="B12" s="82">
        <v>9</v>
      </c>
      <c r="C12" s="87">
        <v>7.2644E-2</v>
      </c>
      <c r="D12" s="88">
        <f>C12/PROP_InOut!$E$8</f>
        <v>0.27238095238095239</v>
      </c>
      <c r="E12" s="88">
        <v>3.9883080000000001E-2</v>
      </c>
      <c r="F12" s="89">
        <f>E12*PROP_InOut!$G$8</f>
        <v>2.5009183852500001E-4</v>
      </c>
      <c r="G12" s="90">
        <f>PROP_InOut!$C$4</f>
        <v>19.55</v>
      </c>
      <c r="H12" s="91">
        <f>PROP_InOut!$C$8*PROP_Table!C12</f>
        <v>34.232678509106542</v>
      </c>
      <c r="I12" s="92">
        <f t="shared" si="2"/>
        <v>39.421805868172058</v>
      </c>
      <c r="J12" s="93">
        <f>I12/PROP_InOut!$D$8</f>
        <v>0.11389748696005847</v>
      </c>
      <c r="K12" s="91">
        <f t="shared" si="3"/>
        <v>0.51889215976694303</v>
      </c>
      <c r="L12" s="92">
        <f t="shared" si="4"/>
        <v>29.730330777073853</v>
      </c>
      <c r="M12" s="90">
        <v>0</v>
      </c>
      <c r="N12" s="90">
        <v>0</v>
      </c>
      <c r="O12" s="91">
        <f t="shared" si="5"/>
        <v>0.50780878185550615</v>
      </c>
      <c r="P12" s="87">
        <v>29.095300000000002</v>
      </c>
      <c r="Q12" s="91">
        <f t="shared" si="6"/>
        <v>-1.1083377911436822E-2</v>
      </c>
      <c r="R12" s="93">
        <f t="shared" si="7"/>
        <v>-0.63503077707385103</v>
      </c>
      <c r="S12" s="94">
        <f>PROP_InOut!$F$8*PROP_Table!I12*PROP_Table!E12</f>
        <v>101809.91624548771</v>
      </c>
      <c r="T12" s="91">
        <v>1.26905</v>
      </c>
      <c r="U12" s="91">
        <v>1.8540000000000001E-2</v>
      </c>
      <c r="V12" s="8">
        <f>0.5*PROP_InOut!$J$8*I12^2*E12*T12*(C12-C11)</f>
        <v>0.15448875412334065</v>
      </c>
      <c r="W12" s="8">
        <f>0.5*PROP_InOut!$J$8*I12^2*E12*U12*(C12-C11)</f>
        <v>2.2569808135587534E-3</v>
      </c>
      <c r="X12" s="91">
        <f t="shared" si="8"/>
        <v>0.13303398367414346</v>
      </c>
      <c r="Y12" s="91">
        <f t="shared" si="9"/>
        <v>5.7079087730364519E-3</v>
      </c>
      <c r="Z12" s="95">
        <f t="shared" si="10"/>
        <v>2.6897886403098075</v>
      </c>
      <c r="AA12" s="88">
        <f>PROP_InOut!$G$4/2*((PROP_InOut!$E$8-PROP_Table!C12)/(PROP_Table!C12*SIN(PROP_Table!K12)))</f>
        <v>5.3866291709054162</v>
      </c>
      <c r="AB12" s="88">
        <f t="shared" si="11"/>
        <v>0.99708594117418436</v>
      </c>
      <c r="AC12" s="88">
        <f>PROP_InOut!$G$4/2*((C12-PROP_InOut!$J$12/2)/(C12*SIN(PROP_Table!K12)))</f>
        <v>1.5758005493420948</v>
      </c>
      <c r="AD12" s="88">
        <f t="shared" si="12"/>
        <v>0.86736285143880576</v>
      </c>
      <c r="AE12" s="88">
        <f t="shared" si="13"/>
        <v>0.86483530506638584</v>
      </c>
      <c r="AF12" s="25">
        <f>0.5*PROP_InOut!$J$8*I12^2*E12*T12*(C12-C11)</f>
        <v>0.15448875412334065</v>
      </c>
      <c r="AG12" s="25">
        <f>0.5*PROP_InOut!$J$8*I12^2*E12*U12*(C12-C11)</f>
        <v>2.2569808135587534E-3</v>
      </c>
      <c r="AH12" s="88">
        <f t="shared" si="0"/>
        <v>0.11505248585502445</v>
      </c>
      <c r="AI12" s="88">
        <f t="shared" si="1"/>
        <v>4.9364010250200797E-3</v>
      </c>
      <c r="AJ12" s="88">
        <f t="shared" si="14"/>
        <v>2.6897886403098075</v>
      </c>
      <c r="AK12" s="90"/>
    </row>
    <row r="13" spans="1:41" s="96" customFormat="1" x14ac:dyDescent="0.25">
      <c r="A13" s="170"/>
      <c r="B13" s="82">
        <v>10</v>
      </c>
      <c r="C13" s="87">
        <v>7.5946E-2</v>
      </c>
      <c r="D13" s="88">
        <f>C13/PROP_InOut!$E$8</f>
        <v>0.28476190476190477</v>
      </c>
      <c r="E13" s="88">
        <v>4.0424099999999998E-2</v>
      </c>
      <c r="F13" s="89">
        <f>E13*PROP_InOut!$G$8</f>
        <v>2.5348437206249995E-4</v>
      </c>
      <c r="G13" s="90">
        <f>PROP_InOut!$C$4</f>
        <v>19.55</v>
      </c>
      <c r="H13" s="91">
        <f>PROP_InOut!$C$8*PROP_Table!C13</f>
        <v>35.788709350429563</v>
      </c>
      <c r="I13" s="92">
        <f t="shared" si="2"/>
        <v>40.780316538368417</v>
      </c>
      <c r="J13" s="93">
        <f>I13/PROP_InOut!$D$8</f>
        <v>0.11782249617605471</v>
      </c>
      <c r="K13" s="91">
        <f t="shared" si="3"/>
        <v>0.49996855906399873</v>
      </c>
      <c r="L13" s="92">
        <f t="shared" si="4"/>
        <v>28.646088323604349</v>
      </c>
      <c r="M13" s="90">
        <v>0</v>
      </c>
      <c r="N13" s="90">
        <v>0</v>
      </c>
      <c r="O13" s="91">
        <f t="shared" si="5"/>
        <v>0.4891459761639308</v>
      </c>
      <c r="P13" s="87">
        <v>28.026</v>
      </c>
      <c r="Q13" s="91">
        <f t="shared" si="6"/>
        <v>-1.0822582900067971E-2</v>
      </c>
      <c r="R13" s="93">
        <f t="shared" si="7"/>
        <v>-0.62008832360434951</v>
      </c>
      <c r="S13" s="94">
        <f>PROP_InOut!$F$8*PROP_Table!I13*PROP_Table!E13</f>
        <v>106747.03664926992</v>
      </c>
      <c r="T13" s="91">
        <v>1.2624200000000001</v>
      </c>
      <c r="U13" s="91">
        <v>1.7760000000000001E-2</v>
      </c>
      <c r="V13" s="8">
        <f>0.5*PROP_InOut!$J$8*I13^2*E13*T13*(C13-C12)</f>
        <v>0.16668703773856813</v>
      </c>
      <c r="W13" s="8">
        <f>0.5*PROP_InOut!$J$8*I13^2*E13*U13*(C13-C12)</f>
        <v>2.344989615371247E-3</v>
      </c>
      <c r="X13" s="91">
        <f t="shared" si="8"/>
        <v>0.14515996690608404</v>
      </c>
      <c r="Y13" s="91">
        <f t="shared" si="9"/>
        <v>6.2250947110238262E-3</v>
      </c>
      <c r="Z13" s="95">
        <f t="shared" si="10"/>
        <v>2.9335067718079695</v>
      </c>
      <c r="AA13" s="88">
        <f>PROP_InOut!$G$4/2*((PROP_InOut!$E$8-PROP_Table!C13)/(PROP_Table!C13*SIN(PROP_Table!K13)))</f>
        <v>5.2392917089898425</v>
      </c>
      <c r="AB13" s="88">
        <f t="shared" si="11"/>
        <v>0.99662334507088846</v>
      </c>
      <c r="AC13" s="88">
        <f>PROP_InOut!$G$4/2*((C13-PROP_InOut!$J$12/2)/(C13*SIN(PROP_Table!K13)))</f>
        <v>1.6499234210067881</v>
      </c>
      <c r="AD13" s="88">
        <f t="shared" si="12"/>
        <v>0.87696336202439074</v>
      </c>
      <c r="AE13" s="88">
        <f t="shared" si="13"/>
        <v>0.87400215936536085</v>
      </c>
      <c r="AF13" s="25">
        <f>0.5*PROP_InOut!$J$8*I13^2*E13*T13*(C13-C12)</f>
        <v>0.16668703773856813</v>
      </c>
      <c r="AG13" s="25">
        <f>0.5*PROP_InOut!$J$8*I13^2*E13*U13*(C13-C12)</f>
        <v>2.344989615371247E-3</v>
      </c>
      <c r="AH13" s="88">
        <f t="shared" si="0"/>
        <v>0.12687012452932178</v>
      </c>
      <c r="AI13" s="88">
        <f t="shared" si="1"/>
        <v>5.4407462196887114E-3</v>
      </c>
      <c r="AJ13" s="88">
        <f t="shared" si="14"/>
        <v>2.9335067718079695</v>
      </c>
      <c r="AK13" s="90"/>
    </row>
    <row r="14" spans="1:41" s="96" customFormat="1" x14ac:dyDescent="0.25">
      <c r="A14" s="170"/>
      <c r="B14" s="82">
        <v>11</v>
      </c>
      <c r="C14" s="87">
        <v>7.9247999999999999E-2</v>
      </c>
      <c r="D14" s="88">
        <f>C14/PROP_InOut!$E$8</f>
        <v>0.29714285714285715</v>
      </c>
      <c r="E14" s="88">
        <v>4.0891460000000004E-2</v>
      </c>
      <c r="F14" s="89">
        <f>E14*PROP_InOut!$G$8</f>
        <v>2.5641501136249999E-4</v>
      </c>
      <c r="G14" s="90">
        <f>PROP_InOut!$C$4</f>
        <v>19.55</v>
      </c>
      <c r="H14" s="91">
        <f>PROP_InOut!$C$8*PROP_Table!C14</f>
        <v>37.344740191752585</v>
      </c>
      <c r="I14" s="92">
        <f t="shared" si="2"/>
        <v>42.152486522025022</v>
      </c>
      <c r="J14" s="93">
        <f>I14/PROP_InOut!$D$8</f>
        <v>0.1217869698823872</v>
      </c>
      <c r="K14" s="91">
        <f t="shared" si="3"/>
        <v>0.48227098076432562</v>
      </c>
      <c r="L14" s="92">
        <f t="shared" si="4"/>
        <v>27.632091779430766</v>
      </c>
      <c r="M14" s="90">
        <v>0</v>
      </c>
      <c r="N14" s="90">
        <v>0</v>
      </c>
      <c r="O14" s="91">
        <f t="shared" si="5"/>
        <v>0.4717049009487515</v>
      </c>
      <c r="P14" s="87">
        <v>27.026700000000002</v>
      </c>
      <c r="Q14" s="91">
        <f t="shared" si="6"/>
        <v>-1.0566079815574121E-2</v>
      </c>
      <c r="R14" s="93">
        <f t="shared" si="7"/>
        <v>-0.60539177943076439</v>
      </c>
      <c r="S14" s="94">
        <f>PROP_InOut!$F$8*PROP_Table!I14*PROP_Table!E14</f>
        <v>111614.518685756</v>
      </c>
      <c r="T14" s="91">
        <v>1.2551300000000001</v>
      </c>
      <c r="U14" s="91">
        <v>1.7049999999999999E-2</v>
      </c>
      <c r="V14" s="8">
        <f>0.5*PROP_InOut!$J$8*I14^2*E14*T14*(C14-C13)</f>
        <v>0.17911177650837468</v>
      </c>
      <c r="W14" s="8">
        <f>0.5*PROP_InOut!$J$8*I14^2*E14*U14*(C14-C13)</f>
        <v>2.4330991924882586E-3</v>
      </c>
      <c r="X14" s="91">
        <f t="shared" si="8"/>
        <v>0.15755454108988848</v>
      </c>
      <c r="Y14" s="91">
        <f t="shared" si="9"/>
        <v>6.7540104869815128E-3</v>
      </c>
      <c r="Z14" s="95">
        <f t="shared" si="10"/>
        <v>3.1827524592254308</v>
      </c>
      <c r="AA14" s="88">
        <f>PROP_InOut!$G$4/2*((PROP_InOut!$E$8-PROP_Table!C14)/(PROP_Table!C14*SIN(PROP_Table!K14)))</f>
        <v>5.1000942772074342</v>
      </c>
      <c r="AB14" s="88">
        <f t="shared" si="11"/>
        <v>0.99611903245252242</v>
      </c>
      <c r="AC14" s="88">
        <f>PROP_InOut!$G$4/2*((C14-PROP_InOut!$J$12/2)/(C14*SIN(PROP_Table!K14)))</f>
        <v>1.7242188647198573</v>
      </c>
      <c r="AD14" s="88">
        <f t="shared" si="12"/>
        <v>0.88587255002759424</v>
      </c>
      <c r="AE14" s="88">
        <f t="shared" si="13"/>
        <v>0.88243450740973595</v>
      </c>
      <c r="AF14" s="25">
        <f>0.5*PROP_InOut!$J$8*I14^2*E14*T14*(C14-C13)</f>
        <v>0.17911177650837468</v>
      </c>
      <c r="AG14" s="25">
        <f>0.5*PROP_InOut!$J$8*I14^2*E14*U14*(C14-C13)</f>
        <v>2.4330991924882586E-3</v>
      </c>
      <c r="AH14" s="88">
        <f t="shared" si="0"/>
        <v>0.13903156385682275</v>
      </c>
      <c r="AI14" s="88">
        <f t="shared" si="1"/>
        <v>5.9599719171197219E-3</v>
      </c>
      <c r="AJ14" s="88">
        <f t="shared" si="14"/>
        <v>3.1827524592254308</v>
      </c>
      <c r="AK14" s="90"/>
    </row>
    <row r="15" spans="1:41" s="96" customFormat="1" x14ac:dyDescent="0.25">
      <c r="A15" s="170"/>
      <c r="B15" s="82">
        <v>12</v>
      </c>
      <c r="C15" s="87">
        <v>8.2549999999999998E-2</v>
      </c>
      <c r="D15" s="88">
        <f>C15/PROP_InOut!$E$8</f>
        <v>0.30952380952380953</v>
      </c>
      <c r="E15" s="88">
        <v>4.1282619999999999E-2</v>
      </c>
      <c r="F15" s="89">
        <f>E15*PROP_InOut!$G$8</f>
        <v>2.5886782903749997E-4</v>
      </c>
      <c r="G15" s="90">
        <f>PROP_InOut!$C$4</f>
        <v>19.55</v>
      </c>
      <c r="H15" s="91">
        <f>PROP_InOut!$C$8*PROP_Table!C15</f>
        <v>38.900771033075614</v>
      </c>
      <c r="I15" s="92">
        <f t="shared" si="2"/>
        <v>43.537024323761202</v>
      </c>
      <c r="J15" s="93">
        <f>I15/PROP_InOut!$D$8</f>
        <v>0.12578717669042369</v>
      </c>
      <c r="K15" s="91">
        <f t="shared" si="3"/>
        <v>0.4656940962424565</v>
      </c>
      <c r="L15" s="92">
        <f t="shared" si="4"/>
        <v>26.682306258851927</v>
      </c>
      <c r="M15" s="90">
        <v>0</v>
      </c>
      <c r="N15" s="90">
        <v>0</v>
      </c>
      <c r="O15" s="91">
        <f t="shared" si="5"/>
        <v>0.45537909112559649</v>
      </c>
      <c r="P15" s="87">
        <v>26.0913</v>
      </c>
      <c r="Q15" s="91">
        <f t="shared" si="6"/>
        <v>-1.0315005116860003E-2</v>
      </c>
      <c r="R15" s="93">
        <f t="shared" si="7"/>
        <v>-0.5910062588519267</v>
      </c>
      <c r="S15" s="94">
        <f>PROP_InOut!$F$8*PROP_Table!I15*PROP_Table!E15</f>
        <v>116383.35434184792</v>
      </c>
      <c r="T15" s="91">
        <v>1.24855</v>
      </c>
      <c r="U15" s="91">
        <v>1.6449999999999999E-2</v>
      </c>
      <c r="V15" s="8">
        <f>0.5*PROP_InOut!$J$8*I15^2*E15*T15*(C15-C14)</f>
        <v>0.19188768075349097</v>
      </c>
      <c r="W15" s="8">
        <f>0.5*PROP_InOut!$J$8*I15^2*E15*U15*(C15-C14)</f>
        <v>2.5281745612069409E-3</v>
      </c>
      <c r="X15" s="91">
        <f t="shared" si="8"/>
        <v>0.17031832183213538</v>
      </c>
      <c r="Y15" s="91">
        <f t="shared" si="9"/>
        <v>7.2994661593140057E-3</v>
      </c>
      <c r="Z15" s="95">
        <f t="shared" si="10"/>
        <v>3.4397923891842277</v>
      </c>
      <c r="AA15" s="88">
        <f>PROP_InOut!$G$4/2*((PROP_InOut!$E$8-PROP_Table!C15)/(PROP_Table!C15*SIN(PROP_Table!K15)))</f>
        <v>4.9678288624397977</v>
      </c>
      <c r="AB15" s="88">
        <f t="shared" si="11"/>
        <v>0.99557021176287552</v>
      </c>
      <c r="AC15" s="88">
        <f>PROP_InOut!$G$4/2*((C15-PROP_InOut!$J$12/2)/(C15*SIN(PROP_Table!K15)))</f>
        <v>1.7986966570902718</v>
      </c>
      <c r="AD15" s="88">
        <f t="shared" si="12"/>
        <v>0.89414308487227889</v>
      </c>
      <c r="AE15" s="88">
        <f t="shared" si="13"/>
        <v>0.89018222035260552</v>
      </c>
      <c r="AF15" s="25">
        <f>0.5*PROP_InOut!$J$8*I15^2*E15*T15*(C15-C14)</f>
        <v>0.19188768075349097</v>
      </c>
      <c r="AG15" s="25">
        <f>0.5*PROP_InOut!$J$8*I15^2*E15*U15*(C15-C14)</f>
        <v>2.5281745612069409E-3</v>
      </c>
      <c r="AH15" s="88">
        <f t="shared" si="0"/>
        <v>0.15161434189525994</v>
      </c>
      <c r="AI15" s="88">
        <f t="shared" si="1"/>
        <v>6.4978549930868471E-3</v>
      </c>
      <c r="AJ15" s="88">
        <f t="shared" si="14"/>
        <v>3.4397923891842277</v>
      </c>
      <c r="AK15" s="90"/>
    </row>
    <row r="16" spans="1:41" s="96" customFormat="1" x14ac:dyDescent="0.25">
      <c r="A16" s="170"/>
      <c r="B16" s="82">
        <v>13</v>
      </c>
      <c r="C16" s="87">
        <v>8.6860380000000001E-2</v>
      </c>
      <c r="D16" s="88">
        <f>C16/PROP_InOut!$E$8</f>
        <v>0.3256857142857143</v>
      </c>
      <c r="E16" s="88">
        <v>4.1691559999999996E-2</v>
      </c>
      <c r="F16" s="89">
        <f>E16*PROP_InOut!$G$8</f>
        <v>2.6143213842499995E-4</v>
      </c>
      <c r="G16" s="90">
        <f>PROP_InOut!$C$4</f>
        <v>19.55</v>
      </c>
      <c r="H16" s="91">
        <f>PROP_InOut!$C$8*PROP_Table!C16</f>
        <v>40.931989754402672</v>
      </c>
      <c r="I16" s="92">
        <f t="shared" si="2"/>
        <v>45.361109832702788</v>
      </c>
      <c r="J16" s="93">
        <f>I16/PROP_InOut!$D$8</f>
        <v>0.13105732479483723</v>
      </c>
      <c r="K16" s="91">
        <f t="shared" si="3"/>
        <v>0.44558510393436024</v>
      </c>
      <c r="L16" s="92">
        <f t="shared" si="4"/>
        <v>25.530145869336973</v>
      </c>
      <c r="M16" s="90">
        <v>0</v>
      </c>
      <c r="N16" s="90">
        <v>0</v>
      </c>
      <c r="O16" s="91">
        <f t="shared" si="5"/>
        <v>0.43559054806648478</v>
      </c>
      <c r="P16" s="87">
        <v>24.9575</v>
      </c>
      <c r="Q16" s="91">
        <f t="shared" si="6"/>
        <v>-9.9945558678754265E-3</v>
      </c>
      <c r="R16" s="93">
        <f t="shared" si="7"/>
        <v>-0.57264586933697359</v>
      </c>
      <c r="S16" s="94">
        <f>PROP_InOut!$F$8*PROP_Table!I16*PROP_Table!E16</f>
        <v>122460.68743582166</v>
      </c>
      <c r="T16" s="91">
        <v>1.23939</v>
      </c>
      <c r="U16" s="91">
        <v>1.5709999999999998E-2</v>
      </c>
      <c r="V16" s="8">
        <f>0.5*PROP_InOut!$J$8*I16^2*E16*T16*(C16-C15)</f>
        <v>0.27259531328739989</v>
      </c>
      <c r="W16" s="8">
        <f>0.5*PROP_InOut!$J$8*I16^2*E16*U16*(C16-C15)</f>
        <v>3.4553065393016337E-3</v>
      </c>
      <c r="X16" s="91">
        <f t="shared" si="8"/>
        <v>0.24448954993908026</v>
      </c>
      <c r="Y16" s="91">
        <f t="shared" si="9"/>
        <v>1.0475593719644407E-2</v>
      </c>
      <c r="Z16" s="95">
        <f t="shared" si="10"/>
        <v>4.9365072407439365</v>
      </c>
      <c r="AA16" s="88">
        <f>PROP_InOut!$G$4/2*((PROP_InOut!$E$8-PROP_Table!C16)/(PROP_Table!C16*SIN(PROP_Table!K16)))</f>
        <v>4.8039730373513638</v>
      </c>
      <c r="AB16" s="88">
        <f t="shared" si="11"/>
        <v>0.99478149618464273</v>
      </c>
      <c r="AC16" s="88">
        <f>PROP_InOut!$G$4/2*((C16-PROP_InOut!$J$12/2)/(C16*SIN(PROP_Table!K16)))</f>
        <v>1.8961998005008063</v>
      </c>
      <c r="AD16" s="88">
        <f t="shared" si="12"/>
        <v>0.90405634192549944</v>
      </c>
      <c r="AE16" s="88">
        <f t="shared" si="13"/>
        <v>0.89933852045586327</v>
      </c>
      <c r="AF16" s="25">
        <f>0.5*PROP_InOut!$J$8*I16^2*E16*T16*(C16-C15)</f>
        <v>0.27259531328739989</v>
      </c>
      <c r="AG16" s="25">
        <f>0.5*PROP_InOut!$J$8*I16^2*E16*U16*(C16-C15)</f>
        <v>3.4553065393016337E-3</v>
      </c>
      <c r="AH16" s="88">
        <f t="shared" si="0"/>
        <v>0.21987887010913235</v>
      </c>
      <c r="AI16" s="88">
        <f t="shared" si="1"/>
        <v>9.4211049567217344E-3</v>
      </c>
      <c r="AJ16" s="88">
        <f t="shared" si="14"/>
        <v>4.9365072407439365</v>
      </c>
      <c r="AK16" s="90"/>
    </row>
    <row r="17" spans="1:37" s="96" customFormat="1" x14ac:dyDescent="0.25">
      <c r="A17" s="170"/>
      <c r="B17" s="82">
        <v>14</v>
      </c>
      <c r="C17" s="87">
        <v>9.3431359999999991E-2</v>
      </c>
      <c r="D17" s="88">
        <f>C17/PROP_InOut!$E$8</f>
        <v>0.35032380952380948</v>
      </c>
      <c r="E17" s="88">
        <v>4.2090339999999997E-2</v>
      </c>
      <c r="F17" s="89">
        <f>E17*PROP_InOut!$G$8</f>
        <v>2.6393273826249994E-4</v>
      </c>
      <c r="G17" s="90">
        <f>PROP_InOut!$C$4</f>
        <v>19.55</v>
      </c>
      <c r="H17" s="91">
        <f>PROP_InOut!$C$8*PROP_Table!C17</f>
        <v>44.02849112863548</v>
      </c>
      <c r="I17" s="92">
        <f t="shared" si="2"/>
        <v>48.173753549669897</v>
      </c>
      <c r="J17" s="93">
        <f>I17/PROP_InOut!$D$8</f>
        <v>0.13918361541043775</v>
      </c>
      <c r="K17" s="91">
        <f t="shared" si="3"/>
        <v>0.41787874566245953</v>
      </c>
      <c r="L17" s="92">
        <f t="shared" si="4"/>
        <v>23.942688474679688</v>
      </c>
      <c r="M17" s="90">
        <v>0</v>
      </c>
      <c r="N17" s="90">
        <v>0</v>
      </c>
      <c r="O17" s="91">
        <f t="shared" si="5"/>
        <v>0.40835468508911327</v>
      </c>
      <c r="P17" s="87">
        <v>23.396999999999998</v>
      </c>
      <c r="Q17" s="91">
        <f t="shared" si="6"/>
        <v>-9.5240605733462914E-3</v>
      </c>
      <c r="R17" s="93">
        <f t="shared" si="7"/>
        <v>-0.54568847467968951</v>
      </c>
      <c r="S17" s="94">
        <f>PROP_InOut!$F$8*PROP_Table!I17*PROP_Table!E17</f>
        <v>131297.90485848507</v>
      </c>
      <c r="T17" s="91">
        <v>1.2252099999999999</v>
      </c>
      <c r="U17" s="91">
        <v>1.481E-2</v>
      </c>
      <c r="V17" s="8">
        <f>0.5*PROP_InOut!$J$8*I17^2*E17*T17*(C17-C16)</f>
        <v>0.4677603804219167</v>
      </c>
      <c r="W17" s="8">
        <f>0.5*PROP_InOut!$J$8*I17^2*E17*U17*(C17-C16)</f>
        <v>5.6541582537267786E-3</v>
      </c>
      <c r="X17" s="91">
        <f t="shared" si="8"/>
        <v>0.42521587911460396</v>
      </c>
      <c r="Y17" s="91">
        <f t="shared" si="9"/>
        <v>1.8218683768833364E-2</v>
      </c>
      <c r="Z17" s="95">
        <f t="shared" si="10"/>
        <v>8.585352462936374</v>
      </c>
      <c r="AA17" s="88">
        <f>PROP_InOut!$G$4/2*((PROP_InOut!$E$8-PROP_Table!C17)/(PROP_Table!C17*SIN(PROP_Table!K17)))</f>
        <v>4.5697350512458463</v>
      </c>
      <c r="AB17" s="88">
        <f t="shared" si="11"/>
        <v>0.99340405270741627</v>
      </c>
      <c r="AC17" s="88">
        <f>PROP_InOut!$G$4/2*((C17-PROP_InOut!$J$12/2)/(C17*SIN(PROP_Table!K17)))</f>
        <v>2.0454481361372796</v>
      </c>
      <c r="AD17" s="88">
        <f t="shared" si="12"/>
        <v>0.91743968950602461</v>
      </c>
      <c r="AE17" s="88">
        <f t="shared" si="13"/>
        <v>0.91138830566991846</v>
      </c>
      <c r="AF17" s="25">
        <f>0.5*PROP_InOut!$J$8*I17^2*E17*T17*(C17-C16)</f>
        <v>0.4677603804219167</v>
      </c>
      <c r="AG17" s="25">
        <f>0.5*PROP_InOut!$J$8*I17^2*E17*U17*(C17-C16)</f>
        <v>5.6541582537267786E-3</v>
      </c>
      <c r="AH17" s="88">
        <f t="shared" si="0"/>
        <v>0.38753677961020377</v>
      </c>
      <c r="AI17" s="88">
        <f t="shared" si="1"/>
        <v>1.6604295331613086E-2</v>
      </c>
      <c r="AJ17" s="88">
        <f t="shared" si="14"/>
        <v>8.585352462936374</v>
      </c>
      <c r="AK17" s="90"/>
    </row>
    <row r="18" spans="1:37" s="96" customFormat="1" x14ac:dyDescent="0.25">
      <c r="A18" s="170"/>
      <c r="B18" s="82">
        <v>15</v>
      </c>
      <c r="C18" s="87">
        <v>0.10000487999999999</v>
      </c>
      <c r="D18" s="88">
        <f>C18/PROP_InOut!$E$8</f>
        <v>0.37497142857142857</v>
      </c>
      <c r="E18" s="88">
        <v>4.2237659999999996E-2</v>
      </c>
      <c r="F18" s="89">
        <f>E18*PROP_InOut!$G$8</f>
        <v>2.6485652673749997E-4</v>
      </c>
      <c r="G18" s="90">
        <f>PROP_InOut!$C$4</f>
        <v>19.55</v>
      </c>
      <c r="H18" s="91">
        <f>PROP_InOut!$C$8*PROP_Table!C18</f>
        <v>47.126189449669319</v>
      </c>
      <c r="I18" s="92">
        <f t="shared" si="2"/>
        <v>51.020390355681563</v>
      </c>
      <c r="J18" s="93">
        <f>I18/PROP_InOut!$D$8</f>
        <v>0.14740811886360158</v>
      </c>
      <c r="K18" s="91">
        <f t="shared" si="3"/>
        <v>0.39323676729539075</v>
      </c>
      <c r="L18" s="92">
        <f t="shared" si="4"/>
        <v>22.530807115393969</v>
      </c>
      <c r="M18" s="90">
        <v>0</v>
      </c>
      <c r="N18" s="90">
        <v>0</v>
      </c>
      <c r="O18" s="91">
        <f t="shared" si="5"/>
        <v>0.38415569501021191</v>
      </c>
      <c r="P18" s="87">
        <v>22.0105</v>
      </c>
      <c r="Q18" s="91">
        <f t="shared" si="6"/>
        <v>-9.081072285178831E-3</v>
      </c>
      <c r="R18" s="93">
        <f t="shared" si="7"/>
        <v>-0.5203071153939689</v>
      </c>
      <c r="S18" s="94">
        <f>PROP_InOut!$F$8*PROP_Table!I18*PROP_Table!E18</f>
        <v>139543.1436428671</v>
      </c>
      <c r="T18" s="91">
        <v>1.20991</v>
      </c>
      <c r="U18" s="91">
        <v>1.409E-2</v>
      </c>
      <c r="V18" s="8">
        <f>0.5*PROP_InOut!$J$8*I18^2*E18*T18*(C18-C17)</f>
        <v>0.52013707110495466</v>
      </c>
      <c r="W18" s="8">
        <f>0.5*PROP_InOut!$J$8*I18^2*E18*U18*(C18-C17)</f>
        <v>6.0572532931117279E-3</v>
      </c>
      <c r="X18" s="91">
        <f t="shared" si="8"/>
        <v>0.47811588035197061</v>
      </c>
      <c r="Y18" s="91">
        <f t="shared" si="9"/>
        <v>2.0491111681511812E-2</v>
      </c>
      <c r="Z18" s="95">
        <f t="shared" si="10"/>
        <v>9.6562088883788242</v>
      </c>
      <c r="AA18" s="88">
        <f>PROP_InOut!$G$4/2*((PROP_InOut!$E$8-PROP_Table!C18)/(PROP_Table!C18*SIN(PROP_Table!K18)))</f>
        <v>4.3500946682125088</v>
      </c>
      <c r="AB18" s="88">
        <f t="shared" si="11"/>
        <v>0.99178381765540125</v>
      </c>
      <c r="AC18" s="88">
        <f>PROP_InOut!$G$4/2*((C18-PROP_InOut!$J$12/2)/(C18*SIN(PROP_Table!K18)))</f>
        <v>2.1954628451352272</v>
      </c>
      <c r="AD18" s="88">
        <f t="shared" si="12"/>
        <v>0.92899260339212053</v>
      </c>
      <c r="AE18" s="88">
        <f t="shared" si="13"/>
        <v>0.92135983076586736</v>
      </c>
      <c r="AF18" s="25">
        <f>0.5*PROP_InOut!$J$8*I18^2*E18*T18*(C18-C17)</f>
        <v>0.52013707110495466</v>
      </c>
      <c r="AG18" s="25">
        <f>0.5*PROP_InOut!$J$8*I18^2*E18*U18*(C18-C17)</f>
        <v>6.0572532931117279E-3</v>
      </c>
      <c r="AH18" s="88">
        <f t="shared" si="0"/>
        <v>0.44051676660756534</v>
      </c>
      <c r="AI18" s="88">
        <f t="shared" si="1"/>
        <v>1.8879687191082212E-2</v>
      </c>
      <c r="AJ18" s="88">
        <f t="shared" si="14"/>
        <v>9.6562088883788242</v>
      </c>
      <c r="AK18" s="90"/>
    </row>
    <row r="19" spans="1:37" s="96" customFormat="1" x14ac:dyDescent="0.25">
      <c r="A19" s="170"/>
      <c r="B19" s="82">
        <v>16</v>
      </c>
      <c r="C19" s="87">
        <v>0.10657585999999999</v>
      </c>
      <c r="D19" s="88">
        <f>C19/PROP_InOut!$E$8</f>
        <v>0.3996095238095238</v>
      </c>
      <c r="E19" s="88">
        <v>4.2146219999999998E-2</v>
      </c>
      <c r="F19" s="89">
        <f>E19*PROP_InOut!$G$8</f>
        <v>2.6428314078749996E-4</v>
      </c>
      <c r="G19" s="90">
        <f>PROP_InOut!$C$4</f>
        <v>19.55</v>
      </c>
      <c r="H19" s="91">
        <f>PROP_InOut!$C$8*PROP_Table!C19</f>
        <v>50.222690823902141</v>
      </c>
      <c r="I19" s="92">
        <f t="shared" si="2"/>
        <v>53.893609765845753</v>
      </c>
      <c r="J19" s="93">
        <f>I19/PROP_InOut!$D$8</f>
        <v>0.15570942478035504</v>
      </c>
      <c r="K19" s="91">
        <f t="shared" si="3"/>
        <v>0.37121906078342332</v>
      </c>
      <c r="L19" s="92">
        <f t="shared" si="4"/>
        <v>21.269285457700526</v>
      </c>
      <c r="M19" s="90">
        <v>0</v>
      </c>
      <c r="N19" s="90">
        <v>0</v>
      </c>
      <c r="O19" s="91">
        <f t="shared" si="5"/>
        <v>0.36254328288276616</v>
      </c>
      <c r="P19" s="87">
        <v>20.772200000000002</v>
      </c>
      <c r="Q19" s="91">
        <f t="shared" si="6"/>
        <v>-8.6757779006571591E-3</v>
      </c>
      <c r="R19" s="93">
        <f t="shared" si="7"/>
        <v>-0.49708545770052481</v>
      </c>
      <c r="S19" s="94">
        <f>PROP_InOut!$F$8*PROP_Table!I19*PROP_Table!E19</f>
        <v>147082.42404004571</v>
      </c>
      <c r="T19" s="91">
        <v>1.19432</v>
      </c>
      <c r="U19" s="91">
        <v>1.35E-2</v>
      </c>
      <c r="V19" s="8">
        <f>0.5*PROP_InOut!$J$8*I19^2*E19*T19*(C19-C18)</f>
        <v>0.57143044582997515</v>
      </c>
      <c r="W19" s="8">
        <f>0.5*PROP_InOut!$J$8*I19^2*E19*U19*(C19-C18)</f>
        <v>6.4591659008512497E-3</v>
      </c>
      <c r="X19" s="91">
        <f t="shared" si="8"/>
        <v>0.53016485700368032</v>
      </c>
      <c r="Y19" s="91">
        <f t="shared" si="9"/>
        <v>2.2733332849829299E-2</v>
      </c>
      <c r="Z19" s="95">
        <f t="shared" si="10"/>
        <v>10.712830720895287</v>
      </c>
      <c r="AA19" s="88">
        <f>PROP_InOut!$G$4/2*((PROP_InOut!$E$8-PROP_Table!C19)/(PROP_Table!C19*SIN(PROP_Table!K19)))</f>
        <v>4.1417938230270721</v>
      </c>
      <c r="AB19" s="88">
        <f t="shared" si="11"/>
        <v>0.98988093913716813</v>
      </c>
      <c r="AC19" s="88">
        <f>PROP_InOut!$G$4/2*((C19-PROP_InOut!$J$12/2)/(C19*SIN(PROP_Table!K19)))</f>
        <v>2.346081369687564</v>
      </c>
      <c r="AD19" s="88">
        <f t="shared" si="12"/>
        <v>0.93895421405584845</v>
      </c>
      <c r="AE19" s="88">
        <f t="shared" si="13"/>
        <v>0.92945287921640485</v>
      </c>
      <c r="AF19" s="25">
        <f>0.5*PROP_InOut!$J$8*I19^2*E19*T19*(C19-C18)</f>
        <v>0.57143044582997515</v>
      </c>
      <c r="AG19" s="25">
        <f>0.5*PROP_InOut!$J$8*I19^2*E19*U19*(C19-C18)</f>
        <v>6.4591659008512497E-3</v>
      </c>
      <c r="AH19" s="88">
        <f t="shared" si="0"/>
        <v>0.49276325280142425</v>
      </c>
      <c r="AI19" s="88">
        <f t="shared" si="1"/>
        <v>2.112956167145872E-2</v>
      </c>
      <c r="AJ19" s="88">
        <f t="shared" si="14"/>
        <v>10.712830720895287</v>
      </c>
      <c r="AK19" s="90"/>
    </row>
    <row r="20" spans="1:37" s="96" customFormat="1" x14ac:dyDescent="0.25">
      <c r="A20" s="170"/>
      <c r="B20" s="82">
        <v>17</v>
      </c>
      <c r="C20" s="87">
        <v>0.11314937999999999</v>
      </c>
      <c r="D20" s="88">
        <f>C20/PROP_InOut!$E$8</f>
        <v>0.42425714285714283</v>
      </c>
      <c r="E20" s="88">
        <v>4.1838879999999995E-2</v>
      </c>
      <c r="F20" s="89">
        <f>E20*PROP_InOut!$G$8</f>
        <v>2.6235592689999993E-4</v>
      </c>
      <c r="G20" s="90">
        <f>PROP_InOut!$C$4</f>
        <v>19.55</v>
      </c>
      <c r="H20" s="91">
        <f>PROP_InOut!$C$8*PROP_Table!C20</f>
        <v>53.320389144935973</v>
      </c>
      <c r="I20" s="92">
        <f t="shared" si="2"/>
        <v>56.791428918168677</v>
      </c>
      <c r="J20" s="93">
        <f>I20/PROP_InOut!$D$8</f>
        <v>0.16408180427555172</v>
      </c>
      <c r="K20" s="91">
        <f t="shared" si="3"/>
        <v>0.35143141377150217</v>
      </c>
      <c r="L20" s="92">
        <f t="shared" si="4"/>
        <v>20.135536797422791</v>
      </c>
      <c r="M20" s="90">
        <v>0</v>
      </c>
      <c r="N20" s="90">
        <v>0</v>
      </c>
      <c r="O20" s="91">
        <f t="shared" si="5"/>
        <v>0.34314220291759712</v>
      </c>
      <c r="P20" s="87">
        <v>19.660599999999999</v>
      </c>
      <c r="Q20" s="91">
        <f t="shared" si="6"/>
        <v>-8.2892108539050439E-3</v>
      </c>
      <c r="R20" s="93">
        <f t="shared" si="7"/>
        <v>-0.47493679742279227</v>
      </c>
      <c r="S20" s="94">
        <f>PROP_InOut!$F$8*PROP_Table!I20*PROP_Table!E20</f>
        <v>153860.70633540454</v>
      </c>
      <c r="T20" s="91">
        <v>1.17954</v>
      </c>
      <c r="U20" s="91">
        <v>1.3010000000000001E-2</v>
      </c>
      <c r="V20" s="8">
        <f>0.5*PROP_InOut!$J$8*I20^2*E20*T20*(C20-C19)</f>
        <v>0.62235137425661635</v>
      </c>
      <c r="W20" s="8">
        <f>0.5*PROP_InOut!$J$8*I20^2*E20*U20*(C20-C19)</f>
        <v>6.8643635477207889E-3</v>
      </c>
      <c r="X20" s="91">
        <f t="shared" si="8"/>
        <v>0.5819508292441864</v>
      </c>
      <c r="Y20" s="91">
        <f t="shared" si="9"/>
        <v>2.4970298027587948E-2</v>
      </c>
      <c r="Z20" s="95">
        <f t="shared" si="10"/>
        <v>11.766975726212699</v>
      </c>
      <c r="AA20" s="88">
        <f>PROP_InOut!$G$4/2*((PROP_InOut!$E$8-PROP_Table!C20)/(PROP_Table!C20*SIN(PROP_Table!K20)))</f>
        <v>3.9421707391664911</v>
      </c>
      <c r="AB20" s="88">
        <f t="shared" si="11"/>
        <v>0.98764495342763259</v>
      </c>
      <c r="AC20" s="88">
        <f>PROP_InOut!$G$4/2*((C20-PROP_InOut!$J$12/2)/(C20*SIN(PROP_Table!K20)))</f>
        <v>2.4973667609193768</v>
      </c>
      <c r="AD20" s="88">
        <f t="shared" si="12"/>
        <v>0.9475459500092156</v>
      </c>
      <c r="AE20" s="88">
        <f t="shared" si="13"/>
        <v>0.9358389756673936</v>
      </c>
      <c r="AF20" s="25">
        <f>0.5*PROP_InOut!$J$8*I20^2*E20*T20*(C20-C19)</f>
        <v>0.62235137425661635</v>
      </c>
      <c r="AG20" s="25">
        <f>0.5*PROP_InOut!$J$8*I20^2*E20*U20*(C20-C19)</f>
        <v>6.8643635477207889E-3</v>
      </c>
      <c r="AH20" s="88">
        <f t="shared" si="0"/>
        <v>0.54461226792866968</v>
      </c>
      <c r="AI20" s="88">
        <f t="shared" si="1"/>
        <v>2.3368178128247444E-2</v>
      </c>
      <c r="AJ20" s="88">
        <f t="shared" si="14"/>
        <v>11.766975726212699</v>
      </c>
      <c r="AK20" s="90"/>
    </row>
    <row r="21" spans="1:37" s="96" customFormat="1" x14ac:dyDescent="0.25">
      <c r="A21" s="170"/>
      <c r="B21" s="82">
        <v>18</v>
      </c>
      <c r="C21" s="87">
        <v>0.11972036</v>
      </c>
      <c r="D21" s="88">
        <f>C21/PROP_InOut!$E$8</f>
        <v>0.44889523809523812</v>
      </c>
      <c r="E21" s="88">
        <v>4.1325799999999996E-2</v>
      </c>
      <c r="F21" s="89">
        <f>E21*PROP_InOut!$G$8</f>
        <v>2.5913859462499997E-4</v>
      </c>
      <c r="G21" s="90">
        <f>PROP_InOut!$C$4</f>
        <v>19.55</v>
      </c>
      <c r="H21" s="91">
        <f>PROP_InOut!$C$8*PROP_Table!C21</f>
        <v>56.416890519168795</v>
      </c>
      <c r="I21" s="92">
        <f t="shared" si="2"/>
        <v>59.708190693169378</v>
      </c>
      <c r="J21" s="93">
        <f>I21/PROP_InOut!$D$8</f>
        <v>0.17250891279880579</v>
      </c>
      <c r="K21" s="91">
        <f t="shared" si="3"/>
        <v>0.33357787119033394</v>
      </c>
      <c r="L21" s="92">
        <f t="shared" si="4"/>
        <v>19.11260415816475</v>
      </c>
      <c r="M21" s="90">
        <v>0</v>
      </c>
      <c r="N21" s="90">
        <v>0</v>
      </c>
      <c r="O21" s="91">
        <f t="shared" si="5"/>
        <v>0.32564004117859807</v>
      </c>
      <c r="P21" s="87">
        <v>18.657800000000002</v>
      </c>
      <c r="Q21" s="91">
        <f t="shared" si="6"/>
        <v>-7.9378300117359073E-3</v>
      </c>
      <c r="R21" s="93">
        <f t="shared" si="7"/>
        <v>-0.45480415816474817</v>
      </c>
      <c r="S21" s="94">
        <f>PROP_InOut!$F$8*PROP_Table!I21*PROP_Table!E21</f>
        <v>159779.13155883309</v>
      </c>
      <c r="T21" s="91">
        <v>1.1664399999999999</v>
      </c>
      <c r="U21" s="91">
        <v>1.26E-2</v>
      </c>
      <c r="V21" s="8">
        <f>0.5*PROP_InOut!$J$8*I21^2*E21*T21*(C21-C20)</f>
        <v>0.67167779377614634</v>
      </c>
      <c r="W21" s="8">
        <f>0.5*PROP_InOut!$J$8*I21^2*E21*U21*(C21-C20)</f>
        <v>7.2555298185757048E-3</v>
      </c>
      <c r="X21" s="91">
        <f t="shared" si="8"/>
        <v>0.63227718859669579</v>
      </c>
      <c r="Y21" s="91">
        <f t="shared" si="9"/>
        <v>2.7150206929667461E-2</v>
      </c>
      <c r="Z21" s="95">
        <f t="shared" si="10"/>
        <v>12.794233595052898</v>
      </c>
      <c r="AA21" s="88">
        <f>PROP_InOut!$G$4/2*((PROP_InOut!$E$8-PROP_Table!C21)/(PROP_Table!C21*SIN(PROP_Table!K21)))</f>
        <v>3.7495255271561709</v>
      </c>
      <c r="AB21" s="88">
        <f t="shared" si="11"/>
        <v>0.98501965013161674</v>
      </c>
      <c r="AC21" s="88">
        <f>PROP_InOut!$G$4/2*((C21-PROP_InOut!$J$12/2)/(C21*SIN(PROP_Table!K21)))</f>
        <v>2.6491480602124375</v>
      </c>
      <c r="AD21" s="88">
        <f t="shared" si="12"/>
        <v>0.95494610694722892</v>
      </c>
      <c r="AE21" s="88">
        <f t="shared" si="13"/>
        <v>0.94064068015970892</v>
      </c>
      <c r="AF21" s="25">
        <f>0.5*PROP_InOut!$J$8*I21^2*E21*T21*(C21-C20)</f>
        <v>0.67167779377614634</v>
      </c>
      <c r="AG21" s="25">
        <f>0.5*PROP_InOut!$J$8*I21^2*E21*U21*(C21-C20)</f>
        <v>7.2555298185757048E-3</v>
      </c>
      <c r="AH21" s="88">
        <f t="shared" si="0"/>
        <v>0.5947456447310645</v>
      </c>
      <c r="AI21" s="88">
        <f t="shared" si="1"/>
        <v>2.5538589112799243E-2</v>
      </c>
      <c r="AJ21" s="88">
        <f t="shared" si="14"/>
        <v>12.794233595052898</v>
      </c>
      <c r="AK21" s="90"/>
    </row>
    <row r="22" spans="1:37" s="96" customFormat="1" x14ac:dyDescent="0.25">
      <c r="A22" s="170"/>
      <c r="B22" s="82">
        <v>19</v>
      </c>
      <c r="C22" s="87">
        <v>0.12629388</v>
      </c>
      <c r="D22" s="88">
        <f>C22/PROP_InOut!$E$8</f>
        <v>0.47354285714285715</v>
      </c>
      <c r="E22" s="88">
        <v>4.0624759999999996E-2</v>
      </c>
      <c r="F22" s="89">
        <f>E22*PROP_InOut!$G$8</f>
        <v>2.5474263567499996E-4</v>
      </c>
      <c r="G22" s="90">
        <f>PROP_InOut!$C$4</f>
        <v>19.55</v>
      </c>
      <c r="H22" s="91">
        <f>PROP_InOut!$C$8*PROP_Table!C22</f>
        <v>59.514588840202634</v>
      </c>
      <c r="I22" s="92">
        <f t="shared" si="2"/>
        <v>62.643345894183938</v>
      </c>
      <c r="J22" s="93">
        <f>I22/PROP_InOut!$D$8</f>
        <v>0.18098916361103995</v>
      </c>
      <c r="K22" s="91">
        <f t="shared" si="3"/>
        <v>0.31738603871534943</v>
      </c>
      <c r="L22" s="92">
        <f t="shared" si="4"/>
        <v>18.18488049476527</v>
      </c>
      <c r="M22" s="90">
        <v>0</v>
      </c>
      <c r="N22" s="90">
        <v>0</v>
      </c>
      <c r="O22" s="91">
        <f t="shared" si="5"/>
        <v>0.30978372492422956</v>
      </c>
      <c r="P22" s="87">
        <v>17.749300000000002</v>
      </c>
      <c r="Q22" s="91">
        <f t="shared" si="6"/>
        <v>-7.6023137911198626E-3</v>
      </c>
      <c r="R22" s="93">
        <f t="shared" si="7"/>
        <v>-0.43558049476526861</v>
      </c>
      <c r="S22" s="94">
        <f>PROP_InOut!$F$8*PROP_Table!I22*PROP_Table!E22</f>
        <v>164789.91510850063</v>
      </c>
      <c r="T22" s="91">
        <v>1.15448</v>
      </c>
      <c r="U22" s="91">
        <v>1.2239999999999999E-2</v>
      </c>
      <c r="V22" s="8">
        <f>0.5*PROP_InOut!$J$8*I22^2*E22*T22*(C22-C21)</f>
        <v>0.71962203284060688</v>
      </c>
      <c r="W22" s="8">
        <f>0.5*PROP_InOut!$J$8*I22^2*E22*U22*(C22-C21)</f>
        <v>7.6295593531018526E-3</v>
      </c>
      <c r="X22" s="91">
        <f t="shared" si="8"/>
        <v>0.68129904158693499</v>
      </c>
      <c r="Y22" s="91">
        <f t="shared" si="9"/>
        <v>2.927885929203327E-2</v>
      </c>
      <c r="Z22" s="95">
        <f t="shared" si="10"/>
        <v>13.797337388601147</v>
      </c>
      <c r="AA22" s="88">
        <f>PROP_InOut!$G$4/2*((PROP_InOut!$E$8-PROP_Table!C22)/(PROP_Table!C22*SIN(PROP_Table!K22)))</f>
        <v>3.5623116953161875</v>
      </c>
      <c r="AB22" s="88">
        <f t="shared" si="11"/>
        <v>0.98193466171003319</v>
      </c>
      <c r="AC22" s="88">
        <f>PROP_InOut!$G$4/2*((C22-PROP_InOut!$J$12/2)/(C22*SIN(PROP_Table!K22)))</f>
        <v>2.8014909008789268</v>
      </c>
      <c r="AD22" s="88">
        <f t="shared" si="12"/>
        <v>0.96132099366722812</v>
      </c>
      <c r="AE22" s="88">
        <f t="shared" si="13"/>
        <v>0.94395440471138259</v>
      </c>
      <c r="AF22" s="25">
        <f>0.5*PROP_InOut!$J$8*I22^2*E22*T22*(C22-C21)</f>
        <v>0.71962203284060688</v>
      </c>
      <c r="AG22" s="25">
        <f>0.5*PROP_InOut!$J$8*I22^2*E22*U22*(C22-C21)</f>
        <v>7.6295593531018526E-3</v>
      </c>
      <c r="AH22" s="88">
        <f t="shared" si="0"/>
        <v>0.64311523123163072</v>
      </c>
      <c r="AI22" s="88">
        <f t="shared" si="1"/>
        <v>2.7637908193639597E-2</v>
      </c>
      <c r="AJ22" s="88">
        <f t="shared" si="14"/>
        <v>13.797337388601147</v>
      </c>
      <c r="AK22" s="90"/>
    </row>
    <row r="23" spans="1:37" s="96" customFormat="1" x14ac:dyDescent="0.25">
      <c r="A23" s="171"/>
      <c r="B23" s="98">
        <v>20</v>
      </c>
      <c r="C23" s="87">
        <v>0.1328674</v>
      </c>
      <c r="D23" s="99">
        <f>C23/PROP_InOut!$E$8</f>
        <v>0.49819047619047618</v>
      </c>
      <c r="E23" s="88">
        <v>3.9756079999999999E-2</v>
      </c>
      <c r="F23" s="100">
        <f>E23*PROP_InOut!$G$8</f>
        <v>2.4929546914999995E-4</v>
      </c>
      <c r="G23" s="101">
        <f>PROP_InOut!$C$4</f>
        <v>19.55</v>
      </c>
      <c r="H23" s="102">
        <f>PROP_InOut!$C$8*PROP_Table!C23</f>
        <v>62.612287161236466</v>
      </c>
      <c r="I23" s="103">
        <f t="shared" si="2"/>
        <v>65.593452444288502</v>
      </c>
      <c r="J23" s="104">
        <f>I23/PROP_InOut!$D$8</f>
        <v>0.18951261186313031</v>
      </c>
      <c r="K23" s="102">
        <f t="shared" si="3"/>
        <v>0.30264710146036816</v>
      </c>
      <c r="L23" s="103">
        <f t="shared" si="4"/>
        <v>17.340401595546709</v>
      </c>
      <c r="M23" s="101">
        <v>0</v>
      </c>
      <c r="N23" s="101">
        <v>0</v>
      </c>
      <c r="O23" s="102">
        <f t="shared" si="5"/>
        <v>0.29535508799799237</v>
      </c>
      <c r="P23" s="87">
        <v>16.922599999999999</v>
      </c>
      <c r="Q23" s="102">
        <f>RADIANS(R23)</f>
        <v>-7.2920134623757609E-3</v>
      </c>
      <c r="R23" s="104">
        <f t="shared" si="7"/>
        <v>-0.41780159554670959</v>
      </c>
      <c r="S23" s="105">
        <f>PROP_InOut!$F$8*PROP_Table!I23*PROP_Table!E23</f>
        <v>168860.83076353755</v>
      </c>
      <c r="T23" s="102">
        <v>1.1435900000000001</v>
      </c>
      <c r="U23" s="102">
        <v>1.1939999999999999E-2</v>
      </c>
      <c r="V23" s="8">
        <f>0.5*PROP_InOut!$J$8*I23^2*E23*T23*(C23-C22)</f>
        <v>0.7648428705057061</v>
      </c>
      <c r="W23" s="8">
        <f>0.5*PROP_InOut!$J$8*I23^2*E23*U23*(C23-C22)</f>
        <v>7.9855751395501249E-3</v>
      </c>
      <c r="X23" s="102">
        <f t="shared" si="8"/>
        <v>0.72770134317736657</v>
      </c>
      <c r="Y23" s="102">
        <f t="shared" si="9"/>
        <v>3.1301241819536231E-2</v>
      </c>
      <c r="Z23" s="106">
        <f t="shared" si="10"/>
        <v>14.750362702273891</v>
      </c>
      <c r="AA23" s="99">
        <f>PROP_InOut!$G$4/2*((PROP_InOut!$E$8-PROP_Table!C23)/(PROP_Table!C23*SIN(PROP_Table!K23)))</f>
        <v>3.3795370108550795</v>
      </c>
      <c r="AB23" s="99">
        <f t="shared" si="11"/>
        <v>0.97831048359106942</v>
      </c>
      <c r="AC23" s="99">
        <f>PROP_InOut!$G$4/2*((C23-PROP_InOut!$J$12/2)/(C23*SIN(PROP_Table!K23)))</f>
        <v>2.9542887591570497</v>
      </c>
      <c r="AD23" s="99">
        <f t="shared" si="12"/>
        <v>0.96680706869893818</v>
      </c>
      <c r="AE23" s="99">
        <f t="shared" si="13"/>
        <v>0.94583749091812253</v>
      </c>
      <c r="AF23" s="25">
        <f>0.5*PROP_InOut!$J$8*I23^2*E23*T23*(C23-C22)</f>
        <v>0.7648428705057061</v>
      </c>
      <c r="AG23" s="25">
        <f>0.5*PROP_InOut!$J$8*I23^2*E23*U23*(C23-C22)</f>
        <v>7.9855751395501249E-3</v>
      </c>
      <c r="AH23" s="99">
        <f t="shared" si="0"/>
        <v>0.68828721256862802</v>
      </c>
      <c r="AI23" s="99">
        <f t="shared" si="1"/>
        <v>2.9605888025211555E-2</v>
      </c>
      <c r="AJ23" s="99">
        <f t="shared" si="14"/>
        <v>14.750362702273891</v>
      </c>
      <c r="AK23" s="101"/>
    </row>
    <row r="24" spans="1:37" s="96" customFormat="1" x14ac:dyDescent="0.25">
      <c r="A24" s="172" t="s">
        <v>85</v>
      </c>
      <c r="B24" s="107">
        <v>21</v>
      </c>
      <c r="C24" s="87">
        <v>0.13943838</v>
      </c>
      <c r="D24" s="108">
        <f>C24/PROP_InOut!$E$8</f>
        <v>0.52282857142857142</v>
      </c>
      <c r="E24" s="88">
        <v>3.8732459999999996E-2</v>
      </c>
      <c r="F24" s="109">
        <f>E24*PROP_InOut!$G$8</f>
        <v>2.4287673198749996E-4</v>
      </c>
      <c r="G24" s="96">
        <f>PROP_InOut!$C$4</f>
        <v>19.55</v>
      </c>
      <c r="H24" s="110">
        <f>PROP_InOut!$C$8*PROP_Table!C24</f>
        <v>65.708788535469296</v>
      </c>
      <c r="I24" s="111">
        <f t="shared" ref="I24:I43" si="15">SQRT(G24^2+H24^2)</f>
        <v>68.555432977985205</v>
      </c>
      <c r="J24" s="112">
        <f>I24/PROP_InOut!$D$8</f>
        <v>0.19807036643025538</v>
      </c>
      <c r="K24" s="110">
        <f t="shared" ref="K24:K43" si="16">ATAN(G24/H24)</f>
        <v>0.28918450619950337</v>
      </c>
      <c r="L24" s="111">
        <f t="shared" ref="L24:L43" si="17">DEGREES(K24)</f>
        <v>16.569051705806334</v>
      </c>
      <c r="M24" s="96">
        <v>0</v>
      </c>
      <c r="N24" s="96">
        <v>0</v>
      </c>
      <c r="O24" s="110">
        <f t="shared" ref="O24:O43" si="18">RADIANS(P24)</f>
        <v>0.28217785214543523</v>
      </c>
      <c r="P24" s="87">
        <v>16.1676</v>
      </c>
      <c r="Q24" s="110">
        <f t="shared" ref="Q24:Q43" si="19">RADIANS(R24)</f>
        <v>-7.0066540540681668E-3</v>
      </c>
      <c r="R24" s="112">
        <f t="shared" si="7"/>
        <v>-0.40145170580633405</v>
      </c>
      <c r="S24" s="113">
        <f>PROP_InOut!$F$8*PROP_Table!I24*PROP_Table!E24</f>
        <v>171941.94482429983</v>
      </c>
      <c r="T24" s="110">
        <v>1.1336599999999999</v>
      </c>
      <c r="U24" s="110">
        <v>1.1690000000000001E-2</v>
      </c>
      <c r="V24" s="8">
        <f>0.5*PROP_InOut!$J$8*I24^2*E24*T24*(C24-C23)</f>
        <v>0.80658688237487508</v>
      </c>
      <c r="W24" s="8">
        <f>0.5*PROP_InOut!$J$8*I24^2*E24*U24*(C24-C23)</f>
        <v>8.3173091182208881E-3</v>
      </c>
      <c r="X24" s="110">
        <f t="shared" ref="X24:X42" si="20">(AF24*COS(K24+M24)-AG24*SIN(K24+M24))</f>
        <v>0.77072292013909682</v>
      </c>
      <c r="Y24" s="110">
        <f t="shared" ref="Y24:Y43" si="21">(C24*(AF24*SIN(K24+M24)+AG24*COS(K24+M24)))</f>
        <v>3.3184505527075886E-2</v>
      </c>
      <c r="Z24" s="95">
        <f t="shared" ref="Z24:Z43" si="22">(H24*(AF24*SIN(K24+M24)+AG24*COS(K24+M24)))</f>
        <v>15.637829816530722</v>
      </c>
      <c r="AA24" s="88">
        <f>PROP_InOut!$G$4/2*((PROP_InOut!$E$8-PROP_Table!C24)/(PROP_Table!C24*SIN(PROP_Table!K24)))</f>
        <v>3.2004440200855959</v>
      </c>
      <c r="AB24" s="88">
        <f t="shared" ref="AB24:AB43" si="23">2/PI()*ACOS(EXP(-AA24))</f>
        <v>0.97405431271417975</v>
      </c>
      <c r="AC24" s="88">
        <f>PROP_InOut!$G$4/2*((C24-PROP_InOut!$J$12/2)/(C24*SIN(PROP_Table!K24)))</f>
        <v>3.1074386812187695</v>
      </c>
      <c r="AD24" s="88">
        <f t="shared" ref="AD24:AD43" si="24">2/PI()*ACOS(EXP(-AC24))</f>
        <v>0.97152383616555382</v>
      </c>
      <c r="AE24" s="88">
        <f t="shared" ref="AE24:AE43" si="25">AD24*AB24</f>
        <v>0.94631698252168195</v>
      </c>
      <c r="AF24" s="25">
        <f>0.5*PROP_InOut!$J$8*I24^2*E24*T24*(C24-C23)</f>
        <v>0.80658688237487508</v>
      </c>
      <c r="AG24" s="25">
        <f>0.5*PROP_InOut!$J$8*I24^2*E24*U24*(C24-C23)</f>
        <v>8.3173091182208881E-3</v>
      </c>
      <c r="AH24" s="108">
        <f t="shared" ref="AH24:AH42" si="26">AE24*(AF24*COS(K24+M24)-AG24*SIN(K24+M24))</f>
        <v>0.7293481881463294</v>
      </c>
      <c r="AI24" s="108">
        <f t="shared" ref="AI24:AI42" si="27">AE24*(C24*(AF24*SIN(K24+M24)+AG24*COS(K24+M24)))</f>
        <v>3.1403061136856529E-2</v>
      </c>
      <c r="AJ24" s="108">
        <f t="shared" ref="AJ24:AJ42" si="28">H24*(AF24*SIN(K24+M24)+AG24*COS(K24+M24))</f>
        <v>15.637829816530722</v>
      </c>
    </row>
    <row r="25" spans="1:37" s="96" customFormat="1" x14ac:dyDescent="0.25">
      <c r="A25" s="172"/>
      <c r="B25" s="107">
        <v>22</v>
      </c>
      <c r="C25" s="87">
        <v>0.1460119</v>
      </c>
      <c r="D25" s="108">
        <f>C25/PROP_InOut!$E$8</f>
        <v>0.54747619047619045</v>
      </c>
      <c r="E25" s="88">
        <v>3.7571680000000003E-2</v>
      </c>
      <c r="F25" s="109">
        <f>E25*PROP_InOut!$G$8</f>
        <v>2.3559791589999998E-4</v>
      </c>
      <c r="G25" s="96">
        <f>PROP_InOut!$C$4</f>
        <v>19.55</v>
      </c>
      <c r="H25" s="110">
        <f>PROP_InOut!$C$8*PROP_Table!C25</f>
        <v>68.806486856503128</v>
      </c>
      <c r="I25" s="111">
        <f t="shared" si="15"/>
        <v>71.529959691965004</v>
      </c>
      <c r="J25" s="112">
        <f>I25/PROP_InOut!$D$8</f>
        <v>0.20666436942318753</v>
      </c>
      <c r="K25" s="110">
        <f t="shared" si="16"/>
        <v>0.27683450318167518</v>
      </c>
      <c r="L25" s="111">
        <f t="shared" si="17"/>
        <v>15.861448655910948</v>
      </c>
      <c r="M25" s="96">
        <v>0</v>
      </c>
      <c r="N25" s="96">
        <v>0</v>
      </c>
      <c r="O25" s="110">
        <f t="shared" si="18"/>
        <v>0.2700966830631305</v>
      </c>
      <c r="P25" s="87">
        <v>15.4754</v>
      </c>
      <c r="Q25" s="110">
        <f t="shared" si="19"/>
        <v>-6.737820118544703E-3</v>
      </c>
      <c r="R25" s="112">
        <f t="shared" si="7"/>
        <v>-0.3860486559109475</v>
      </c>
      <c r="S25" s="113">
        <f>PROP_InOut!$F$8*PROP_Table!I25*PROP_Table!E25</f>
        <v>174025.73259232353</v>
      </c>
      <c r="T25" s="110">
        <v>1.1247499999999999</v>
      </c>
      <c r="U25" s="110">
        <v>1.1480000000000001E-2</v>
      </c>
      <c r="V25" s="8">
        <f>0.5*PROP_InOut!$J$8*I25^2*E25*T25*(C25-C24)</f>
        <v>0.84541493311561755</v>
      </c>
      <c r="W25" s="8">
        <f>0.5*PROP_InOut!$J$8*I25^2*E25*U25*(C25-C24)</f>
        <v>8.6289072524270184E-3</v>
      </c>
      <c r="X25" s="110">
        <f t="shared" si="20"/>
        <v>0.81086773425711278</v>
      </c>
      <c r="Y25" s="110">
        <f t="shared" si="21"/>
        <v>3.4949766798185414E-2</v>
      </c>
      <c r="Z25" s="95">
        <f t="shared" si="22"/>
        <v>16.469689592678364</v>
      </c>
      <c r="AA25" s="88">
        <f>PROP_InOut!$G$4/2*((PROP_InOut!$E$8-PROP_Table!C25)/(PROP_Table!C25*SIN(PROP_Table!K25)))</f>
        <v>3.0242481000948018</v>
      </c>
      <c r="AB25" s="88">
        <f t="shared" si="23"/>
        <v>0.96905169031633798</v>
      </c>
      <c r="AC25" s="88">
        <f>PROP_InOut!$G$4/2*((C25-PROP_InOut!$J$12/2)/(C25*SIN(PROP_Table!K25)))</f>
        <v>3.2610197076366871</v>
      </c>
      <c r="AD25" s="88">
        <f t="shared" si="24"/>
        <v>0.97558010645194193</v>
      </c>
      <c r="AE25" s="88">
        <f t="shared" si="25"/>
        <v>0.94538755119624729</v>
      </c>
      <c r="AF25" s="25">
        <f>0.5*PROP_InOut!$J$8*I25^2*E25*T25*(C25-C24)</f>
        <v>0.84541493311561755</v>
      </c>
      <c r="AG25" s="25">
        <f>0.5*PROP_InOut!$J$8*I25^2*E25*U25*(C25-C24)</f>
        <v>8.6289072524270184E-3</v>
      </c>
      <c r="AH25" s="108">
        <f t="shared" si="26"/>
        <v>0.76658426163338123</v>
      </c>
      <c r="AI25" s="108">
        <f t="shared" si="27"/>
        <v>3.3041074448216419E-2</v>
      </c>
      <c r="AJ25" s="108">
        <f t="shared" si="28"/>
        <v>16.469689592678364</v>
      </c>
    </row>
    <row r="26" spans="1:37" s="96" customFormat="1" x14ac:dyDescent="0.25">
      <c r="A26" s="172"/>
      <c r="B26" s="107">
        <v>23</v>
      </c>
      <c r="C26" s="87">
        <v>0.15258542</v>
      </c>
      <c r="D26" s="108">
        <f>C26/PROP_InOut!$E$8</f>
        <v>0.57212380952380959</v>
      </c>
      <c r="E26" s="88">
        <v>3.6288979999999998E-2</v>
      </c>
      <c r="F26" s="109">
        <f>E26*PROP_InOut!$G$8</f>
        <v>2.2755458521249997E-4</v>
      </c>
      <c r="G26" s="96">
        <f>PROP_InOut!$C$4</f>
        <v>19.55</v>
      </c>
      <c r="H26" s="110">
        <f>PROP_InOut!$C$8*PROP_Table!C26</f>
        <v>71.904185177536959</v>
      </c>
      <c r="I26" s="111">
        <f t="shared" si="15"/>
        <v>74.514524396559935</v>
      </c>
      <c r="J26" s="112">
        <f>I26/PROP_InOut!$D$8</f>
        <v>0.21528737417999153</v>
      </c>
      <c r="K26" s="110">
        <f t="shared" si="16"/>
        <v>0.26547220158869639</v>
      </c>
      <c r="L26" s="111">
        <f t="shared" si="17"/>
        <v>15.210436729078491</v>
      </c>
      <c r="M26" s="96">
        <v>0</v>
      </c>
      <c r="N26" s="96">
        <v>0</v>
      </c>
      <c r="O26" s="110">
        <f t="shared" si="18"/>
        <v>0.25898591704493457</v>
      </c>
      <c r="P26" s="87">
        <v>14.838800000000001</v>
      </c>
      <c r="Q26" s="110">
        <f t="shared" si="19"/>
        <v>-6.4862845437618118E-3</v>
      </c>
      <c r="R26" s="112">
        <f t="shared" si="7"/>
        <v>-0.37163672907849055</v>
      </c>
      <c r="S26" s="113">
        <f>PROP_InOut!$F$8*PROP_Table!I26*PROP_Table!E26</f>
        <v>175097.75214488857</v>
      </c>
      <c r="T26" s="110">
        <v>1.11677</v>
      </c>
      <c r="U26" s="110">
        <v>1.1310000000000001E-2</v>
      </c>
      <c r="V26" s="8">
        <f>0.5*PROP_InOut!$J$8*I26^2*E26*T26*(C26-C25)</f>
        <v>0.8798278509711468</v>
      </c>
      <c r="W26" s="8">
        <f>0.5*PROP_InOut!$J$8*I26^2*E26*U26*(C26-C25)</f>
        <v>8.9103870935677634E-3</v>
      </c>
      <c r="X26" s="110">
        <f t="shared" si="20"/>
        <v>0.84666858124396849</v>
      </c>
      <c r="Y26" s="110">
        <f t="shared" si="21"/>
        <v>3.6534174261609036E-2</v>
      </c>
      <c r="Z26" s="95">
        <f t="shared" si="22"/>
        <v>17.216324019786036</v>
      </c>
      <c r="AA26" s="88">
        <f>PROP_InOut!$G$4/2*((PROP_InOut!$E$8-PROP_Table!C26)/(PROP_Table!C26*SIN(PROP_Table!K26)))</f>
        <v>2.8505080434867738</v>
      </c>
      <c r="AB26" s="88">
        <f t="shared" si="23"/>
        <v>0.96317333007863981</v>
      </c>
      <c r="AC26" s="88">
        <f>PROP_InOut!$G$4/2*((C26-PROP_InOut!$J$12/2)/(C26*SIN(PROP_Table!K26)))</f>
        <v>3.4149374412844979</v>
      </c>
      <c r="AD26" s="88">
        <f t="shared" si="24"/>
        <v>0.97906514717356086</v>
      </c>
      <c r="AE26" s="88">
        <f t="shared" si="25"/>
        <v>0.94300943816709215</v>
      </c>
      <c r="AF26" s="25">
        <f>0.5*PROP_InOut!$J$8*I26^2*E26*T26*(C26-C25)</f>
        <v>0.8798278509711468</v>
      </c>
      <c r="AG26" s="25">
        <f>0.5*PROP_InOut!$J$8*I26^2*E26*U26*(C26-C25)</f>
        <v>8.9103870935677634E-3</v>
      </c>
      <c r="AH26" s="108">
        <f t="shared" si="26"/>
        <v>0.79841646311260372</v>
      </c>
      <c r="AI26" s="108">
        <f t="shared" si="27"/>
        <v>3.4452071144338577E-2</v>
      </c>
      <c r="AJ26" s="108">
        <f t="shared" si="28"/>
        <v>17.216324019786036</v>
      </c>
    </row>
    <row r="27" spans="1:37" s="96" customFormat="1" x14ac:dyDescent="0.25">
      <c r="A27" s="172"/>
      <c r="B27" s="107">
        <v>24</v>
      </c>
      <c r="C27" s="87">
        <v>0.1591564</v>
      </c>
      <c r="D27" s="108">
        <f>C27/PROP_InOut!$E$8</f>
        <v>0.59676190476190483</v>
      </c>
      <c r="E27" s="88">
        <v>3.4902139999999998E-2</v>
      </c>
      <c r="F27" s="109">
        <f>E27*PROP_InOut!$G$8</f>
        <v>2.1885823163749998E-4</v>
      </c>
      <c r="G27" s="96">
        <f>PROP_InOut!$C$4</f>
        <v>19.55</v>
      </c>
      <c r="H27" s="110">
        <f>PROP_InOut!$C$8*PROP_Table!C27</f>
        <v>75.000686551769789</v>
      </c>
      <c r="I27" s="111">
        <f t="shared" si="15"/>
        <v>77.506809270133303</v>
      </c>
      <c r="J27" s="112">
        <f>I27/PROP_InOut!$D$8</f>
        <v>0.22393268405007449</v>
      </c>
      <c r="K27" s="110">
        <f t="shared" si="16"/>
        <v>0.25499017639346011</v>
      </c>
      <c r="L27" s="111">
        <f t="shared" si="17"/>
        <v>14.60986092464166</v>
      </c>
      <c r="M27" s="96">
        <v>0</v>
      </c>
      <c r="N27" s="96">
        <v>0</v>
      </c>
      <c r="O27" s="110">
        <f t="shared" si="18"/>
        <v>0.24873559834797188</v>
      </c>
      <c r="P27" s="87">
        <v>14.2515</v>
      </c>
      <c r="Q27" s="110">
        <f t="shared" si="19"/>
        <v>-6.254578045488254E-3</v>
      </c>
      <c r="R27" s="112">
        <f t="shared" si="7"/>
        <v>-0.35836092464166036</v>
      </c>
      <c r="S27" s="113">
        <f>PROP_InOut!$F$8*PROP_Table!I27*PROP_Table!E27</f>
        <v>175168.81436323523</v>
      </c>
      <c r="T27" s="110">
        <v>1.10934</v>
      </c>
      <c r="U27" s="110">
        <v>1.119E-2</v>
      </c>
      <c r="V27" s="8">
        <f>0.5*PROP_InOut!$J$8*I27^2*E27*T27*(C27-C26)</f>
        <v>0.90908803239223102</v>
      </c>
      <c r="W27" s="8">
        <f>0.5*PROP_InOut!$J$8*I27^2*E27*U27*(C27-C26)</f>
        <v>9.1700426221618843E-3</v>
      </c>
      <c r="X27" s="110">
        <f t="shared" si="20"/>
        <v>0.87738036015831766</v>
      </c>
      <c r="Y27" s="110">
        <f t="shared" si="21"/>
        <v>3.7907581186457449E-2</v>
      </c>
      <c r="Z27" s="95">
        <f t="shared" si="22"/>
        <v>17.863526785610006</v>
      </c>
      <c r="AA27" s="88">
        <f>PROP_InOut!$G$4/2*((PROP_InOut!$E$8-PROP_Table!C27)/(PROP_Table!C27*SIN(PROP_Table!K27)))</f>
        <v>2.6788818513076649</v>
      </c>
      <c r="AB27" s="88">
        <f t="shared" si="23"/>
        <v>0.9562681215187665</v>
      </c>
      <c r="AC27" s="88">
        <f>PROP_InOut!$G$4/2*((C27-PROP_InOut!$J$12/2)/(C27*SIN(PROP_Table!K27)))</f>
        <v>3.5691007376538826</v>
      </c>
      <c r="AD27" s="88">
        <f t="shared" si="24"/>
        <v>0.98205692515845833</v>
      </c>
      <c r="AE27" s="88">
        <f t="shared" si="25"/>
        <v>0.93910973104577478</v>
      </c>
      <c r="AF27" s="25">
        <f>0.5*PROP_InOut!$J$8*I27^2*E27*T27*(C27-C26)</f>
        <v>0.90908803239223102</v>
      </c>
      <c r="AG27" s="25">
        <f>0.5*PROP_InOut!$J$8*I27^2*E27*U27*(C27-C26)</f>
        <v>9.1700426221618843E-3</v>
      </c>
      <c r="AH27" s="108">
        <f t="shared" si="26"/>
        <v>0.82395643405312269</v>
      </c>
      <c r="AI27" s="108">
        <f t="shared" si="27"/>
        <v>3.559937837260993E-2</v>
      </c>
      <c r="AJ27" s="108">
        <f t="shared" si="28"/>
        <v>17.863526785610006</v>
      </c>
    </row>
    <row r="28" spans="1:37" s="96" customFormat="1" x14ac:dyDescent="0.25">
      <c r="A28" s="172"/>
      <c r="B28" s="107">
        <v>25</v>
      </c>
      <c r="C28" s="87">
        <v>0.16572992</v>
      </c>
      <c r="D28" s="108">
        <f>C28/PROP_InOut!$E$8</f>
        <v>0.62140952380952386</v>
      </c>
      <c r="E28" s="88">
        <v>3.3426400000000002E-2</v>
      </c>
      <c r="F28" s="109">
        <f>E28*PROP_InOut!$G$8</f>
        <v>2.0960441949999998E-4</v>
      </c>
      <c r="G28" s="96">
        <f>PROP_InOut!$C$4</f>
        <v>19.55</v>
      </c>
      <c r="H28" s="110">
        <f>PROP_InOut!$C$8*PROP_Table!C28</f>
        <v>78.098384872803621</v>
      </c>
      <c r="I28" s="111">
        <f t="shared" si="15"/>
        <v>80.508137599503328</v>
      </c>
      <c r="J28" s="112">
        <f>I28/PROP_InOut!$D$8</f>
        <v>0.23260412227389446</v>
      </c>
      <c r="K28" s="110">
        <f t="shared" si="16"/>
        <v>0.24528478483713453</v>
      </c>
      <c r="L28" s="111">
        <f t="shared" si="17"/>
        <v>14.053782949942299</v>
      </c>
      <c r="M28" s="96">
        <v>0</v>
      </c>
      <c r="N28" s="96">
        <v>0</v>
      </c>
      <c r="O28" s="110">
        <f t="shared" si="18"/>
        <v>0.23925147919263468</v>
      </c>
      <c r="P28" s="87">
        <v>13.7081</v>
      </c>
      <c r="Q28" s="110">
        <f t="shared" si="19"/>
        <v>-6.0333056444998616E-3</v>
      </c>
      <c r="R28" s="112">
        <f t="shared" si="7"/>
        <v>-0.34568294994229909</v>
      </c>
      <c r="S28" s="113">
        <f>PROP_InOut!$F$8*PROP_Table!I28*PROP_Table!E28</f>
        <v>174258.61649456184</v>
      </c>
      <c r="T28" s="110">
        <v>1.1029899999999999</v>
      </c>
      <c r="U28" s="110">
        <v>1.1089999999999999E-2</v>
      </c>
      <c r="V28" s="8">
        <f>0.5*PROP_InOut!$J$8*I28^2*E28*T28*(C28-C27)</f>
        <v>0.93436826344488277</v>
      </c>
      <c r="W28" s="8">
        <f>0.5*PROP_InOut!$J$8*I28^2*E28*U28*(C28-C27)</f>
        <v>9.3945947303273377E-3</v>
      </c>
      <c r="X28" s="110">
        <f t="shared" si="20"/>
        <v>0.90411963429797149</v>
      </c>
      <c r="Y28" s="110">
        <f t="shared" si="21"/>
        <v>3.9113664539342514E-2</v>
      </c>
      <c r="Z28" s="95">
        <f t="shared" si="22"/>
        <v>18.431880175766107</v>
      </c>
      <c r="AA28" s="88">
        <f>PROP_InOut!$G$4/2*((PROP_InOut!$E$8-PROP_Table!C28)/(PROP_Table!C28*SIN(PROP_Table!K28)))</f>
        <v>2.5089083569369914</v>
      </c>
      <c r="AB28" s="88">
        <f t="shared" si="23"/>
        <v>0.94814921552700981</v>
      </c>
      <c r="AC28" s="88">
        <f>PROP_InOut!$G$4/2*((C28-PROP_InOut!$J$12/2)/(C28*SIN(PROP_Table!K28)))</f>
        <v>3.723600705437931</v>
      </c>
      <c r="AD28" s="88">
        <f t="shared" si="24"/>
        <v>0.98462613380505171</v>
      </c>
      <c r="AE28" s="88">
        <f t="shared" si="25"/>
        <v>0.93357249635465234</v>
      </c>
      <c r="AF28" s="25">
        <f>0.5*PROP_InOut!$J$8*I28^2*E28*T28*(C28-C27)</f>
        <v>0.93436826344488277</v>
      </c>
      <c r="AG28" s="25">
        <f>0.5*PROP_InOut!$J$8*I28^2*E28*U28*(C28-C27)</f>
        <v>9.3945947303273377E-3</v>
      </c>
      <c r="AH28" s="108">
        <f t="shared" si="26"/>
        <v>0.84406122399481254</v>
      </c>
      <c r="AI28" s="108">
        <f t="shared" si="27"/>
        <v>3.6515441445572436E-2</v>
      </c>
      <c r="AJ28" s="108">
        <f t="shared" si="28"/>
        <v>18.431880175766107</v>
      </c>
    </row>
    <row r="29" spans="1:37" s="96" customFormat="1" x14ac:dyDescent="0.25">
      <c r="A29" s="172"/>
      <c r="B29" s="107">
        <v>26</v>
      </c>
      <c r="C29" s="87">
        <v>0.17230344</v>
      </c>
      <c r="D29" s="108">
        <f>C29/PROP_InOut!$E$8</f>
        <v>0.64605714285714289</v>
      </c>
      <c r="E29" s="88">
        <v>3.1879540000000005E-2</v>
      </c>
      <c r="F29" s="109">
        <f>E29*PROP_InOut!$G$8</f>
        <v>1.9990464051250002E-4</v>
      </c>
      <c r="G29" s="96">
        <f>PROP_InOut!$C$4</f>
        <v>19.55</v>
      </c>
      <c r="H29" s="110">
        <f>PROP_InOut!$C$8*PROP_Table!C29</f>
        <v>81.196083193837453</v>
      </c>
      <c r="I29" s="111">
        <f t="shared" si="15"/>
        <v>83.516503914020333</v>
      </c>
      <c r="J29" s="112">
        <f>I29/PROP_InOut!$D$8</f>
        <v>0.24129589464537327</v>
      </c>
      <c r="K29" s="110">
        <f t="shared" si="16"/>
        <v>0.23627779509827054</v>
      </c>
      <c r="L29" s="111">
        <f t="shared" si="17"/>
        <v>13.537720451787752</v>
      </c>
      <c r="M29" s="96">
        <v>0</v>
      </c>
      <c r="N29" s="96">
        <v>0</v>
      </c>
      <c r="O29" s="110">
        <f t="shared" si="18"/>
        <v>0.23044978377482728</v>
      </c>
      <c r="P29" s="87">
        <v>13.203799999999999</v>
      </c>
      <c r="Q29" s="110">
        <f t="shared" si="19"/>
        <v>-5.8280113234432749E-3</v>
      </c>
      <c r="R29" s="112">
        <f t="shared" si="7"/>
        <v>-0.33392045178775298</v>
      </c>
      <c r="S29" s="113">
        <f>PROP_InOut!$F$8*PROP_Table!I29*PROP_Table!E29</f>
        <v>172404.75028694794</v>
      </c>
      <c r="T29" s="110">
        <v>1.0972900000000001</v>
      </c>
      <c r="U29" s="110">
        <v>1.1010000000000001E-2</v>
      </c>
      <c r="V29" s="8">
        <f>0.5*PROP_InOut!$J$8*I29^2*E29*T29*(C29-C28)</f>
        <v>0.95401547000728038</v>
      </c>
      <c r="W29" s="8">
        <f>0.5*PROP_InOut!$J$8*I29^2*E29*U29*(C29-C28)</f>
        <v>9.5724105065936593E-3</v>
      </c>
      <c r="X29" s="110">
        <f t="shared" si="20"/>
        <v>0.92526836282645941</v>
      </c>
      <c r="Y29" s="110">
        <f t="shared" si="21"/>
        <v>4.0082537395408062E-2</v>
      </c>
      <c r="Z29" s="95">
        <f t="shared" si="22"/>
        <v>18.888450752797819</v>
      </c>
      <c r="AA29" s="88">
        <f>PROP_InOut!$G$4/2*((PROP_InOut!$E$8-PROP_Table!C29)/(PROP_Table!C29*SIN(PROP_Table!K29)))</f>
        <v>2.3403874693582876</v>
      </c>
      <c r="AB29" s="88">
        <f t="shared" si="23"/>
        <v>0.9386045523923402</v>
      </c>
      <c r="AC29" s="88">
        <f>PROP_InOut!$G$4/2*((C29-PROP_InOut!$J$12/2)/(C29*SIN(PROP_Table!K29)))</f>
        <v>3.8783527792460317</v>
      </c>
      <c r="AD29" s="88">
        <f t="shared" si="24"/>
        <v>0.98683066374441863</v>
      </c>
      <c r="AE29" s="88">
        <f t="shared" si="25"/>
        <v>0.92624375343086607</v>
      </c>
      <c r="AF29" s="25">
        <f>0.5*PROP_InOut!$J$8*I29^2*E29*T29*(C29-C28)</f>
        <v>0.95401547000728038</v>
      </c>
      <c r="AG29" s="25">
        <f>0.5*PROP_InOut!$J$8*I29^2*E29*U29*(C29-C28)</f>
        <v>9.5724105065936593E-3</v>
      </c>
      <c r="AH29" s="108">
        <f t="shared" si="26"/>
        <v>0.85702404131521215</v>
      </c>
      <c r="AI29" s="108">
        <f t="shared" si="27"/>
        <v>3.7126199884155817E-2</v>
      </c>
      <c r="AJ29" s="108">
        <f t="shared" si="28"/>
        <v>18.888450752797819</v>
      </c>
    </row>
    <row r="30" spans="1:37" s="96" customFormat="1" x14ac:dyDescent="0.25">
      <c r="A30" s="172"/>
      <c r="B30" s="107">
        <v>27</v>
      </c>
      <c r="C30" s="87">
        <v>0.17887442000000001</v>
      </c>
      <c r="D30" s="108">
        <f>C30/PROP_InOut!$E$8</f>
        <v>0.67069523809523812</v>
      </c>
      <c r="E30" s="88">
        <v>3.0279339999999998E-2</v>
      </c>
      <c r="F30" s="109">
        <f>E30*PROP_InOut!$G$8</f>
        <v>1.8987038638749998E-4</v>
      </c>
      <c r="G30" s="96">
        <f>PROP_InOut!$C$4</f>
        <v>19.55</v>
      </c>
      <c r="H30" s="110">
        <f>PROP_InOut!$C$8*PROP_Table!C30</f>
        <v>84.292584568070282</v>
      </c>
      <c r="I30" s="111">
        <f t="shared" si="15"/>
        <v>86.530008165753003</v>
      </c>
      <c r="J30" s="112">
        <f>I30/PROP_InOut!$D$8</f>
        <v>0.25000251154576536</v>
      </c>
      <c r="K30" s="110">
        <f t="shared" si="16"/>
        <v>0.22790088089559496</v>
      </c>
      <c r="L30" s="111">
        <f t="shared" si="17"/>
        <v>13.057758622631244</v>
      </c>
      <c r="M30" s="96">
        <v>0</v>
      </c>
      <c r="N30" s="96">
        <v>0</v>
      </c>
      <c r="O30" s="110">
        <f t="shared" si="18"/>
        <v>0.22226418958297386</v>
      </c>
      <c r="P30" s="87">
        <v>12.7348</v>
      </c>
      <c r="Q30" s="110">
        <f t="shared" si="19"/>
        <v>-5.6366913126210836E-3</v>
      </c>
      <c r="R30" s="112">
        <f t="shared" si="7"/>
        <v>-0.3229586226312442</v>
      </c>
      <c r="S30" s="113">
        <f>PROP_InOut!$F$8*PROP_Table!I30*PROP_Table!E30</f>
        <v>169659.43832335316</v>
      </c>
      <c r="T30" s="110">
        <v>1.0922099999999999</v>
      </c>
      <c r="U30" s="110">
        <v>1.098E-2</v>
      </c>
      <c r="V30" s="8">
        <f>0.5*PROP_InOut!$J$8*I30^2*E30*T30*(C30-C29)</f>
        <v>0.96782210417061365</v>
      </c>
      <c r="W30" s="8">
        <f>0.5*PROP_InOut!$J$8*I30^2*E30*U30*(C30-C29)</f>
        <v>9.7295270175088485E-3</v>
      </c>
      <c r="X30" s="110">
        <f t="shared" si="20"/>
        <v>0.94059871291760222</v>
      </c>
      <c r="Y30" s="110">
        <f t="shared" si="21"/>
        <v>4.0808602536548701E-2</v>
      </c>
      <c r="Z30" s="95">
        <f t="shared" si="22"/>
        <v>19.230600889813083</v>
      </c>
      <c r="AA30" s="88">
        <f>PROP_InOut!$G$4/2*((PROP_InOut!$E$8-PROP_Table!C30)/(PROP_Table!C30*SIN(PROP_Table!K30)))</f>
        <v>2.1731653456678393</v>
      </c>
      <c r="AB30" s="88">
        <f t="shared" si="23"/>
        <v>0.92738463052250475</v>
      </c>
      <c r="AC30" s="88">
        <f>PROP_InOut!$G$4/2*((C30-PROP_InOut!$J$12/2)/(C30*SIN(PROP_Table!K30)))</f>
        <v>4.033274712309983</v>
      </c>
      <c r="AD30" s="88">
        <f t="shared" si="24"/>
        <v>0.98872091440916432</v>
      </c>
      <c r="AE30" s="88">
        <f t="shared" si="25"/>
        <v>0.91692457989921594</v>
      </c>
      <c r="AF30" s="25">
        <f>0.5*PROP_InOut!$J$8*I30^2*E30*T30*(C30-C29)</f>
        <v>0.96782210417061365</v>
      </c>
      <c r="AG30" s="25">
        <f>0.5*PROP_InOut!$J$8*I30^2*E30*U30*(C30-C29)</f>
        <v>9.7295270175088485E-3</v>
      </c>
      <c r="AH30" s="108">
        <f t="shared" si="26"/>
        <v>0.86245807969571564</v>
      </c>
      <c r="AI30" s="108">
        <f t="shared" si="27"/>
        <v>3.7418410737098992E-2</v>
      </c>
      <c r="AJ30" s="108">
        <f t="shared" si="28"/>
        <v>19.230600889813083</v>
      </c>
    </row>
    <row r="31" spans="1:37" s="96" customFormat="1" x14ac:dyDescent="0.25">
      <c r="A31" s="172"/>
      <c r="B31" s="107">
        <v>28</v>
      </c>
      <c r="C31" s="87">
        <v>0.18544793999999998</v>
      </c>
      <c r="D31" s="108">
        <f>C31/PROP_InOut!$E$8</f>
        <v>0.69534285714285704</v>
      </c>
      <c r="E31" s="88">
        <v>2.8638499999999997E-2</v>
      </c>
      <c r="F31" s="109">
        <f>E31*PROP_InOut!$G$8</f>
        <v>1.7958129406249996E-4</v>
      </c>
      <c r="G31" s="96">
        <f>PROP_InOut!$C$4</f>
        <v>19.55</v>
      </c>
      <c r="H31" s="110">
        <f>PROP_InOut!$C$8*PROP_Table!C31</f>
        <v>87.3902828891041</v>
      </c>
      <c r="I31" s="111">
        <f t="shared" si="15"/>
        <v>89.550343625458197</v>
      </c>
      <c r="J31" s="112">
        <f>I31/PROP_InOut!$D$8</f>
        <v>0.25872886517317534</v>
      </c>
      <c r="K31" s="110">
        <f t="shared" si="16"/>
        <v>0.2200853892714793</v>
      </c>
      <c r="L31" s="111">
        <f t="shared" si="17"/>
        <v>12.609963937749573</v>
      </c>
      <c r="M31" s="96">
        <v>0</v>
      </c>
      <c r="N31" s="96">
        <v>0</v>
      </c>
      <c r="O31" s="110">
        <f t="shared" si="18"/>
        <v>0.21463011943475069</v>
      </c>
      <c r="P31" s="87">
        <v>12.2974</v>
      </c>
      <c r="Q31" s="110">
        <f t="shared" si="19"/>
        <v>-5.4552698367286451E-3</v>
      </c>
      <c r="R31" s="112">
        <f t="shared" si="7"/>
        <v>-0.31256393774957303</v>
      </c>
      <c r="S31" s="113">
        <f>PROP_InOut!$F$8*PROP_Table!I31*PROP_Table!E31</f>
        <v>166066.64026607003</v>
      </c>
      <c r="T31" s="110">
        <v>1.0875900000000001</v>
      </c>
      <c r="U31" s="110">
        <v>1.098E-2</v>
      </c>
      <c r="V31" s="8">
        <f>0.5*PROP_InOut!$J$8*I31^2*E31*T31*(C31-C30)</f>
        <v>0.97662384528126001</v>
      </c>
      <c r="W31" s="8">
        <f>0.5*PROP_InOut!$J$8*I31^2*E31*U31*(C31-C30)</f>
        <v>9.8597171923134955E-3</v>
      </c>
      <c r="X31" s="110">
        <f t="shared" si="20"/>
        <v>0.95091401324400571</v>
      </c>
      <c r="Y31" s="110">
        <f t="shared" si="21"/>
        <v>4.1323647310524327E-2</v>
      </c>
      <c r="Z31" s="95">
        <f t="shared" si="22"/>
        <v>19.473310021541824</v>
      </c>
      <c r="AA31" s="88">
        <f>PROP_InOut!$G$4/2*((PROP_InOut!$E$8-PROP_Table!C31)/(PROP_Table!C31*SIN(PROP_Table!K31)))</f>
        <v>2.0069329441930659</v>
      </c>
      <c r="AB31" s="88">
        <f t="shared" si="23"/>
        <v>0.91417843273033184</v>
      </c>
      <c r="AC31" s="88">
        <f>PROP_InOut!$G$4/2*((C31-PROP_InOut!$J$12/2)/(C31*SIN(PROP_Table!K31)))</f>
        <v>4.1884663567874343</v>
      </c>
      <c r="AD31" s="88">
        <f t="shared" si="24"/>
        <v>0.99034240577100396</v>
      </c>
      <c r="AE31" s="88">
        <f t="shared" si="25"/>
        <v>0.90534966837412278</v>
      </c>
      <c r="AF31" s="25">
        <f>0.5*PROP_InOut!$J$8*I31^2*E31*T31*(C31-C30)</f>
        <v>0.97662384528126001</v>
      </c>
      <c r="AG31" s="25">
        <f>0.5*PROP_InOut!$J$8*I31^2*E31*U31*(C31-C30)</f>
        <v>9.8597171923134955E-3</v>
      </c>
      <c r="AH31" s="108">
        <f t="shared" si="26"/>
        <v>0.86090968654276678</v>
      </c>
      <c r="AI31" s="108">
        <f t="shared" si="27"/>
        <v>3.7412350388592412E-2</v>
      </c>
      <c r="AJ31" s="108">
        <f t="shared" si="28"/>
        <v>19.473310021541824</v>
      </c>
    </row>
    <row r="32" spans="1:37" s="96" customFormat="1" x14ac:dyDescent="0.25">
      <c r="A32" s="172"/>
      <c r="B32" s="107">
        <v>29</v>
      </c>
      <c r="C32" s="87">
        <v>0.19202145999999998</v>
      </c>
      <c r="D32" s="108">
        <f>C32/PROP_InOut!$E$8</f>
        <v>0.71999047619047607</v>
      </c>
      <c r="E32" s="88">
        <v>2.69748E-2</v>
      </c>
      <c r="F32" s="109">
        <f>E32*PROP_InOut!$G$8</f>
        <v>1.6914885524999998E-4</v>
      </c>
      <c r="G32" s="96">
        <f>PROP_InOut!$C$4</f>
        <v>19.55</v>
      </c>
      <c r="H32" s="110">
        <f>PROP_InOut!$C$8*PROP_Table!C32</f>
        <v>90.487981210137931</v>
      </c>
      <c r="I32" s="111">
        <f t="shared" si="15"/>
        <v>92.575791886898131</v>
      </c>
      <c r="J32" s="112">
        <f>I32/PROP_InOut!$D$8</f>
        <v>0.26746999070806354</v>
      </c>
      <c r="K32" s="110">
        <f t="shared" si="16"/>
        <v>0.21278030799280948</v>
      </c>
      <c r="L32" s="111">
        <f t="shared" si="17"/>
        <v>12.19141361148176</v>
      </c>
      <c r="M32" s="96">
        <v>0</v>
      </c>
      <c r="N32" s="96">
        <v>0</v>
      </c>
      <c r="O32" s="110">
        <f t="shared" si="18"/>
        <v>0.20749521345259786</v>
      </c>
      <c r="P32" s="87">
        <v>11.8886</v>
      </c>
      <c r="Q32" s="110">
        <f t="shared" si="19"/>
        <v>-5.2850945402116148E-3</v>
      </c>
      <c r="R32" s="112">
        <f t="shared" si="7"/>
        <v>-0.30281361148175989</v>
      </c>
      <c r="S32" s="113">
        <f>PROP_InOut!$F$8*PROP_Table!I32*PROP_Table!E32</f>
        <v>161703.91869282862</v>
      </c>
      <c r="T32" s="110">
        <v>1.0834900000000001</v>
      </c>
      <c r="U32" s="110">
        <v>1.1010000000000001E-2</v>
      </c>
      <c r="V32" s="8">
        <f>0.5*PROP_InOut!$J$8*I32^2*E32*T32*(C32-C31)</f>
        <v>0.97938928795258839</v>
      </c>
      <c r="W32" s="8">
        <f>0.5*PROP_InOut!$J$8*I32^2*E32*U32*(C32-C31)</f>
        <v>9.9521694342891917E-3</v>
      </c>
      <c r="X32" s="110">
        <f t="shared" si="20"/>
        <v>0.95519998015527352</v>
      </c>
      <c r="Y32" s="110">
        <f t="shared" si="21"/>
        <v>4.1582920382790323E-2</v>
      </c>
      <c r="Z32" s="95">
        <f t="shared" si="22"/>
        <v>19.595489578407502</v>
      </c>
      <c r="AA32" s="88">
        <f>PROP_InOut!$G$4/2*((PROP_InOut!$E$8-PROP_Table!C32)/(PROP_Table!C32*SIN(PROP_Table!K32)))</f>
        <v>1.8416060167690502</v>
      </c>
      <c r="AB32" s="88">
        <f t="shared" si="23"/>
        <v>0.89862808513737147</v>
      </c>
      <c r="AC32" s="88">
        <f>PROP_InOut!$G$4/2*((C32-PROP_InOut!$J$12/2)/(C32*SIN(PROP_Table!K32)))</f>
        <v>4.3438500614576654</v>
      </c>
      <c r="AD32" s="88">
        <f t="shared" si="24"/>
        <v>0.99173234741354876</v>
      </c>
      <c r="AE32" s="88">
        <f t="shared" si="25"/>
        <v>0.89119854032502777</v>
      </c>
      <c r="AF32" s="25">
        <f>0.5*PROP_InOut!$J$8*I32^2*E32*T32*(C32-C31)</f>
        <v>0.97938928795258839</v>
      </c>
      <c r="AG32" s="25">
        <f>0.5*PROP_InOut!$J$8*I32^2*E32*U32*(C32-C31)</f>
        <v>9.9521694342891917E-3</v>
      </c>
      <c r="AH32" s="108">
        <f t="shared" si="26"/>
        <v>0.8512728280328753</v>
      </c>
      <c r="AI32" s="108">
        <f t="shared" si="27"/>
        <v>3.7058637947594578E-2</v>
      </c>
      <c r="AJ32" s="108">
        <f t="shared" si="28"/>
        <v>19.595489578407502</v>
      </c>
    </row>
    <row r="33" spans="1:36" s="96" customFormat="1" x14ac:dyDescent="0.25">
      <c r="A33" s="172"/>
      <c r="B33" s="107">
        <v>30</v>
      </c>
      <c r="C33" s="87">
        <v>0.19859243999999998</v>
      </c>
      <c r="D33" s="108">
        <f>C33/PROP_InOut!$E$8</f>
        <v>0.74462857142857142</v>
      </c>
      <c r="E33" s="88">
        <v>2.5306019999999999E-2</v>
      </c>
      <c r="F33" s="109">
        <f>E33*PROP_InOut!$G$8</f>
        <v>1.5868456166249998E-4</v>
      </c>
      <c r="G33" s="96">
        <f>PROP_InOut!$C$4</f>
        <v>19.55</v>
      </c>
      <c r="H33" s="110">
        <f>PROP_InOut!$C$8*PROP_Table!C33</f>
        <v>93.584482584370761</v>
      </c>
      <c r="I33" s="111">
        <f t="shared" si="15"/>
        <v>95.604695912828433</v>
      </c>
      <c r="J33" s="112">
        <f>I33/PROP_InOut!$D$8</f>
        <v>0.27622110063819477</v>
      </c>
      <c r="K33" s="110">
        <f t="shared" si="16"/>
        <v>0.2059404865409015</v>
      </c>
      <c r="L33" s="111">
        <f t="shared" si="17"/>
        <v>11.799520709664391</v>
      </c>
      <c r="M33" s="96">
        <v>0</v>
      </c>
      <c r="N33" s="96">
        <v>0</v>
      </c>
      <c r="O33" s="110">
        <f t="shared" si="18"/>
        <v>0.20081409307596357</v>
      </c>
      <c r="P33" s="87">
        <v>11.505800000000001</v>
      </c>
      <c r="Q33" s="110">
        <f t="shared" si="19"/>
        <v>-5.1263934649379327E-3</v>
      </c>
      <c r="R33" s="112">
        <f t="shared" si="7"/>
        <v>-0.2937207096643899</v>
      </c>
      <c r="S33" s="113">
        <f>PROP_InOut!$F$8*PROP_Table!I33*PROP_Table!E33</f>
        <v>156663.54407322564</v>
      </c>
      <c r="T33" s="110">
        <v>1.07958</v>
      </c>
      <c r="U33" s="110">
        <v>1.107E-2</v>
      </c>
      <c r="V33" s="8">
        <f>0.5*PROP_InOut!$J$8*I33^2*E33*T33*(C33-C32)</f>
        <v>0.97599281499057977</v>
      </c>
      <c r="W33" s="8">
        <f>0.5*PROP_InOut!$J$8*I33^2*E33*U33*(C33-C32)</f>
        <v>1.0007818282985715E-2</v>
      </c>
      <c r="X33" s="110">
        <f t="shared" si="20"/>
        <v>0.95332273042976023</v>
      </c>
      <c r="Y33" s="110">
        <f t="shared" si="21"/>
        <v>4.1580297987196195E-2</v>
      </c>
      <c r="Z33" s="95">
        <f t="shared" si="22"/>
        <v>19.594253803597507</v>
      </c>
      <c r="AA33" s="88">
        <f>PROP_InOut!$G$4/2*((PROP_InOut!$E$8-PROP_Table!C33)/(PROP_Table!C33*SIN(PROP_Table!K33)))</f>
        <v>1.6771236091721096</v>
      </c>
      <c r="AB33" s="88">
        <f t="shared" si="23"/>
        <v>0.88030490545272289</v>
      </c>
      <c r="AC33" s="88">
        <f>PROP_InOut!$G$4/2*((C33-PROP_InOut!$J$12/2)/(C33*SIN(PROP_Table!K33)))</f>
        <v>4.4993497407848455</v>
      </c>
      <c r="AD33" s="88">
        <f t="shared" si="24"/>
        <v>0.99292304713397272</v>
      </c>
      <c r="AE33" s="88">
        <f t="shared" si="25"/>
        <v>0.8740750291291014</v>
      </c>
      <c r="AF33" s="25">
        <f>0.5*PROP_InOut!$J$8*I33^2*E33*T33*(C33-C32)</f>
        <v>0.97599281499057977</v>
      </c>
      <c r="AG33" s="25">
        <f>0.5*PROP_InOut!$J$8*I33^2*E33*U33*(C33-C32)</f>
        <v>1.0007818282985715E-2</v>
      </c>
      <c r="AH33" s="108">
        <f t="shared" si="26"/>
        <v>0.83327559336982715</v>
      </c>
      <c r="AI33" s="108">
        <f t="shared" si="27"/>
        <v>3.6344300174355228E-2</v>
      </c>
      <c r="AJ33" s="108">
        <f t="shared" si="28"/>
        <v>19.594253803597507</v>
      </c>
    </row>
    <row r="34" spans="1:36" s="96" customFormat="1" x14ac:dyDescent="0.25">
      <c r="A34" s="172"/>
      <c r="B34" s="107">
        <v>31</v>
      </c>
      <c r="C34" s="87">
        <v>0.20516596000000001</v>
      </c>
      <c r="D34" s="108">
        <f>C34/PROP_InOut!$E$8</f>
        <v>0.76927619047619056</v>
      </c>
      <c r="E34" s="88">
        <v>2.3649940000000001E-2</v>
      </c>
      <c r="F34" s="109">
        <f>E34*PROP_InOut!$G$8</f>
        <v>1.4829990501249998E-4</v>
      </c>
      <c r="G34" s="96">
        <f>PROP_InOut!$C$4</f>
        <v>19.55</v>
      </c>
      <c r="H34" s="110">
        <f>PROP_InOut!$C$8*PROP_Table!C34</f>
        <v>96.682180905404607</v>
      </c>
      <c r="I34" s="111">
        <f t="shared" si="15"/>
        <v>98.638971023756028</v>
      </c>
      <c r="J34" s="112">
        <f>I34/PROP_InOut!$D$8</f>
        <v>0.28498772870784211</v>
      </c>
      <c r="K34" s="110">
        <f t="shared" si="16"/>
        <v>0.19951862245896826</v>
      </c>
      <c r="L34" s="111">
        <f t="shared" si="17"/>
        <v>11.43157500116296</v>
      </c>
      <c r="M34" s="96">
        <v>0</v>
      </c>
      <c r="N34" s="96">
        <v>0</v>
      </c>
      <c r="O34" s="110">
        <f t="shared" si="18"/>
        <v>0.19454487040279991</v>
      </c>
      <c r="P34" s="87">
        <v>11.146599999999999</v>
      </c>
      <c r="Q34" s="110">
        <f t="shared" si="19"/>
        <v>-4.9737520561683318E-3</v>
      </c>
      <c r="R34" s="112">
        <f t="shared" si="7"/>
        <v>-0.2849750011629606</v>
      </c>
      <c r="S34" s="113">
        <f>PROP_InOut!$F$8*PROP_Table!I34*PROP_Table!E34</f>
        <v>151057.90318682767</v>
      </c>
      <c r="T34" s="110">
        <v>1.0766100000000001</v>
      </c>
      <c r="U34" s="110">
        <v>1.116E-2</v>
      </c>
      <c r="V34" s="8">
        <f>0.5*PROP_InOut!$J$8*I34^2*E34*T34*(C34-C33)</f>
        <v>0.96864101989623785</v>
      </c>
      <c r="W34" s="8">
        <f>0.5*PROP_InOut!$J$8*I34^2*E34*U34*(C34-C33)</f>
        <v>1.0040807518081769E-2</v>
      </c>
      <c r="X34" s="110">
        <f t="shared" si="20"/>
        <v>0.94743515226368169</v>
      </c>
      <c r="Y34" s="110">
        <f t="shared" si="21"/>
        <v>4.1407388544978004E-2</v>
      </c>
      <c r="Z34" s="95">
        <f t="shared" si="22"/>
        <v>19.512772148586158</v>
      </c>
      <c r="AA34" s="88">
        <f>PROP_InOut!$G$4/2*((PROP_InOut!$E$8-PROP_Table!C34)/(PROP_Table!C34*SIN(PROP_Table!K34)))</f>
        <v>1.5132542219382419</v>
      </c>
      <c r="AB34" s="88">
        <f t="shared" si="23"/>
        <v>0.85866305134174215</v>
      </c>
      <c r="AC34" s="88">
        <f>PROP_InOut!$G$4/2*((C34-PROP_InOut!$J$12/2)/(C34*SIN(PROP_Table!K34)))</f>
        <v>4.6550713132884329</v>
      </c>
      <c r="AD34" s="88">
        <f t="shared" si="24"/>
        <v>0.99394359527383336</v>
      </c>
      <c r="AE34" s="88">
        <f t="shared" si="25"/>
        <v>0.85346264037941133</v>
      </c>
      <c r="AF34" s="25">
        <f>0.5*PROP_InOut!$J$8*I34^2*E34*T34*(C34-C33)</f>
        <v>0.96864101989623785</v>
      </c>
      <c r="AG34" s="25">
        <f>0.5*PROP_InOut!$J$8*I34^2*E34*U34*(C34-C33)</f>
        <v>1.0040807518081769E-2</v>
      </c>
      <c r="AH34" s="108">
        <f t="shared" si="26"/>
        <v>0.80860050663923133</v>
      </c>
      <c r="AI34" s="108">
        <f t="shared" si="27"/>
        <v>3.5339659158813118E-2</v>
      </c>
      <c r="AJ34" s="108">
        <f t="shared" si="28"/>
        <v>19.512772148586158</v>
      </c>
    </row>
    <row r="35" spans="1:36" s="96" customFormat="1" x14ac:dyDescent="0.25">
      <c r="A35" s="172"/>
      <c r="B35" s="107">
        <v>32</v>
      </c>
      <c r="C35" s="87">
        <v>0.21173947999999998</v>
      </c>
      <c r="D35" s="108">
        <f>C35/PROP_InOut!$E$8</f>
        <v>0.79392380952380948</v>
      </c>
      <c r="E35" s="88">
        <v>2.2019259999999999E-2</v>
      </c>
      <c r="F35" s="109">
        <f>E35*PROP_InOut!$G$8</f>
        <v>1.3807452223749998E-4</v>
      </c>
      <c r="G35" s="96">
        <f>PROP_InOut!$C$4</f>
        <v>19.55</v>
      </c>
      <c r="H35" s="110">
        <f>PROP_InOut!$C$8*PROP_Table!C35</f>
        <v>99.779879226438425</v>
      </c>
      <c r="I35" s="111">
        <f t="shared" si="15"/>
        <v>101.67707115393637</v>
      </c>
      <c r="J35" s="112">
        <f>I35/PROP_InOut!$D$8</f>
        <v>0.29376540802364287</v>
      </c>
      <c r="K35" s="110">
        <f t="shared" si="16"/>
        <v>0.1934802908393643</v>
      </c>
      <c r="L35" s="111">
        <f t="shared" si="17"/>
        <v>11.085604084059259</v>
      </c>
      <c r="M35" s="96">
        <v>0</v>
      </c>
      <c r="N35" s="96">
        <v>0</v>
      </c>
      <c r="O35" s="110">
        <f t="shared" si="18"/>
        <v>0.18865089351881509</v>
      </c>
      <c r="P35" s="87">
        <v>10.8089</v>
      </c>
      <c r="Q35" s="110">
        <f t="shared" si="19"/>
        <v>-4.8293973205492365E-3</v>
      </c>
      <c r="R35" s="112">
        <f t="shared" si="7"/>
        <v>-0.27670408405925961</v>
      </c>
      <c r="S35" s="113">
        <f>PROP_InOut!$F$8*PROP_Table!I35*PROP_Table!E35</f>
        <v>144974.16727978294</v>
      </c>
      <c r="T35" s="110">
        <v>1.0736699999999999</v>
      </c>
      <c r="U35" s="110">
        <v>1.129E-2</v>
      </c>
      <c r="V35" s="8">
        <f>0.5*PROP_InOut!$J$8*I35^2*E35*T35*(C35-C34)</f>
        <v>0.95564574612806308</v>
      </c>
      <c r="W35" s="8">
        <f>0.5*PROP_InOut!$J$8*I35^2*E35*U35*(C35-C34)</f>
        <v>1.0048935402671055E-2</v>
      </c>
      <c r="X35" s="110">
        <f t="shared" si="20"/>
        <v>0.93588219413528595</v>
      </c>
      <c r="Y35" s="110">
        <f t="shared" si="21"/>
        <v>4.0994585327560368E-2</v>
      </c>
      <c r="Z35" s="95">
        <f t="shared" si="22"/>
        <v>19.318243215303536</v>
      </c>
      <c r="AA35" s="88">
        <f>PROP_InOut!$G$4/2*((PROP_InOut!$E$8-PROP_Table!C35)/(PROP_Table!C35*SIN(PROP_Table!K35)))</f>
        <v>1.3499735419683918</v>
      </c>
      <c r="AB35" s="88">
        <f t="shared" si="23"/>
        <v>0.83305118231096942</v>
      </c>
      <c r="AC35" s="88">
        <f>PROP_InOut!$G$4/2*((C35-PROP_InOut!$J$12/2)/(C35*SIN(PROP_Table!K35)))</f>
        <v>4.8109418508303259</v>
      </c>
      <c r="AD35" s="88">
        <f t="shared" si="24"/>
        <v>0.99481773734486079</v>
      </c>
      <c r="AE35" s="88">
        <f t="shared" si="25"/>
        <v>0.8287340922790597</v>
      </c>
      <c r="AF35" s="25">
        <f>0.5*PROP_InOut!$J$8*I35^2*E35*T35*(C35-C34)</f>
        <v>0.95564574612806308</v>
      </c>
      <c r="AG35" s="25">
        <f>0.5*PROP_InOut!$J$8*I35^2*E35*U35*(C35-C34)</f>
        <v>1.0048935402671055E-2</v>
      </c>
      <c r="AH35" s="108">
        <f t="shared" si="26"/>
        <v>0.77559748063684097</v>
      </c>
      <c r="AI35" s="108">
        <f t="shared" si="27"/>
        <v>3.3973610459792199E-2</v>
      </c>
      <c r="AJ35" s="108">
        <f t="shared" si="28"/>
        <v>19.318243215303536</v>
      </c>
    </row>
    <row r="36" spans="1:36" s="96" customFormat="1" x14ac:dyDescent="0.25">
      <c r="A36" s="172"/>
      <c r="B36" s="107">
        <v>33</v>
      </c>
      <c r="C36" s="87">
        <v>0.21831046000000001</v>
      </c>
      <c r="D36" s="108">
        <f>C36/PROP_InOut!$E$8</f>
        <v>0.81856190476190482</v>
      </c>
      <c r="E36" s="88">
        <v>2.043176E-2</v>
      </c>
      <c r="F36" s="109">
        <f>E36*PROP_InOut!$G$8</f>
        <v>1.2811990504999998E-4</v>
      </c>
      <c r="G36" s="96">
        <f>PROP_InOut!$C$4</f>
        <v>19.55</v>
      </c>
      <c r="H36" s="110">
        <f>PROP_InOut!$C$8*PROP_Table!C36</f>
        <v>102.87638060067127</v>
      </c>
      <c r="I36" s="111">
        <f t="shared" si="15"/>
        <v>104.71748748654244</v>
      </c>
      <c r="J36" s="112">
        <f>I36/PROP_InOut!$D$8</f>
        <v>0.30254977931181204</v>
      </c>
      <c r="K36" s="110">
        <f t="shared" si="16"/>
        <v>0.18779466681622684</v>
      </c>
      <c r="L36" s="111">
        <f t="shared" si="17"/>
        <v>10.75984182363529</v>
      </c>
      <c r="M36" s="96">
        <v>0</v>
      </c>
      <c r="N36" s="96">
        <v>0</v>
      </c>
      <c r="O36" s="110">
        <f t="shared" si="18"/>
        <v>0.18309900116822111</v>
      </c>
      <c r="P36" s="87">
        <v>10.4908</v>
      </c>
      <c r="Q36" s="110">
        <f t="shared" si="19"/>
        <v>-4.6956656480056994E-3</v>
      </c>
      <c r="R36" s="112">
        <f t="shared" si="7"/>
        <v>-0.26904182363528939</v>
      </c>
      <c r="S36" s="113">
        <f>PROP_InOut!$F$8*PROP_Table!I36*PROP_Table!E36</f>
        <v>138544.68439350338</v>
      </c>
      <c r="T36" s="110">
        <v>1.0712200000000001</v>
      </c>
      <c r="U36" s="110">
        <v>1.145E-2</v>
      </c>
      <c r="V36" s="8">
        <f>0.5*PROP_InOut!$J$8*I36^2*E36*T36*(C36-C35)</f>
        <v>0.93806379039820953</v>
      </c>
      <c r="W36" s="8">
        <f>0.5*PROP_InOut!$J$8*I36^2*E36*U36*(C36-C35)</f>
        <v>1.0026726909560593E-2</v>
      </c>
      <c r="X36" s="110">
        <f t="shared" si="20"/>
        <v>0.91969915750709286</v>
      </c>
      <c r="Y36" s="110">
        <f t="shared" si="21"/>
        <v>4.0383109836983483E-2</v>
      </c>
      <c r="Z36" s="95">
        <f t="shared" si="22"/>
        <v>19.030092178946553</v>
      </c>
      <c r="AA36" s="88">
        <f>PROP_InOut!$G$4/2*((PROP_InOut!$E$8-PROP_Table!C36)/(PROP_Table!C36*SIN(PROP_Table!K36)))</f>
        <v>1.1872697444863254</v>
      </c>
      <c r="AB36" s="88">
        <f t="shared" si="23"/>
        <v>0.80265163792647798</v>
      </c>
      <c r="AC36" s="88">
        <f>PROP_InOut!$G$4/2*((C36-PROP_InOut!$J$12/2)/(C36*SIN(PROP_Table!K36)))</f>
        <v>4.9668894738237199</v>
      </c>
      <c r="AD36" s="88">
        <f t="shared" si="24"/>
        <v>0.99556604844779839</v>
      </c>
      <c r="AE36" s="88">
        <f t="shared" si="25"/>
        <v>0.79909271945061666</v>
      </c>
      <c r="AF36" s="25">
        <f>0.5*PROP_InOut!$J$8*I36^2*E36*T36*(C36-C35)</f>
        <v>0.93806379039820953</v>
      </c>
      <c r="AG36" s="25">
        <f>0.5*PROP_InOut!$J$8*I36^2*E36*U36*(C36-C35)</f>
        <v>1.0026726909560593E-2</v>
      </c>
      <c r="AH36" s="108">
        <f t="shared" si="26"/>
        <v>0.73492490084878381</v>
      </c>
      <c r="AI36" s="108">
        <f t="shared" si="27"/>
        <v>3.2269849059508082E-2</v>
      </c>
      <c r="AJ36" s="108">
        <f t="shared" si="28"/>
        <v>19.030092178946553</v>
      </c>
    </row>
    <row r="37" spans="1:36" s="96" customFormat="1" x14ac:dyDescent="0.25">
      <c r="A37" s="172"/>
      <c r="B37" s="107">
        <v>34</v>
      </c>
      <c r="C37" s="87">
        <v>0.22488397999999998</v>
      </c>
      <c r="D37" s="108">
        <f>C37/PROP_InOut!$E$8</f>
        <v>0.84320952380952374</v>
      </c>
      <c r="E37" s="88">
        <v>1.8905219999999997E-2</v>
      </c>
      <c r="F37" s="109">
        <f>E37*PROP_InOut!$G$8</f>
        <v>1.1854754516249997E-4</v>
      </c>
      <c r="G37" s="96">
        <f>PROP_InOut!$C$4</f>
        <v>19.55</v>
      </c>
      <c r="H37" s="110">
        <f>PROP_InOut!$C$8*PROP_Table!C37</f>
        <v>105.97407892170509</v>
      </c>
      <c r="I37" s="111">
        <f t="shared" si="15"/>
        <v>107.76227495419617</v>
      </c>
      <c r="J37" s="112">
        <f>I37/PROP_InOut!$D$8</f>
        <v>0.31134677968396474</v>
      </c>
      <c r="K37" s="110">
        <f t="shared" si="16"/>
        <v>0.18242803251562534</v>
      </c>
      <c r="L37" s="111">
        <f t="shared" si="17"/>
        <v>10.452356328020683</v>
      </c>
      <c r="M37" s="96">
        <v>0</v>
      </c>
      <c r="N37" s="96">
        <v>0</v>
      </c>
      <c r="O37" s="110">
        <f t="shared" si="18"/>
        <v>0.17786126808298613</v>
      </c>
      <c r="P37" s="87">
        <v>10.1907</v>
      </c>
      <c r="Q37" s="110">
        <f t="shared" si="19"/>
        <v>-4.5667644326392153E-3</v>
      </c>
      <c r="R37" s="112">
        <f t="shared" si="7"/>
        <v>-0.26165632802068295</v>
      </c>
      <c r="S37" s="113">
        <f>PROP_InOut!$F$8*PROP_Table!I37*PROP_Table!E37</f>
        <v>131920.8261330516</v>
      </c>
      <c r="T37" s="110">
        <v>1.0688200000000001</v>
      </c>
      <c r="U37" s="110">
        <v>1.1650000000000001E-2</v>
      </c>
      <c r="V37" s="8">
        <f>0.5*PROP_InOut!$J$8*I37^2*E37*T37*(C37-C36)</f>
        <v>0.91748114365909894</v>
      </c>
      <c r="W37" s="8">
        <f>0.5*PROP_InOut!$J$8*I37^2*E37*U37*(C37-C36)</f>
        <v>1.0000426005902304E-2</v>
      </c>
      <c r="X37" s="110">
        <f t="shared" si="20"/>
        <v>0.90044230079713794</v>
      </c>
      <c r="Y37" s="110">
        <f t="shared" si="21"/>
        <v>3.9642983028888586E-2</v>
      </c>
      <c r="Z37" s="95">
        <f t="shared" si="22"/>
        <v>18.681315637491185</v>
      </c>
      <c r="AA37" s="88">
        <f>PROP_InOut!$G$4/2*((PROP_InOut!$E$8-PROP_Table!C37)/(PROP_Table!C37*SIN(PROP_Table!K37)))</f>
        <v>1.024953506120641</v>
      </c>
      <c r="AB37" s="88">
        <f t="shared" si="23"/>
        <v>0.76636305290864737</v>
      </c>
      <c r="AC37" s="88">
        <f>PROP_InOut!$G$4/2*((C37-PROP_InOut!$J$12/2)/(C37*SIN(PROP_Table!K37)))</f>
        <v>5.1230243065145569</v>
      </c>
      <c r="AD37" s="88">
        <f t="shared" si="24"/>
        <v>0.99620701167940118</v>
      </c>
      <c r="AE37" s="88">
        <f t="shared" si="25"/>
        <v>0.76345624679962643</v>
      </c>
      <c r="AF37" s="25">
        <f>0.5*PROP_InOut!$J$8*I37^2*E37*T37*(C37-C36)</f>
        <v>0.91748114365909894</v>
      </c>
      <c r="AG37" s="25">
        <f>0.5*PROP_InOut!$J$8*I37^2*E37*U37*(C37-C36)</f>
        <v>1.0000426005902304E-2</v>
      </c>
      <c r="AH37" s="108">
        <f t="shared" si="26"/>
        <v>0.68744829942620322</v>
      </c>
      <c r="AI37" s="108">
        <f t="shared" si="27"/>
        <v>3.0265683035176565E-2</v>
      </c>
      <c r="AJ37" s="108">
        <f t="shared" si="28"/>
        <v>18.681315637491185</v>
      </c>
    </row>
    <row r="38" spans="1:36" s="96" customFormat="1" x14ac:dyDescent="0.25">
      <c r="A38" s="172"/>
      <c r="B38" s="107">
        <v>35</v>
      </c>
      <c r="C38" s="87">
        <v>0.23145750000000001</v>
      </c>
      <c r="D38" s="108">
        <f>C38/PROP_InOut!$E$8</f>
        <v>0.86785714285714288</v>
      </c>
      <c r="E38" s="88">
        <v>1.7454879999999999E-2</v>
      </c>
      <c r="F38" s="109">
        <f>E38*PROP_InOut!$G$8</f>
        <v>1.0945300689999998E-4</v>
      </c>
      <c r="G38" s="96">
        <f>PROP_InOut!$C$4</f>
        <v>19.55</v>
      </c>
      <c r="H38" s="110">
        <f>PROP_InOut!$C$8*PROP_Table!C38</f>
        <v>109.07177724273893</v>
      </c>
      <c r="I38" s="111">
        <f t="shared" si="15"/>
        <v>110.80999544666385</v>
      </c>
      <c r="J38" s="112">
        <f>I38/PROP_InOut!$D$8</f>
        <v>0.32015225415181503</v>
      </c>
      <c r="K38" s="110">
        <f t="shared" si="16"/>
        <v>0.17735646681913339</v>
      </c>
      <c r="L38" s="111">
        <f t="shared" si="17"/>
        <v>10.161777018088367</v>
      </c>
      <c r="M38" s="96">
        <v>0</v>
      </c>
      <c r="N38" s="96">
        <v>0</v>
      </c>
      <c r="O38" s="110">
        <f t="shared" si="18"/>
        <v>0.17291151432433022</v>
      </c>
      <c r="P38" s="87">
        <v>9.9070999999999998</v>
      </c>
      <c r="Q38" s="110">
        <f t="shared" si="19"/>
        <v>-4.444952494803164E-3</v>
      </c>
      <c r="R38" s="112">
        <f t="shared" si="7"/>
        <v>-0.25467701808836729</v>
      </c>
      <c r="S38" s="113">
        <f>PROP_InOut!$F$8*PROP_Table!I38*PROP_Table!E38</f>
        <v>125245.08160709163</v>
      </c>
      <c r="T38" s="110">
        <v>1.06612</v>
      </c>
      <c r="U38" s="110">
        <v>1.189E-2</v>
      </c>
      <c r="V38" s="8">
        <f>0.5*PROP_InOut!$J$8*I38^2*E38*T38*(C38-C37)</f>
        <v>0.89342514165161457</v>
      </c>
      <c r="W38" s="8">
        <f>0.5*PROP_InOut!$J$8*I38^2*E38*U38*(C38-C37)</f>
        <v>9.9640049283736334E-3</v>
      </c>
      <c r="X38" s="110">
        <f t="shared" si="20"/>
        <v>0.87765251992766558</v>
      </c>
      <c r="Y38" s="110">
        <f t="shared" si="21"/>
        <v>3.8753630443806593E-2</v>
      </c>
      <c r="Z38" s="95">
        <f t="shared" si="22"/>
        <v>18.262218105329481</v>
      </c>
      <c r="AA38" s="88">
        <f>PROP_InOut!$G$4/2*((PROP_InOut!$E$8-PROP_Table!C38)/(PROP_Table!C38*SIN(PROP_Table!K38)))</f>
        <v>0.86303344416586358</v>
      </c>
      <c r="AB38" s="88">
        <f t="shared" si="23"/>
        <v>0.72274042969683505</v>
      </c>
      <c r="AC38" s="88">
        <f>PROP_InOut!$G$4/2*((C38-PROP_InOut!$J$12/2)/(C38*SIN(PROP_Table!K38)))</f>
        <v>5.2792766539515465</v>
      </c>
      <c r="AD38" s="88">
        <f t="shared" si="24"/>
        <v>0.9967556979308414</v>
      </c>
      <c r="AE38" s="88">
        <f t="shared" si="25"/>
        <v>0.72039564142530499</v>
      </c>
      <c r="AF38" s="25">
        <f>0.5*PROP_InOut!$J$8*I38^2*E38*T38*(C38-C37)</f>
        <v>0.89342514165161457</v>
      </c>
      <c r="AG38" s="25">
        <f>0.5*PROP_InOut!$J$8*I38^2*E38*U38*(C38-C37)</f>
        <v>9.9640049283736334E-3</v>
      </c>
      <c r="AH38" s="108">
        <f t="shared" si="26"/>
        <v>0.63225705004182586</v>
      </c>
      <c r="AI38" s="108">
        <f t="shared" si="27"/>
        <v>2.7917946461125276E-2</v>
      </c>
      <c r="AJ38" s="108">
        <f t="shared" si="28"/>
        <v>18.262218105329481</v>
      </c>
    </row>
    <row r="39" spans="1:36" s="96" customFormat="1" x14ac:dyDescent="0.25">
      <c r="A39" s="172"/>
      <c r="B39" s="107">
        <v>36</v>
      </c>
      <c r="C39" s="87">
        <v>0.23802847999999999</v>
      </c>
      <c r="D39" s="108">
        <f>C39/PROP_InOut!$E$8</f>
        <v>0.89249523809523812</v>
      </c>
      <c r="E39" s="88">
        <v>1.6098520000000002E-2</v>
      </c>
      <c r="F39" s="109">
        <f>E39*PROP_InOut!$G$8</f>
        <v>1.0094778197499999E-4</v>
      </c>
      <c r="G39" s="96">
        <f>PROP_InOut!$C$4</f>
        <v>19.55</v>
      </c>
      <c r="H39" s="110">
        <f>PROP_InOut!$C$8*PROP_Table!C39</f>
        <v>112.16827861697175</v>
      </c>
      <c r="I39" s="111">
        <f t="shared" si="15"/>
        <v>113.85923426711862</v>
      </c>
      <c r="J39" s="112">
        <f>I39/PROP_InOut!$D$8</f>
        <v>0.32896211537309539</v>
      </c>
      <c r="K39" s="110">
        <f t="shared" si="16"/>
        <v>0.17255833130696427</v>
      </c>
      <c r="L39" s="111">
        <f t="shared" si="17"/>
        <v>9.886864103709236</v>
      </c>
      <c r="M39" s="96">
        <v>0</v>
      </c>
      <c r="N39" s="96">
        <v>0</v>
      </c>
      <c r="O39" s="110">
        <f t="shared" si="18"/>
        <v>0.16822879594122944</v>
      </c>
      <c r="P39" s="87">
        <v>9.6387999999999998</v>
      </c>
      <c r="Q39" s="110">
        <f t="shared" si="19"/>
        <v>-4.3295353657348493E-3</v>
      </c>
      <c r="R39" s="112">
        <f t="shared" si="7"/>
        <v>-0.24806410370923615</v>
      </c>
      <c r="S39" s="113">
        <f>PROP_InOut!$F$8*PROP_Table!I39*PROP_Table!E39</f>
        <v>118691.3544428867</v>
      </c>
      <c r="T39" s="110">
        <v>1.06382</v>
      </c>
      <c r="U39" s="110">
        <v>1.2160000000000001E-2</v>
      </c>
      <c r="V39" s="8">
        <f>0.5*PROP_InOut!$J$8*I39^2*E39*T39*(C39-C38)</f>
        <v>0.86776097297794619</v>
      </c>
      <c r="W39" s="8">
        <f>0.5*PROP_InOut!$J$8*I39^2*E39*U39*(C39-C38)</f>
        <v>9.9189462798328926E-3</v>
      </c>
      <c r="X39" s="110">
        <f t="shared" si="20"/>
        <v>0.85317049438657111</v>
      </c>
      <c r="Y39" s="110">
        <f t="shared" si="21"/>
        <v>3.7791546639178594E-2</v>
      </c>
      <c r="Z39" s="95">
        <f t="shared" si="22"/>
        <v>17.808846793415928</v>
      </c>
      <c r="AA39" s="88">
        <f>PROP_InOut!$G$4/2*((PROP_InOut!$E$8-PROP_Table!C39)/(PROP_Table!C39*SIN(PROP_Table!K39)))</f>
        <v>0.70152522393648986</v>
      </c>
      <c r="AB39" s="88">
        <f t="shared" si="23"/>
        <v>0.66972893426087432</v>
      </c>
      <c r="AC39" s="88">
        <f>PROP_InOut!$G$4/2*((C39-PROP_InOut!$J$12/2)/(C39*SIN(PROP_Table!K39)))</f>
        <v>5.4355775279884178</v>
      </c>
      <c r="AD39" s="88">
        <f t="shared" si="24"/>
        <v>0.9972251457809892</v>
      </c>
      <c r="AE39" s="88">
        <f t="shared" si="25"/>
        <v>0.66787053410204689</v>
      </c>
      <c r="AF39" s="25">
        <f>0.5*PROP_InOut!$J$8*I39^2*E39*T39*(C39-C38)</f>
        <v>0.86776097297794619</v>
      </c>
      <c r="AG39" s="25">
        <f>0.5*PROP_InOut!$J$8*I39^2*E39*U39*(C39-C38)</f>
        <v>9.9189462798328926E-3</v>
      </c>
      <c r="AH39" s="108">
        <f t="shared" si="26"/>
        <v>0.56980743376606668</v>
      </c>
      <c r="AI39" s="108">
        <f t="shared" si="27"/>
        <v>2.5239860438450622E-2</v>
      </c>
      <c r="AJ39" s="108">
        <f t="shared" si="28"/>
        <v>17.808846793415928</v>
      </c>
    </row>
    <row r="40" spans="1:36" s="96" customFormat="1" x14ac:dyDescent="0.25">
      <c r="A40" s="172"/>
      <c r="B40" s="107">
        <v>37</v>
      </c>
      <c r="C40" s="87">
        <v>0.24458929999999998</v>
      </c>
      <c r="D40" s="108">
        <f>C40/PROP_InOut!$E$8</f>
        <v>0.91709523809523807</v>
      </c>
      <c r="E40" s="88">
        <v>1.4792960000000001E-2</v>
      </c>
      <c r="F40" s="109">
        <f>E40*PROP_InOut!$G$8</f>
        <v>9.2761104799999992E-5</v>
      </c>
      <c r="G40" s="96">
        <f>PROP_InOut!$C$4</f>
        <v>19.55</v>
      </c>
      <c r="H40" s="110">
        <f>PROP_InOut!$C$8*PROP_Table!C40</f>
        <v>115.25999220400048</v>
      </c>
      <c r="I40" s="111">
        <f t="shared" si="15"/>
        <v>116.9062372282431</v>
      </c>
      <c r="J40" s="112">
        <f>I40/PROP_InOut!$D$8</f>
        <v>0.33776551674928978</v>
      </c>
      <c r="K40" s="110">
        <f t="shared" si="16"/>
        <v>0.16801743517913545</v>
      </c>
      <c r="L40" s="111">
        <f t="shared" si="17"/>
        <v>9.6266899203773466</v>
      </c>
      <c r="M40" s="96">
        <v>0</v>
      </c>
      <c r="N40" s="96">
        <v>0</v>
      </c>
      <c r="O40" s="110">
        <f t="shared" si="18"/>
        <v>0.16379740497041584</v>
      </c>
      <c r="P40" s="87">
        <v>9.3849</v>
      </c>
      <c r="Q40" s="110">
        <f t="shared" si="19"/>
        <v>-4.220030208719628E-3</v>
      </c>
      <c r="R40" s="112">
        <f t="shared" si="7"/>
        <v>-0.24178992037734659</v>
      </c>
      <c r="S40" s="113">
        <f>PROP_InOut!$F$8*PROP_Table!I40*PROP_Table!E40</f>
        <v>111984.42926873652</v>
      </c>
      <c r="T40" s="110">
        <v>1.0615699999999999</v>
      </c>
      <c r="U40" s="110">
        <v>1.2489999999999999E-2</v>
      </c>
      <c r="V40" s="8">
        <f>0.5*PROP_InOut!$J$8*I40^2*E40*T40*(C40-C39)</f>
        <v>0.83756121140849327</v>
      </c>
      <c r="W40" s="8">
        <f>0.5*PROP_InOut!$J$8*I40^2*E40*U40*(C40-C39)</f>
        <v>9.8544038833916579E-3</v>
      </c>
      <c r="X40" s="110">
        <f t="shared" si="20"/>
        <v>0.82411894682142894</v>
      </c>
      <c r="Y40" s="110">
        <f t="shared" si="21"/>
        <v>3.6634426318271275E-2</v>
      </c>
      <c r="Z40" s="95">
        <f t="shared" si="22"/>
        <v>17.26356668849364</v>
      </c>
      <c r="AA40" s="88">
        <f>PROP_InOut!$G$4/2*((PROP_InOut!$E$8-PROP_Table!C40)/(PROP_Table!C40*SIN(PROP_Table!K40)))</f>
        <v>0.54057500207328935</v>
      </c>
      <c r="AB40" s="88">
        <f t="shared" si="23"/>
        <v>0.60421712638060587</v>
      </c>
      <c r="AC40" s="88">
        <f>PROP_InOut!$G$4/2*((C40-PROP_InOut!$J$12/2)/(C40*SIN(PROP_Table!K40)))</f>
        <v>5.5917376291429424</v>
      </c>
      <c r="AD40" s="88">
        <f t="shared" si="24"/>
        <v>0.99762633004524337</v>
      </c>
      <c r="AE40" s="88">
        <f t="shared" si="25"/>
        <v>0.60278291434156683</v>
      </c>
      <c r="AF40" s="25">
        <f>0.5*PROP_InOut!$J$8*I40^2*E40*T40*(C40-C39)</f>
        <v>0.83756121140849327</v>
      </c>
      <c r="AG40" s="25">
        <f>0.5*PROP_InOut!$J$8*I40^2*E40*U40*(C40-C39)</f>
        <v>9.8544038833916579E-3</v>
      </c>
      <c r="AH40" s="108">
        <f t="shared" si="26"/>
        <v>0.49676482052912369</v>
      </c>
      <c r="AI40" s="108">
        <f t="shared" si="27"/>
        <v>2.2082606261358956E-2</v>
      </c>
      <c r="AJ40" s="108">
        <f t="shared" si="28"/>
        <v>17.26356668849364</v>
      </c>
    </row>
    <row r="41" spans="1:36" s="96" customFormat="1" x14ac:dyDescent="0.25">
      <c r="A41" s="172"/>
      <c r="B41" s="107">
        <v>38</v>
      </c>
      <c r="C41" s="87">
        <v>0.25095200000000001</v>
      </c>
      <c r="D41" s="108">
        <f>C41/PROP_InOut!$E$8</f>
        <v>0.94095238095238098</v>
      </c>
      <c r="E41" s="88">
        <v>1.004824E-2</v>
      </c>
      <c r="F41" s="109">
        <f>E41*PROP_InOut!$G$8</f>
        <v>6.3008744949999993E-5</v>
      </c>
      <c r="G41" s="96">
        <f>PROP_InOut!$C$4</f>
        <v>19.55</v>
      </c>
      <c r="H41" s="110">
        <f>PROP_InOut!$C$8*PROP_Table!C41</f>
        <v>118.25834394054986</v>
      </c>
      <c r="I41" s="111">
        <f t="shared" si="15"/>
        <v>119.86341565115431</v>
      </c>
      <c r="J41" s="112">
        <f>I41/PROP_InOut!$D$8</f>
        <v>0.34630939705727004</v>
      </c>
      <c r="K41" s="110">
        <f t="shared" si="16"/>
        <v>0.16383425784942879</v>
      </c>
      <c r="L41" s="111">
        <f t="shared" si="17"/>
        <v>9.3870115144303483</v>
      </c>
      <c r="M41" s="96">
        <v>0</v>
      </c>
      <c r="N41" s="96">
        <v>0</v>
      </c>
      <c r="O41" s="110">
        <f t="shared" si="18"/>
        <v>0.15971507985000111</v>
      </c>
      <c r="P41" s="87">
        <v>9.1509999999999998</v>
      </c>
      <c r="Q41" s="110">
        <f t="shared" si="19"/>
        <v>-4.1191779994276907E-3</v>
      </c>
      <c r="R41" s="112">
        <f t="shared" si="7"/>
        <v>-0.23601151443034851</v>
      </c>
      <c r="S41" s="113">
        <f>PROP_InOut!$F$8*PROP_Table!I41*PROP_Table!E41</f>
        <v>77990.467637028531</v>
      </c>
      <c r="T41" s="110">
        <v>1.0377000000000001</v>
      </c>
      <c r="U41" s="110">
        <v>1.495E-2</v>
      </c>
      <c r="V41" s="8">
        <f>0.5*PROP_InOut!$J$8*I41^2*E41*T41*(C41-C40)</f>
        <v>0.56696455721308292</v>
      </c>
      <c r="W41" s="8">
        <f>0.5*PROP_InOut!$J$8*I41^2*E41*U41*(C41-C40)</f>
        <v>8.1681797536239664E-3</v>
      </c>
      <c r="X41" s="110">
        <f t="shared" si="20"/>
        <v>0.55804017707532116</v>
      </c>
      <c r="Y41" s="110">
        <f t="shared" si="21"/>
        <v>2.5228714005213506E-2</v>
      </c>
      <c r="Z41" s="95">
        <f t="shared" si="22"/>
        <v>11.8887513867445</v>
      </c>
      <c r="AA41" s="88">
        <f>PROP_InOut!$G$4/2*((PROP_InOut!$E$8-PROP_Table!C41)/(PROP_Table!C41*SIN(PROP_Table!K41)))</f>
        <v>0.38474645983886224</v>
      </c>
      <c r="AB41" s="88">
        <f t="shared" si="23"/>
        <v>0.52341822542456651</v>
      </c>
      <c r="AC41" s="88">
        <f>PROP_InOut!$G$4/2*((C41-PROP_InOut!$J$12/2)/(C41*SIN(PROP_Table!K41)))</f>
        <v>5.7432717513043121</v>
      </c>
      <c r="AD41" s="88">
        <f t="shared" si="24"/>
        <v>0.99796009643716921</v>
      </c>
      <c r="AE41" s="88">
        <f t="shared" si="25"/>
        <v>0.52235050272167238</v>
      </c>
      <c r="AF41" s="25">
        <f>0.5*PROP_InOut!$J$8*I41^2*E41*T41*(C41-C40)</f>
        <v>0.56696455721308292</v>
      </c>
      <c r="AG41" s="25">
        <f>0.5*PROP_InOut!$J$8*I41^2*E41*U41*(C41-C40)</f>
        <v>8.1681797536239664E-3</v>
      </c>
      <c r="AH41" s="108">
        <f t="shared" si="26"/>
        <v>0.29149256703418508</v>
      </c>
      <c r="AI41" s="108">
        <f t="shared" si="27"/>
        <v>1.3178231443644571E-2</v>
      </c>
      <c r="AJ41" s="108">
        <f t="shared" si="28"/>
        <v>11.8887513867445</v>
      </c>
    </row>
    <row r="42" spans="1:36" x14ac:dyDescent="0.25">
      <c r="A42" s="172"/>
      <c r="B42" s="3">
        <v>39</v>
      </c>
      <c r="C42" s="114">
        <f>PROP_InOut!E8</f>
        <v>0.26669999999999999</v>
      </c>
      <c r="D42" s="25">
        <f>C42/PROP_InOut!$E$8</f>
        <v>1</v>
      </c>
      <c r="E42" s="72">
        <v>1E-3</v>
      </c>
      <c r="F42" s="26">
        <f>E42*PROP_InOut!$G$8</f>
        <v>6.2706249999999998E-6</v>
      </c>
      <c r="G42" s="2">
        <f>PROP_InOut!$C$4</f>
        <v>19.55</v>
      </c>
      <c r="H42" s="8">
        <f>PROP_InOut!$C$8*PROP_Table!C42</f>
        <v>125.67941410685967</v>
      </c>
      <c r="I42" s="27">
        <f t="shared" si="15"/>
        <v>127.19087086046513</v>
      </c>
      <c r="J42" s="68">
        <f>I42/PROP_InOut!$D$8</f>
        <v>0.36747988166022694</v>
      </c>
      <c r="K42" s="8">
        <f t="shared" si="16"/>
        <v>0.15431775757035129</v>
      </c>
      <c r="L42" s="27">
        <f t="shared" si="17"/>
        <v>8.8417562127041389</v>
      </c>
      <c r="M42" s="2">
        <v>0</v>
      </c>
      <c r="N42" s="2">
        <v>0</v>
      </c>
      <c r="O42" s="8">
        <f t="shared" si="18"/>
        <v>0.15707963267948966</v>
      </c>
      <c r="P42" s="27">
        <v>9</v>
      </c>
      <c r="Q42" s="8">
        <f t="shared" si="19"/>
        <v>2.7618751091383503E-3</v>
      </c>
      <c r="R42" s="68">
        <f t="shared" si="7"/>
        <v>0.15824378729586108</v>
      </c>
      <c r="S42" s="67">
        <f>PROP_InOut!$F$8*PROP_Table!I42*PROP_Table!E42</f>
        <v>8236.084931870575</v>
      </c>
      <c r="T42" s="8">
        <v>0.28899000000000002</v>
      </c>
      <c r="U42" s="8">
        <v>5.5419999999999997E-2</v>
      </c>
      <c r="V42" s="8">
        <f>0.5*PROP_InOut!$J$8*I42^2*E42*T42*(C42-C41)</f>
        <v>4.3792471080600782E-2</v>
      </c>
      <c r="W42" s="8">
        <f>0.5*PROP_InOut!$J$8*I42^2*E42*U42*(C42-C41)</f>
        <v>8.3981409297446095E-3</v>
      </c>
      <c r="X42" s="8">
        <f t="shared" si="20"/>
        <v>4.1981224095735924E-2</v>
      </c>
      <c r="Y42" s="8">
        <f t="shared" si="21"/>
        <v>4.008369846795993E-3</v>
      </c>
      <c r="Z42" s="55">
        <f t="shared" si="22"/>
        <v>1.8888997895347703</v>
      </c>
      <c r="AA42" s="79">
        <f>PROP_InOut!$G$4/2*((PROP_InOut!$E$8-PROP_Table!C42)/(PROP_Table!C42*SIN(PROP_Table!K42)))</f>
        <v>0</v>
      </c>
      <c r="AB42" s="79">
        <f t="shared" si="23"/>
        <v>0</v>
      </c>
      <c r="AC42" s="79">
        <f>PROP_InOut!$G$4/2*((C42-PROP_InOut!$J$12/2)/(C42*SIN(PROP_Table!K42)))</f>
        <v>6.1186693447672287</v>
      </c>
      <c r="AD42" s="79">
        <f t="shared" si="24"/>
        <v>0.99859855473453385</v>
      </c>
      <c r="AE42" s="79">
        <f t="shared" si="25"/>
        <v>0</v>
      </c>
      <c r="AF42" s="25">
        <f>0.5*PROP_InOut!$J$8*I42^2*E42*T42*(C42-C41)</f>
        <v>4.3792471080600782E-2</v>
      </c>
      <c r="AG42" s="25">
        <f>0.5*PROP_InOut!$J$8*I42^2*E42*U42*(C42-C41)</f>
        <v>8.3981409297446095E-3</v>
      </c>
      <c r="AH42" s="25">
        <f t="shared" si="26"/>
        <v>0</v>
      </c>
      <c r="AI42" s="25">
        <f t="shared" si="27"/>
        <v>0</v>
      </c>
      <c r="AJ42" s="25">
        <f t="shared" si="28"/>
        <v>1.8888997895347703</v>
      </c>
    </row>
    <row r="43" spans="1:36" x14ac:dyDescent="0.25">
      <c r="A43" s="172"/>
      <c r="B43" s="3">
        <v>40</v>
      </c>
      <c r="C43" s="8"/>
      <c r="D43" s="25">
        <f>C43/PROP_InOut!$E$8</f>
        <v>0</v>
      </c>
      <c r="E43" s="72"/>
      <c r="F43" s="26">
        <f>E43*PROP_InOut!$G$8</f>
        <v>0</v>
      </c>
      <c r="G43" s="2">
        <f>PROP_InOut!$C$4</f>
        <v>19.55</v>
      </c>
      <c r="H43" s="8">
        <f>PROP_InOut!$C$8*PROP_Table!C43</f>
        <v>0</v>
      </c>
      <c r="I43" s="27">
        <f t="shared" si="15"/>
        <v>19.55</v>
      </c>
      <c r="J43" s="68">
        <f>I43/PROP_InOut!$D$8</f>
        <v>5.6483862700640715E-2</v>
      </c>
      <c r="K43" s="8" t="e">
        <f t="shared" si="16"/>
        <v>#DIV/0!</v>
      </c>
      <c r="L43" s="27" t="e">
        <f t="shared" si="17"/>
        <v>#DIV/0!</v>
      </c>
      <c r="M43" s="2">
        <v>0</v>
      </c>
      <c r="N43" s="2">
        <v>0</v>
      </c>
      <c r="O43" s="8">
        <f t="shared" si="18"/>
        <v>0</v>
      </c>
      <c r="P43" s="27"/>
      <c r="Q43" s="8" t="e">
        <f t="shared" si="19"/>
        <v>#DIV/0!</v>
      </c>
      <c r="R43" s="68" t="e">
        <f t="shared" si="7"/>
        <v>#DIV/0!</v>
      </c>
      <c r="S43" s="67">
        <f>PROP_InOut!$F$8*PROP_Table!I43*PROP_Table!E43</f>
        <v>0</v>
      </c>
      <c r="T43" s="8">
        <v>0.81499999999999995</v>
      </c>
      <c r="U43" s="8">
        <v>1.4E-2</v>
      </c>
      <c r="V43" s="8">
        <f>0.5*PROP_InOut!$J$8*I43^2*E43*T43*PROP_InOut!$G$8</f>
        <v>0</v>
      </c>
      <c r="W43" s="8">
        <f>0.5*PROP_InOut!$J$8*I43^2*E43*U43*PROP_InOut!$G$8</f>
        <v>0</v>
      </c>
      <c r="X43" s="8"/>
      <c r="Y43" s="8" t="e">
        <f t="shared" si="21"/>
        <v>#DIV/0!</v>
      </c>
      <c r="Z43" s="55" t="e">
        <f t="shared" si="22"/>
        <v>#DIV/0!</v>
      </c>
      <c r="AA43" s="79" t="e">
        <f>PROP_InOut!$G$4/2*((PROP_InOut!$E$8-PROP_Table!C43)/(PROP_Table!C43*SIN(PROP_Table!K43)))</f>
        <v>#DIV/0!</v>
      </c>
      <c r="AB43" s="79" t="e">
        <f t="shared" si="23"/>
        <v>#DIV/0!</v>
      </c>
      <c r="AC43" s="79" t="e">
        <f>PROP_InOut!$G$4/2*((C43-PROP_InOut!$J$12/2)/(C43*SIN(PROP_Table!K43)))</f>
        <v>#DIV/0!</v>
      </c>
      <c r="AD43" s="79" t="e">
        <f t="shared" si="24"/>
        <v>#DIV/0!</v>
      </c>
      <c r="AE43" s="79" t="e">
        <f t="shared" si="25"/>
        <v>#DIV/0!</v>
      </c>
      <c r="AF43" s="25">
        <f>0.5*PROP_InOut!$J$8*I43^2*E43*T43*PROP_InOut!$G$8</f>
        <v>0</v>
      </c>
      <c r="AG43" s="25">
        <f>0.5*PROP_InOut!$J$8*I43^2*E43*U43*PROP_InOut!$G$8</f>
        <v>0</v>
      </c>
      <c r="AH43" s="25"/>
      <c r="AI43" s="25"/>
      <c r="AJ43" s="25"/>
    </row>
    <row r="44" spans="1:36" x14ac:dyDescent="0.25">
      <c r="C44" s="8"/>
      <c r="D44" s="25"/>
      <c r="E44" s="25"/>
      <c r="F44" s="26"/>
      <c r="G44" s="2"/>
      <c r="H44" s="8"/>
      <c r="I44" s="27"/>
      <c r="J44" s="68"/>
      <c r="K44" s="8"/>
      <c r="L44" s="27"/>
      <c r="M44" s="2"/>
      <c r="N44" s="2"/>
      <c r="O44" s="8"/>
      <c r="P44" s="27"/>
      <c r="Q44" s="8"/>
      <c r="R44" s="68"/>
      <c r="S44" s="67"/>
      <c r="T44" s="8"/>
      <c r="U44" s="8"/>
      <c r="V44" s="8"/>
      <c r="W44" s="8"/>
      <c r="X44" s="8"/>
      <c r="Y44" s="8"/>
      <c r="Z44" s="55"/>
      <c r="AA44" s="50"/>
      <c r="AB44" s="50"/>
      <c r="AC44" s="50"/>
      <c r="AD44" s="50"/>
      <c r="AE44" s="50"/>
      <c r="AF44" s="2"/>
      <c r="AG44" s="2"/>
      <c r="AH44" s="2"/>
      <c r="AI44" s="2"/>
      <c r="AJ44" s="2"/>
    </row>
  </sheetData>
  <mergeCells count="19">
    <mergeCell ref="S2:S3"/>
    <mergeCell ref="T2:T3"/>
    <mergeCell ref="U2:U3"/>
    <mergeCell ref="S1:U1"/>
    <mergeCell ref="Q2:R2"/>
    <mergeCell ref="K1:R1"/>
    <mergeCell ref="K2:L2"/>
    <mergeCell ref="M2:N2"/>
    <mergeCell ref="O2:P2"/>
    <mergeCell ref="AA1:AE1"/>
    <mergeCell ref="V1:Z1"/>
    <mergeCell ref="AL6:AN6"/>
    <mergeCell ref="AL1:AN1"/>
    <mergeCell ref="AF1:AJ1"/>
    <mergeCell ref="A4:A23"/>
    <mergeCell ref="A24:A43"/>
    <mergeCell ref="B1:B2"/>
    <mergeCell ref="C1:F1"/>
    <mergeCell ref="G1:J1"/>
  </mergeCells>
  <pageMargins left="0.7" right="0.7" top="0.75" bottom="0.75" header="0.3" footer="0.3"/>
  <pageSetup paperSize="9" orientation="portrait" r:id="rId1"/>
  <ignoredErrors>
    <ignoredError sqref="AC4:AC5 AC6:AC2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12"/>
    <col min="2" max="2" width="9.140625" style="10"/>
    <col min="3" max="3" width="9.140625" style="11"/>
    <col min="4" max="4" width="9.140625" style="12"/>
    <col min="5" max="5" width="20.140625" style="12" customWidth="1"/>
    <col min="6" max="16384" width="9.140625" style="12"/>
  </cols>
  <sheetData>
    <row r="1" spans="2:6" ht="16.5" thickBot="1" x14ac:dyDescent="0.3">
      <c r="B1" s="17" t="s">
        <v>34</v>
      </c>
      <c r="C1" s="18" t="s">
        <v>43</v>
      </c>
      <c r="E1" s="44" t="s">
        <v>41</v>
      </c>
      <c r="F1" s="45"/>
    </row>
    <row r="2" spans="2:6" x14ac:dyDescent="0.25">
      <c r="B2" s="19" t="s">
        <v>42</v>
      </c>
      <c r="C2" s="20" t="s">
        <v>2</v>
      </c>
      <c r="E2" s="43">
        <f>974.16*2</f>
        <v>1948.32</v>
      </c>
      <c r="F2" s="46"/>
    </row>
    <row r="3" spans="2:6" ht="15.75" thickBot="1" x14ac:dyDescent="0.3">
      <c r="B3" s="21"/>
      <c r="C3" s="22">
        <f>B3*0.3048</f>
        <v>0</v>
      </c>
    </row>
    <row r="4" spans="2:6" x14ac:dyDescent="0.25">
      <c r="B4" s="19" t="s">
        <v>2</v>
      </c>
      <c r="C4" s="20" t="s">
        <v>42</v>
      </c>
    </row>
    <row r="5" spans="2:6" ht="15.75" thickBot="1" x14ac:dyDescent="0.3">
      <c r="B5" s="21"/>
      <c r="C5" s="22">
        <f>B5*3.28</f>
        <v>0</v>
      </c>
    </row>
    <row r="6" spans="2:6" x14ac:dyDescent="0.25">
      <c r="B6" s="19" t="s">
        <v>34</v>
      </c>
      <c r="C6" s="20" t="s">
        <v>2</v>
      </c>
    </row>
    <row r="7" spans="2:6" ht="15.75" thickBot="1" x14ac:dyDescent="0.3">
      <c r="B7" s="21"/>
      <c r="C7" s="22">
        <f>B7*0.0254</f>
        <v>0</v>
      </c>
    </row>
    <row r="8" spans="2:6" x14ac:dyDescent="0.25">
      <c r="B8" s="19" t="s">
        <v>2</v>
      </c>
      <c r="C8" s="20" t="s">
        <v>34</v>
      </c>
    </row>
    <row r="9" spans="2:6" ht="15.75" thickBot="1" x14ac:dyDescent="0.3">
      <c r="B9" s="21"/>
      <c r="C9" s="22">
        <f>B9*39.3700787</f>
        <v>0</v>
      </c>
    </row>
    <row r="10" spans="2:6" x14ac:dyDescent="0.25">
      <c r="B10" s="19" t="s">
        <v>9</v>
      </c>
      <c r="C10" s="20" t="s">
        <v>45</v>
      </c>
    </row>
    <row r="11" spans="2:6" ht="15.75" thickBot="1" x14ac:dyDescent="0.3">
      <c r="B11" s="21"/>
      <c r="C11" s="22">
        <f>B11*1.94384449</f>
        <v>0</v>
      </c>
    </row>
    <row r="12" spans="2:6" x14ac:dyDescent="0.25">
      <c r="B12" s="19" t="s">
        <v>45</v>
      </c>
      <c r="C12" s="20" t="s">
        <v>9</v>
      </c>
    </row>
    <row r="13" spans="2:6" ht="15.75" thickBot="1" x14ac:dyDescent="0.3">
      <c r="B13" s="21">
        <v>160</v>
      </c>
      <c r="C13" s="22">
        <f>B13*0.514444444</f>
        <v>82.31111104</v>
      </c>
    </row>
    <row r="14" spans="2:6" x14ac:dyDescent="0.25">
      <c r="B14" s="19" t="s">
        <v>9</v>
      </c>
      <c r="C14" s="20" t="s">
        <v>44</v>
      </c>
    </row>
    <row r="15" spans="2:6" ht="15.75" thickBot="1" x14ac:dyDescent="0.3">
      <c r="B15" s="21"/>
      <c r="C15" s="22">
        <f>B15*3.6</f>
        <v>0</v>
      </c>
    </row>
    <row r="16" spans="2:6" x14ac:dyDescent="0.25">
      <c r="B16" s="19" t="s">
        <v>44</v>
      </c>
      <c r="C16" s="20" t="s">
        <v>9</v>
      </c>
    </row>
    <row r="17" spans="2:3" x14ac:dyDescent="0.25">
      <c r="B17" s="31"/>
      <c r="C17" s="32">
        <f>B17/3.6</f>
        <v>0</v>
      </c>
    </row>
    <row r="18" spans="2:3" x14ac:dyDescent="0.25">
      <c r="B18" s="13" t="s">
        <v>56</v>
      </c>
      <c r="C18" s="14" t="s">
        <v>26</v>
      </c>
    </row>
    <row r="19" spans="2:3" x14ac:dyDescent="0.25">
      <c r="B19" s="15">
        <v>219</v>
      </c>
      <c r="C19" s="16">
        <f>B19*4.4482216</f>
        <v>974.16053039999997</v>
      </c>
    </row>
    <row r="20" spans="2:3" x14ac:dyDescent="0.25">
      <c r="B20" s="33" t="s">
        <v>26</v>
      </c>
      <c r="C20" s="14" t="s">
        <v>56</v>
      </c>
    </row>
    <row r="21" spans="2:3" x14ac:dyDescent="0.25">
      <c r="B21" s="15">
        <v>101</v>
      </c>
      <c r="C21" s="16">
        <f>B21*0.224808943870961</f>
        <v>22.705703330967062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abSelected="1" topLeftCell="B1" zoomScale="80" zoomScaleNormal="80" workbookViewId="0">
      <pane xSplit="1" topLeftCell="AL1" activePane="topRight" state="frozen"/>
      <selection activeCell="B1" sqref="B1"/>
      <selection pane="topRight" activeCell="BI18" sqref="BI18"/>
    </sheetView>
  </sheetViews>
  <sheetFormatPr defaultColWidth="9.140625" defaultRowHeight="15" x14ac:dyDescent="0.25"/>
  <cols>
    <col min="1" max="1" width="4" style="65" hidden="1" customWidth="1"/>
    <col min="2" max="2" width="3.28515625" style="65" bestFit="1" customWidth="1"/>
    <col min="3" max="3" width="19.7109375" style="65" customWidth="1"/>
    <col min="4" max="4" width="7.140625" style="65" bestFit="1" customWidth="1"/>
    <col min="5" max="5" width="9.85546875" style="65" customWidth="1"/>
    <col min="6" max="6" width="8.28515625" style="65" bestFit="1" customWidth="1"/>
    <col min="7" max="7" width="5.140625" style="65" bestFit="1" customWidth="1"/>
    <col min="8" max="8" width="8.28515625" style="65" bestFit="1" customWidth="1"/>
    <col min="9" max="9" width="6.140625" style="65" bestFit="1" customWidth="1"/>
    <col min="10" max="10" width="9.28515625" style="3" customWidth="1"/>
    <col min="11" max="11" width="6.140625" style="65" bestFit="1" customWidth="1"/>
    <col min="12" max="12" width="10.5703125" style="65" customWidth="1"/>
    <col min="13" max="14" width="12.28515625" style="65" bestFit="1" customWidth="1"/>
    <col min="15" max="15" width="8.85546875" style="65" customWidth="1"/>
    <col min="16" max="16" width="10.85546875" style="65" customWidth="1"/>
    <col min="17" max="17" width="6.7109375" style="65" bestFit="1" customWidth="1"/>
    <col min="18" max="18" width="7.85546875" style="3" bestFit="1" customWidth="1"/>
    <col min="19" max="20" width="9.140625" style="125"/>
    <col min="22" max="22" width="10.28515625" bestFit="1" customWidth="1"/>
    <col min="23" max="23" width="11.85546875" customWidth="1"/>
    <col min="24" max="24" width="9.85546875" customWidth="1"/>
    <col min="25" max="25" width="10.28515625" style="125" bestFit="1" customWidth="1"/>
    <col min="26" max="26" width="9.140625" style="125"/>
    <col min="30" max="30" width="12.28515625" style="137" bestFit="1" customWidth="1"/>
    <col min="31" max="31" width="12.28515625" bestFit="1" customWidth="1"/>
    <col min="32" max="32" width="10.7109375" customWidth="1"/>
    <col min="33" max="33" width="10.5703125" customWidth="1"/>
    <col min="40" max="40" width="15.140625" bestFit="1" customWidth="1"/>
    <col min="41" max="41" width="11.7109375" style="3" customWidth="1"/>
    <col min="42" max="42" width="6.7109375" style="65" bestFit="1" customWidth="1"/>
    <col min="43" max="43" width="9.28515625" style="65" customWidth="1"/>
    <col min="44" max="44" width="10.42578125" style="65" customWidth="1"/>
    <col min="45" max="45" width="13.7109375" style="65" customWidth="1"/>
    <col min="46" max="46" width="7.7109375" style="65" customWidth="1"/>
    <col min="47" max="47" width="9.5703125" style="65" customWidth="1"/>
    <col min="48" max="48" width="6.7109375" style="65" customWidth="1"/>
    <col min="49" max="49" width="7.7109375" style="65" bestFit="1" customWidth="1"/>
    <col min="50" max="53" width="7" style="65" bestFit="1" customWidth="1"/>
    <col min="54" max="54" width="10.42578125" style="65" customWidth="1"/>
    <col min="55" max="55" width="10.28515625" style="65" customWidth="1"/>
    <col min="56" max="56" width="9.85546875" style="65" customWidth="1"/>
    <col min="57" max="57" width="9" style="65" customWidth="1"/>
    <col min="58" max="58" width="7.5703125" style="65" customWidth="1"/>
    <col min="59" max="59" width="12.28515625" style="65" customWidth="1"/>
    <col min="60" max="60" width="10.85546875" style="65" customWidth="1"/>
    <col min="61" max="61" width="9.28515625" style="65" bestFit="1" customWidth="1"/>
    <col min="62" max="62" width="7.85546875" style="65" bestFit="1" customWidth="1"/>
    <col min="63" max="16384" width="9.140625" style="65"/>
  </cols>
  <sheetData>
    <row r="1" spans="1:62" x14ac:dyDescent="0.25">
      <c r="B1" s="173"/>
      <c r="C1" s="175" t="s">
        <v>7</v>
      </c>
      <c r="D1" s="176"/>
      <c r="E1" s="176"/>
      <c r="F1" s="177"/>
      <c r="G1" s="175" t="s">
        <v>12</v>
      </c>
      <c r="H1" s="176"/>
      <c r="I1" s="176"/>
      <c r="J1" s="176"/>
      <c r="K1" s="179" t="s">
        <v>15</v>
      </c>
      <c r="L1" s="179"/>
      <c r="M1" s="179"/>
      <c r="N1" s="179"/>
      <c r="O1" s="179"/>
      <c r="P1" s="179"/>
      <c r="Q1" s="179"/>
      <c r="R1" s="179"/>
      <c r="AO1" s="115" t="s">
        <v>29</v>
      </c>
      <c r="AP1" s="115"/>
      <c r="AQ1" s="115"/>
      <c r="AR1" s="116" t="s">
        <v>30</v>
      </c>
      <c r="AS1" s="118"/>
      <c r="AT1" s="117"/>
      <c r="AU1" s="115"/>
      <c r="AV1" s="119"/>
      <c r="AW1" s="120" t="s">
        <v>75</v>
      </c>
      <c r="AX1" s="120"/>
      <c r="AY1" s="120"/>
      <c r="AZ1" s="120"/>
      <c r="BA1" s="82"/>
      <c r="BB1" s="115" t="s">
        <v>90</v>
      </c>
      <c r="BC1" s="115"/>
      <c r="BD1" s="115"/>
      <c r="BE1" s="81"/>
      <c r="BF1" s="81"/>
      <c r="BG1" s="35"/>
      <c r="BH1" s="83" t="s">
        <v>59</v>
      </c>
      <c r="BI1" s="84"/>
      <c r="BJ1" s="85"/>
    </row>
    <row r="2" spans="1:62" ht="18" x14ac:dyDescent="0.25">
      <c r="B2" s="174"/>
      <c r="C2" s="4" t="s">
        <v>3</v>
      </c>
      <c r="D2" s="4" t="s">
        <v>4</v>
      </c>
      <c r="E2" s="4" t="s">
        <v>88</v>
      </c>
      <c r="F2" s="5" t="s">
        <v>5</v>
      </c>
      <c r="G2" s="6" t="s">
        <v>8</v>
      </c>
      <c r="H2" s="6" t="s">
        <v>10</v>
      </c>
      <c r="I2" s="6" t="s">
        <v>31</v>
      </c>
      <c r="J2" s="6" t="s">
        <v>11</v>
      </c>
      <c r="K2" s="181" t="s">
        <v>16</v>
      </c>
      <c r="L2" s="179"/>
      <c r="M2" s="181" t="s">
        <v>57</v>
      </c>
      <c r="N2" s="179"/>
      <c r="O2" s="181" t="s">
        <v>17</v>
      </c>
      <c r="P2" s="179"/>
      <c r="Q2" s="181" t="s">
        <v>87</v>
      </c>
      <c r="R2" s="179"/>
      <c r="S2" s="125" t="s">
        <v>92</v>
      </c>
      <c r="T2" s="125" t="s">
        <v>93</v>
      </c>
      <c r="U2" s="136" t="s">
        <v>101</v>
      </c>
      <c r="V2" s="136" t="s">
        <v>98</v>
      </c>
      <c r="W2" s="136" t="s">
        <v>99</v>
      </c>
      <c r="X2" s="136" t="s">
        <v>93</v>
      </c>
      <c r="Y2" s="135" t="s">
        <v>19</v>
      </c>
      <c r="Z2" s="135" t="s">
        <v>20</v>
      </c>
      <c r="AA2" s="134" t="s">
        <v>94</v>
      </c>
      <c r="AB2" s="134" t="s">
        <v>95</v>
      </c>
      <c r="AC2" s="136" t="s">
        <v>100</v>
      </c>
      <c r="AD2" s="137" t="s">
        <v>96</v>
      </c>
      <c r="AE2" s="136" t="s">
        <v>102</v>
      </c>
      <c r="AF2" s="134"/>
      <c r="AG2" s="183" t="s">
        <v>91</v>
      </c>
      <c r="AH2" s="184"/>
      <c r="AI2" s="184"/>
      <c r="AJ2" s="184"/>
      <c r="AK2" s="184"/>
      <c r="AL2" s="184"/>
      <c r="AM2" s="184"/>
      <c r="AN2" s="185"/>
      <c r="AO2" s="179" t="s">
        <v>18</v>
      </c>
      <c r="AP2" s="179" t="s">
        <v>19</v>
      </c>
      <c r="AQ2" s="179" t="s">
        <v>20</v>
      </c>
      <c r="AR2" s="4" t="s">
        <v>21</v>
      </c>
      <c r="AS2" s="4" t="s">
        <v>22</v>
      </c>
      <c r="AT2" s="4" t="s">
        <v>23</v>
      </c>
      <c r="AU2" s="4" t="s">
        <v>24</v>
      </c>
      <c r="AV2" s="53" t="s">
        <v>25</v>
      </c>
      <c r="AW2" s="51" t="s">
        <v>76</v>
      </c>
      <c r="AX2" s="4" t="s">
        <v>77</v>
      </c>
      <c r="AY2" s="4" t="s">
        <v>78</v>
      </c>
      <c r="AZ2" s="4" t="s">
        <v>79</v>
      </c>
      <c r="BA2" s="4" t="s">
        <v>80</v>
      </c>
      <c r="BB2" s="4" t="s">
        <v>21</v>
      </c>
      <c r="BC2" s="4" t="s">
        <v>22</v>
      </c>
      <c r="BD2" s="4" t="s">
        <v>23</v>
      </c>
      <c r="BE2" s="4" t="s">
        <v>24</v>
      </c>
      <c r="BF2" s="4" t="s">
        <v>25</v>
      </c>
      <c r="BG2" s="35"/>
      <c r="BH2" s="4" t="s">
        <v>60</v>
      </c>
      <c r="BI2" s="4" t="s">
        <v>61</v>
      </c>
      <c r="BJ2" s="4" t="s">
        <v>62</v>
      </c>
    </row>
    <row r="3" spans="1:62" ht="17.25" x14ac:dyDescent="0.25">
      <c r="B3" s="81" t="s">
        <v>89</v>
      </c>
      <c r="C3" s="23" t="s">
        <v>2</v>
      </c>
      <c r="D3" s="23"/>
      <c r="E3" s="23" t="s">
        <v>2</v>
      </c>
      <c r="F3" s="23" t="s">
        <v>6</v>
      </c>
      <c r="G3" s="23" t="s">
        <v>9</v>
      </c>
      <c r="H3" s="23" t="s">
        <v>9</v>
      </c>
      <c r="I3" s="23" t="s">
        <v>9</v>
      </c>
      <c r="J3" s="69"/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13</v>
      </c>
      <c r="P3" s="24" t="s">
        <v>14</v>
      </c>
      <c r="Q3" s="24" t="s">
        <v>13</v>
      </c>
      <c r="R3" s="81" t="s">
        <v>14</v>
      </c>
      <c r="S3" s="126" t="s">
        <v>9</v>
      </c>
      <c r="T3" s="126" t="s">
        <v>9</v>
      </c>
      <c r="U3" s="121" t="s">
        <v>9</v>
      </c>
      <c r="V3" s="121" t="s">
        <v>14</v>
      </c>
      <c r="W3" s="121" t="s">
        <v>14</v>
      </c>
      <c r="X3" s="121" t="s">
        <v>9</v>
      </c>
      <c r="AC3" s="124"/>
      <c r="AO3" s="179"/>
      <c r="AP3" s="179"/>
      <c r="AQ3" s="179"/>
      <c r="AR3" s="23" t="s">
        <v>26</v>
      </c>
      <c r="AS3" s="23" t="s">
        <v>26</v>
      </c>
      <c r="AT3" s="23" t="s">
        <v>26</v>
      </c>
      <c r="AU3" s="23" t="s">
        <v>27</v>
      </c>
      <c r="AV3" s="54" t="s">
        <v>28</v>
      </c>
      <c r="AW3" s="52"/>
      <c r="AX3" s="23"/>
      <c r="AY3" s="23"/>
      <c r="AZ3" s="23"/>
      <c r="BA3" s="23"/>
      <c r="BB3" s="23" t="s">
        <v>26</v>
      </c>
      <c r="BC3" s="23" t="s">
        <v>26</v>
      </c>
      <c r="BD3" s="23" t="s">
        <v>26</v>
      </c>
      <c r="BE3" s="23" t="s">
        <v>27</v>
      </c>
      <c r="BF3" s="23" t="s">
        <v>28</v>
      </c>
      <c r="BG3" s="35"/>
      <c r="BH3" s="23" t="s">
        <v>26</v>
      </c>
      <c r="BI3" s="23" t="s">
        <v>27</v>
      </c>
      <c r="BJ3" s="23" t="s">
        <v>28</v>
      </c>
    </row>
    <row r="4" spans="1:62" x14ac:dyDescent="0.25">
      <c r="A4" s="170" t="s">
        <v>86</v>
      </c>
      <c r="B4" s="70">
        <v>1</v>
      </c>
      <c r="C4" s="71">
        <v>1.6E-2</v>
      </c>
      <c r="D4" s="72">
        <f>C4/PROP_InOut!$E$8</f>
        <v>5.9992500937382828E-2</v>
      </c>
      <c r="E4" s="72"/>
      <c r="F4" s="73">
        <f>E4*PROP_InOut!$G$8</f>
        <v>0</v>
      </c>
      <c r="G4" s="74">
        <f>PROP_InOut!$C$4</f>
        <v>19.55</v>
      </c>
      <c r="H4" s="71">
        <f>PROP_InOut!$C$8*'PROP_Table (2)'!C4</f>
        <v>7.5398223686155035</v>
      </c>
      <c r="I4" s="75">
        <f>SQRT(G4^2+H4^2)</f>
        <v>20.953553907398973</v>
      </c>
      <c r="J4" s="76">
        <f>I4/PROP_InOut!$D$8</f>
        <v>6.0539010843785032E-2</v>
      </c>
      <c r="K4" s="71">
        <f>ATAN(G4/H4)</f>
        <v>1.2027052699800345</v>
      </c>
      <c r="L4" s="75">
        <f>DEGREES(K4)</f>
        <v>68.909935967998209</v>
      </c>
      <c r="M4" s="74">
        <v>0</v>
      </c>
      <c r="N4" s="74">
        <v>0</v>
      </c>
      <c r="O4" s="71">
        <f>RADIANS(P4)</f>
        <v>0.35029360641672724</v>
      </c>
      <c r="P4" s="75">
        <f>PROP_InOut!$K$12*(1-(B4-0.5)/PROP_InOut!$M$4)+PROP_InOut!$J$4*((B4-0.5)/PROP_InOut!$M$4)</f>
        <v>20.070345238095243</v>
      </c>
      <c r="Q4" s="71">
        <f>RADIANS(R4)</f>
        <v>-0.85241166356330733</v>
      </c>
      <c r="R4" s="76">
        <f>P4-L4-N4</f>
        <v>-48.839590729902966</v>
      </c>
      <c r="AO4" s="77">
        <f>PROP_InOut!$F$8*'PROP_Table (2)'!I4*'PROP_Table (2)'!E4</f>
        <v>0</v>
      </c>
      <c r="AP4" s="80"/>
      <c r="AQ4" s="80"/>
      <c r="AR4" s="71">
        <f>0.5*PROP_InOut!$J$8*I4^2*E4*AP4*PROP_InOut!$G$8</f>
        <v>0</v>
      </c>
      <c r="AS4" s="71">
        <f>0.5*PROP_InOut!$J$8*I4^2*E4*AQ4*PROP_InOut!$G$8</f>
        <v>0</v>
      </c>
      <c r="AT4" s="71">
        <f t="shared" ref="AT4:AT41" si="0">(BB4*COS(K4+M4)-BC4*SIN(K4+M4))</f>
        <v>0</v>
      </c>
      <c r="AU4" s="71">
        <f t="shared" ref="AU4:AU41" si="1">(C4*(BB4*SIN(K4+M4)+BC4*COS(K4+M4)))</f>
        <v>0</v>
      </c>
      <c r="AV4" s="55">
        <f t="shared" ref="AV4:AV41" si="2">(H4*(BB4*SIN(K4+M4)+BC4*COS(K4+M4)))</f>
        <v>0</v>
      </c>
      <c r="AW4" s="79">
        <f>PROP_InOut!$G$4/2*((PROP_InOut!$E$8-'PROP_Table (2)'!C4)/('PROP_Table (2)'!C4*SIN('PROP_Table (2)'!K4)))</f>
        <v>16.793657175782997</v>
      </c>
      <c r="AX4" s="79">
        <f>2/PI()*ACOS(EXP(-AW4))</f>
        <v>0.99999996760429166</v>
      </c>
      <c r="AY4" s="79">
        <f>PROP_InOut!$G$4/2*((C4-PROP_InOut!$J$12/2)/(C4*SIN('PROP_Table (2)'!K4)))</f>
        <v>8.3733831151690339E-3</v>
      </c>
      <c r="AZ4" s="79">
        <f>2/PI()*ACOS(EXP(-AY4))</f>
        <v>8.2269592820893689E-2</v>
      </c>
      <c r="BA4" s="79">
        <f>AZ4*AX4</f>
        <v>8.2269590155711961E-2</v>
      </c>
      <c r="BB4" s="72">
        <f>0.5*PROP_InOut!$J$8*I4^2*E4*AP4*PROP_InOut!$G$8</f>
        <v>0</v>
      </c>
      <c r="BC4" s="72">
        <f>0.5*PROP_InOut!$J$8*I4^2*E4*AQ4*PROP_InOut!$G$8</f>
        <v>0</v>
      </c>
      <c r="BD4" s="72">
        <f t="shared" ref="BD4:BD41" si="3">BA4*(BB4*COS(K4+M4)-BC4*SIN(K4+M4))</f>
        <v>0</v>
      </c>
      <c r="BE4" s="72">
        <f t="shared" ref="BE4:BE41" si="4">BA4*(C4*(BB4*SIN(K4+M4)+BC4*COS(K4+M4)))</f>
        <v>0</v>
      </c>
      <c r="BF4" s="72">
        <f>BA4*(H4*(BB4*SIN(K4+M4)+BC4*COS(K4+M4)))</f>
        <v>0</v>
      </c>
      <c r="BG4" s="78"/>
      <c r="BH4" s="37">
        <f>PROP_InOut!$G$4*SUM(AT$4:AT$42)</f>
        <v>37.761959219570045</v>
      </c>
      <c r="BI4" s="37">
        <f>PROP_InOut!$G$4*SUM(AU:AU)</f>
        <v>1.9779288875149228</v>
      </c>
      <c r="BJ4" s="37">
        <f>PROP_InOut!$G$4*SUM(AV:AV)</f>
        <v>932.07702935098712</v>
      </c>
    </row>
    <row r="5" spans="1:62" x14ac:dyDescent="0.25">
      <c r="A5" s="170"/>
      <c r="B5" s="70">
        <v>2</v>
      </c>
      <c r="C5" s="71">
        <v>2.4E-2</v>
      </c>
      <c r="D5" s="72">
        <f>C5/PROP_InOut!$E$8</f>
        <v>8.9988751406074249E-2</v>
      </c>
      <c r="E5" s="72"/>
      <c r="F5" s="73">
        <f>E5*PROP_InOut!$G$8</f>
        <v>0</v>
      </c>
      <c r="G5" s="74">
        <f>PROP_InOut!$C$4</f>
        <v>19.55</v>
      </c>
      <c r="H5" s="71">
        <f>PROP_InOut!$C$8*'PROP_Table (2)'!C5</f>
        <v>11.309733552923255</v>
      </c>
      <c r="I5" s="75">
        <f t="shared" ref="I5:I41" si="5">SQRT(G5^2+H5^2)</f>
        <v>22.585671852706046</v>
      </c>
      <c r="J5" s="76">
        <f>I5/PROP_InOut!$D$8</f>
        <v>6.5254526236827315E-2</v>
      </c>
      <c r="K5" s="71">
        <f t="shared" ref="K5:K41" si="6">ATAN(G5/H5)</f>
        <v>1.0463334383457221</v>
      </c>
      <c r="L5" s="75">
        <f t="shared" ref="L5:L41" si="7">DEGREES(K5)</f>
        <v>59.950489980621811</v>
      </c>
      <c r="M5" s="74">
        <v>0</v>
      </c>
      <c r="N5" s="74">
        <v>0</v>
      </c>
      <c r="O5" s="71">
        <f t="shared" ref="O5:O41" si="8">RADIANS(P5)</f>
        <v>0.34540211341072119</v>
      </c>
      <c r="P5" s="75">
        <f>PROP_InOut!$K$12*(1-(B5-0.5)/PROP_InOut!$M$4)+PROP_InOut!$J$4*((B5-0.5)/PROP_InOut!$M$4)</f>
        <v>19.790083333333335</v>
      </c>
      <c r="Q5" s="71">
        <f t="shared" ref="Q5:Q22" si="9">RADIANS(R5)</f>
        <v>-0.70093132493500099</v>
      </c>
      <c r="R5" s="76">
        <f t="shared" ref="R5:R41" si="10">P5-L5-N5</f>
        <v>-40.160406647288475</v>
      </c>
      <c r="AO5" s="77">
        <f>PROP_InOut!$F$8*'PROP_Table (2)'!I5*'PROP_Table (2)'!E5</f>
        <v>0</v>
      </c>
      <c r="AP5" s="71"/>
      <c r="AQ5" s="71"/>
      <c r="AR5" s="71">
        <f>0.5*PROP_InOut!$J$8*I5^2*E5*AP5*PROP_InOut!$G$8</f>
        <v>0</v>
      </c>
      <c r="AS5" s="71">
        <f>0.5*PROP_InOut!$J$8*I5^2*E5*AQ5*PROP_InOut!$G$8</f>
        <v>0</v>
      </c>
      <c r="AT5" s="71">
        <f t="shared" si="0"/>
        <v>0</v>
      </c>
      <c r="AU5" s="71">
        <f t="shared" si="1"/>
        <v>0</v>
      </c>
      <c r="AV5" s="55">
        <f t="shared" si="2"/>
        <v>0</v>
      </c>
      <c r="AW5" s="79">
        <f>PROP_InOut!$G$4/2*((PROP_InOut!$E$8-'PROP_Table (2)'!C5)/('PROP_Table (2)'!C5*SIN('PROP_Table (2)'!K5)))</f>
        <v>11.682742026112013</v>
      </c>
      <c r="AX5" s="79">
        <f t="shared" ref="AX5:AX41" si="11">2/PI()*ACOS(EXP(-AW5))</f>
        <v>0.99999462807763606</v>
      </c>
      <c r="AY5" s="79">
        <f>PROP_InOut!$G$4/2*((C5-PROP_InOut!$J$12/2)/(C5*SIN('PROP_Table (2)'!K5)))</f>
        <v>0.39110951364713686</v>
      </c>
      <c r="AZ5" s="79">
        <f t="shared" ref="AZ5:AZ41" si="12">2/PI()*ACOS(EXP(-AY5))</f>
        <v>0.52715935904016042</v>
      </c>
      <c r="BA5" s="79">
        <f t="shared" ref="BA5:BA41" si="13">AZ5*AX5</f>
        <v>0.52715652718101025</v>
      </c>
      <c r="BB5" s="72">
        <f>0.5*PROP_InOut!$J$8*I5^2*E5*AP5*PROP_InOut!$G$8</f>
        <v>0</v>
      </c>
      <c r="BC5" s="72">
        <f>0.5*PROP_InOut!$J$8*I5^2*E5*AQ5*PROP_InOut!$G$8</f>
        <v>0</v>
      </c>
      <c r="BD5" s="72">
        <f t="shared" si="3"/>
        <v>0</v>
      </c>
      <c r="BE5" s="72">
        <f t="shared" si="4"/>
        <v>0</v>
      </c>
      <c r="BF5" s="72">
        <f t="shared" ref="BF5:BF9" si="14">H5*(BB5*SIN(K5+M5)+BC5*COS(K5+M5))</f>
        <v>0</v>
      </c>
      <c r="BG5" s="78"/>
      <c r="BH5" s="35"/>
      <c r="BI5" s="35"/>
      <c r="BJ5" s="35"/>
    </row>
    <row r="6" spans="1:62" x14ac:dyDescent="0.25">
      <c r="A6" s="170"/>
      <c r="B6" s="70">
        <v>3</v>
      </c>
      <c r="C6" s="71">
        <v>3.2000000000000001E-2</v>
      </c>
      <c r="D6" s="72">
        <f>C6/PROP_InOut!$E$8</f>
        <v>0.11998500187476566</v>
      </c>
      <c r="E6" s="72"/>
      <c r="F6" s="73">
        <f>E6*PROP_InOut!$G$8</f>
        <v>0</v>
      </c>
      <c r="G6" s="74">
        <f>PROP_InOut!$C$4</f>
        <v>19.55</v>
      </c>
      <c r="H6" s="71">
        <f>PROP_InOut!$C$8*'PROP_Table (2)'!C6</f>
        <v>15.079644737231007</v>
      </c>
      <c r="I6" s="75">
        <f t="shared" si="5"/>
        <v>24.690042231658875</v>
      </c>
      <c r="J6" s="76">
        <f>I6/PROP_InOut!$D$8</f>
        <v>7.1334473426395956E-2</v>
      </c>
      <c r="K6" s="71">
        <f t="shared" si="6"/>
        <v>0.91377859666645023</v>
      </c>
      <c r="L6" s="75">
        <f t="shared" si="7"/>
        <v>52.355656998374712</v>
      </c>
      <c r="M6" s="74">
        <v>0</v>
      </c>
      <c r="N6" s="74">
        <v>0</v>
      </c>
      <c r="O6" s="71">
        <f t="shared" si="8"/>
        <v>0.34051062040471519</v>
      </c>
      <c r="P6" s="75">
        <f>PROP_InOut!$K$12*(1-(B6-0.5)/PROP_InOut!$M$4)+PROP_InOut!$J$4*((B6-0.5)/PROP_InOut!$M$4)</f>
        <v>19.509821428571431</v>
      </c>
      <c r="Q6" s="71">
        <f t="shared" si="9"/>
        <v>-0.57326797626173509</v>
      </c>
      <c r="R6" s="76">
        <f t="shared" si="10"/>
        <v>-32.845835569803285</v>
      </c>
      <c r="Y6" s="125">
        <v>0.31037999999999999</v>
      </c>
      <c r="Z6" s="125">
        <v>2.4029999999999999E-2</v>
      </c>
      <c r="AI6">
        <v>1.2260974984208941</v>
      </c>
      <c r="AJ6">
        <v>1.2265743583411572</v>
      </c>
      <c r="AK6">
        <v>1.2040976360406923</v>
      </c>
      <c r="AO6" s="77">
        <f>PROP_InOut!$F$8*'PROP_Table (2)'!I6*'PROP_Table (2)'!E6</f>
        <v>0</v>
      </c>
      <c r="AP6" s="71"/>
      <c r="AQ6" s="71"/>
      <c r="AR6" s="71">
        <f>0.5*PROP_InOut!$J$8*I6^2*E6*AP6*PROP_InOut!$G$8</f>
        <v>0</v>
      </c>
      <c r="AS6" s="71">
        <f>0.5*PROP_InOut!$J$8*I6^2*E6*AQ6*PROP_InOut!$G$8</f>
        <v>0</v>
      </c>
      <c r="AT6" s="71">
        <f t="shared" si="0"/>
        <v>0</v>
      </c>
      <c r="AU6" s="71">
        <f t="shared" si="1"/>
        <v>0</v>
      </c>
      <c r="AV6" s="55">
        <f t="shared" si="2"/>
        <v>0</v>
      </c>
      <c r="AW6" s="79">
        <f>PROP_InOut!$G$4/2*((PROP_InOut!$E$8-'PROP_Table (2)'!C6)/('PROP_Table (2)'!C6*SIN('PROP_Table (2)'!K6)))</f>
        <v>9.2627124548758584</v>
      </c>
      <c r="AX6" s="79">
        <f t="shared" si="11"/>
        <v>0.99993958633027402</v>
      </c>
      <c r="AY6" s="79">
        <f>PROP_InOut!$G$4/2*((C6-PROP_InOut!$J$12/2)/(C6*SIN('PROP_Table (2)'!K6)))</f>
        <v>0.63639215310981356</v>
      </c>
      <c r="AZ6" s="79">
        <f t="shared" si="12"/>
        <v>0.64498555754485032</v>
      </c>
      <c r="BA6" s="79">
        <f t="shared" si="13"/>
        <v>0.6449465916003988</v>
      </c>
      <c r="BB6" s="72">
        <f>0.5*PROP_InOut!$J$8*I6^2*E6*AP6*PROP_InOut!$G$8</f>
        <v>0</v>
      </c>
      <c r="BC6" s="72">
        <f>0.5*PROP_InOut!$J$8*I6^2*E6*AQ6*PROP_InOut!$G$8</f>
        <v>0</v>
      </c>
      <c r="BD6" s="72">
        <f t="shared" si="3"/>
        <v>0</v>
      </c>
      <c r="BE6" s="72">
        <f t="shared" si="4"/>
        <v>0</v>
      </c>
      <c r="BF6" s="72">
        <f t="shared" si="14"/>
        <v>0</v>
      </c>
      <c r="BG6" s="78"/>
      <c r="BH6" s="83" t="s">
        <v>81</v>
      </c>
      <c r="BI6" s="84"/>
      <c r="BJ6" s="85"/>
    </row>
    <row r="7" spans="1:62" x14ac:dyDescent="0.25">
      <c r="A7" s="170"/>
      <c r="B7" s="70">
        <v>4</v>
      </c>
      <c r="C7" s="71">
        <v>0.04</v>
      </c>
      <c r="D7" s="72">
        <f>C7/PROP_InOut!$E$8</f>
        <v>0.14998125234345708</v>
      </c>
      <c r="E7" s="72"/>
      <c r="F7" s="73">
        <f>E7*PROP_InOut!$G$8</f>
        <v>0</v>
      </c>
      <c r="G7" s="74">
        <f>PROP_InOut!$C$4</f>
        <v>19.55</v>
      </c>
      <c r="H7" s="71">
        <f>PROP_InOut!$C$8*'PROP_Table (2)'!C7</f>
        <v>18.849555921538759</v>
      </c>
      <c r="I7" s="75">
        <f t="shared" si="5"/>
        <v>27.157103277765412</v>
      </c>
      <c r="J7" s="76">
        <f>I7/PROP_InOut!$D$8</f>
        <v>7.8462306541607241E-2</v>
      </c>
      <c r="K7" s="71">
        <f t="shared" si="6"/>
        <v>0.80363708284446034</v>
      </c>
      <c r="L7" s="75">
        <f t="shared" si="7"/>
        <v>46.045013107192872</v>
      </c>
      <c r="M7" s="74">
        <v>0</v>
      </c>
      <c r="N7" s="74">
        <v>0</v>
      </c>
      <c r="O7" s="71">
        <f t="shared" si="8"/>
        <v>0.33561912739870919</v>
      </c>
      <c r="P7" s="75">
        <f>PROP_InOut!$K$12*(1-(B7-0.5)/PROP_InOut!$M$4)+PROP_InOut!$J$4*((B7-0.5)/PROP_InOut!$M$4)</f>
        <v>19.229559523809527</v>
      </c>
      <c r="Q7" s="71">
        <f t="shared" si="9"/>
        <v>-0.4680179554457512</v>
      </c>
      <c r="R7" s="76">
        <f t="shared" si="10"/>
        <v>-26.815453583383345</v>
      </c>
      <c r="W7" s="142"/>
      <c r="AO7" s="77">
        <f>PROP_InOut!$F$8*'PROP_Table (2)'!I7*'PROP_Table (2)'!E7</f>
        <v>0</v>
      </c>
      <c r="AP7" s="71"/>
      <c r="AQ7" s="71"/>
      <c r="AR7" s="71">
        <f>0.5*PROP_InOut!$J$8*I7^2*E7*AP7*PROP_InOut!$G$8</f>
        <v>0</v>
      </c>
      <c r="AS7" s="71">
        <f>0.5*PROP_InOut!$J$8*I7^2*E7*AQ7*PROP_InOut!$G$8</f>
        <v>0</v>
      </c>
      <c r="AT7" s="71">
        <f t="shared" si="0"/>
        <v>0</v>
      </c>
      <c r="AU7" s="71">
        <f t="shared" si="1"/>
        <v>0</v>
      </c>
      <c r="AV7" s="55">
        <f t="shared" si="2"/>
        <v>0</v>
      </c>
      <c r="AW7" s="79">
        <f>PROP_InOut!$G$4/2*((PROP_InOut!$E$8-'PROP_Table (2)'!C7)/('PROP_Table (2)'!C7*SIN('PROP_Table (2)'!K7)))</f>
        <v>7.872781730267798</v>
      </c>
      <c r="AX7" s="79">
        <f t="shared" si="11"/>
        <v>0.99975746497168716</v>
      </c>
      <c r="AY7" s="79">
        <f>PROP_InOut!$G$4/2*((C7-PROP_InOut!$J$12/2)/(C7*SIN('PROP_Table (2)'!K7)))</f>
        <v>0.8378070544451286</v>
      </c>
      <c r="AZ7" s="79">
        <f t="shared" si="12"/>
        <v>0.71515133405294817</v>
      </c>
      <c r="BA7" s="79">
        <f t="shared" si="13"/>
        <v>0.71497788480389568</v>
      </c>
      <c r="BB7" s="72">
        <f>0.5*PROP_InOut!$J$8*I7^2*E7*AP7*PROP_InOut!$G$8</f>
        <v>0</v>
      </c>
      <c r="BC7" s="72">
        <f>0.5*PROP_InOut!$J$8*I7^2*E7*AQ7*PROP_InOut!$G$8</f>
        <v>0</v>
      </c>
      <c r="BD7" s="72">
        <f t="shared" si="3"/>
        <v>0</v>
      </c>
      <c r="BE7" s="72">
        <f t="shared" si="4"/>
        <v>0</v>
      </c>
      <c r="BF7" s="72">
        <f t="shared" si="14"/>
        <v>0</v>
      </c>
      <c r="BG7" s="78"/>
      <c r="BH7" s="4" t="s">
        <v>60</v>
      </c>
      <c r="BI7" s="4" t="s">
        <v>61</v>
      </c>
      <c r="BJ7" s="4" t="s">
        <v>62</v>
      </c>
    </row>
    <row r="8" spans="1:62" x14ac:dyDescent="0.25">
      <c r="A8" s="170"/>
      <c r="B8" s="70">
        <v>5</v>
      </c>
      <c r="C8" s="71">
        <v>4.8000000000000001E-2</v>
      </c>
      <c r="D8" s="72">
        <f>C8/PROP_InOut!$E$8</f>
        <v>0.1799775028121485</v>
      </c>
      <c r="E8" s="72"/>
      <c r="F8" s="73">
        <f>E8*PROP_InOut!$G$8</f>
        <v>0</v>
      </c>
      <c r="G8" s="74">
        <f>PROP_InOut!$C$4</f>
        <v>19.55</v>
      </c>
      <c r="H8" s="71">
        <f>PROP_InOut!$C$8*'PROP_Table (2)'!C8</f>
        <v>22.61946710584651</v>
      </c>
      <c r="I8" s="75">
        <f t="shared" si="5"/>
        <v>29.897203751395754</v>
      </c>
      <c r="J8" s="76">
        <f>I8/PROP_InOut!$D$8</f>
        <v>8.6379005208538015E-2</v>
      </c>
      <c r="K8" s="71">
        <f t="shared" si="6"/>
        <v>0.71273745452617177</v>
      </c>
      <c r="L8" s="75">
        <f t="shared" si="7"/>
        <v>40.836848045247073</v>
      </c>
      <c r="M8" s="74">
        <v>0</v>
      </c>
      <c r="N8" s="74">
        <v>0</v>
      </c>
      <c r="O8" s="71">
        <f t="shared" si="8"/>
        <v>0.33072763439270314</v>
      </c>
      <c r="P8" s="75">
        <f>PROP_InOut!$K$12*(1-(B8-0.5)/PROP_InOut!$M$4)+PROP_InOut!$J$4*((B8-0.5)/PROP_InOut!$M$4)</f>
        <v>18.94929761904762</v>
      </c>
      <c r="Q8" s="71">
        <f t="shared" si="9"/>
        <v>-0.38200982013346862</v>
      </c>
      <c r="R8" s="76">
        <f t="shared" si="10"/>
        <v>-21.887550426199454</v>
      </c>
      <c r="W8" s="140">
        <f>W10</f>
        <v>2.6352665422411867</v>
      </c>
      <c r="Y8" s="125">
        <v>0.39704</v>
      </c>
      <c r="Z8" s="125">
        <v>1.593E-2</v>
      </c>
      <c r="AO8" s="77">
        <f>PROP_InOut!$F$8*'PROP_Table (2)'!I8*'PROP_Table (2)'!E8</f>
        <v>0</v>
      </c>
      <c r="AP8" s="71"/>
      <c r="AQ8" s="71"/>
      <c r="AR8" s="71">
        <f>0.5*PROP_InOut!$J$8*I8^2*E8*AP8*PROP_InOut!$G$8</f>
        <v>0</v>
      </c>
      <c r="AS8" s="71">
        <f>0.5*PROP_InOut!$J$8*I8^2*E8*AQ8*PROP_InOut!$G$8</f>
        <v>0</v>
      </c>
      <c r="AT8" s="71">
        <f t="shared" si="0"/>
        <v>0</v>
      </c>
      <c r="AU8" s="71">
        <f t="shared" si="1"/>
        <v>0</v>
      </c>
      <c r="AV8" s="55">
        <f t="shared" si="2"/>
        <v>0</v>
      </c>
      <c r="AW8" s="79">
        <f>PROP_InOut!$G$4/2*((PROP_InOut!$E$8-'PROP_Table (2)'!C8)/('PROP_Table (2)'!C8*SIN('PROP_Table (2)'!K8)))</f>
        <v>6.9677306696827062</v>
      </c>
      <c r="AX8" s="79">
        <f t="shared" si="11"/>
        <v>0.99940043923378763</v>
      </c>
      <c r="AY8" s="79">
        <f>PROP_InOut!$G$4/2*((C8-PROP_InOut!$J$12/2)/(C8*SIN('PROP_Table (2)'!K8)))</f>
        <v>1.0234949600528438</v>
      </c>
      <c r="AZ8" s="79">
        <f t="shared" si="12"/>
        <v>0.76600581291587988</v>
      </c>
      <c r="BA8" s="79">
        <f t="shared" si="13"/>
        <v>0.76554654588376492</v>
      </c>
      <c r="BB8" s="72">
        <f>0.5*PROP_InOut!$J$8*I8^2*E8*AP8*PROP_InOut!$G$8</f>
        <v>0</v>
      </c>
      <c r="BC8" s="72">
        <f>0.5*PROP_InOut!$J$8*I8^2*E8*AQ8*PROP_InOut!$G$8</f>
        <v>0</v>
      </c>
      <c r="BD8" s="72">
        <f t="shared" si="3"/>
        <v>0</v>
      </c>
      <c r="BE8" s="72">
        <f t="shared" si="4"/>
        <v>0</v>
      </c>
      <c r="BF8" s="72">
        <f t="shared" si="14"/>
        <v>0</v>
      </c>
      <c r="BG8" s="78"/>
      <c r="BH8" s="23" t="s">
        <v>26</v>
      </c>
      <c r="BI8" s="23" t="s">
        <v>27</v>
      </c>
      <c r="BJ8" s="23" t="s">
        <v>28</v>
      </c>
    </row>
    <row r="9" spans="1:62" ht="15.75" thickBot="1" x14ac:dyDescent="0.3">
      <c r="A9" s="170"/>
      <c r="B9" s="70">
        <v>6</v>
      </c>
      <c r="C9" s="71">
        <v>6.275E-2</v>
      </c>
      <c r="D9" s="72">
        <f>C9/PROP_InOut!$E$8</f>
        <v>0.23528308961379829</v>
      </c>
      <c r="E9" s="72"/>
      <c r="F9" s="73">
        <f>E9*PROP_InOut!$G$8</f>
        <v>0</v>
      </c>
      <c r="G9" s="74">
        <f>PROP_InOut!$C$4</f>
        <v>19.55</v>
      </c>
      <c r="H9" s="71">
        <f>PROP_InOut!$C$8*'PROP_Table (2)'!C9</f>
        <v>29.570240851913926</v>
      </c>
      <c r="I9" s="75">
        <f t="shared" si="5"/>
        <v>35.448577461446874</v>
      </c>
      <c r="J9" s="76">
        <f>I9/PROP_InOut!$D$8</f>
        <v>0.10241803489848554</v>
      </c>
      <c r="K9" s="71">
        <f t="shared" si="6"/>
        <v>0.58416505935499397</v>
      </c>
      <c r="L9" s="75">
        <f t="shared" si="7"/>
        <v>33.470192440050383</v>
      </c>
      <c r="M9" s="74">
        <v>0</v>
      </c>
      <c r="N9" s="74">
        <v>0</v>
      </c>
      <c r="O9" s="71">
        <f t="shared" si="8"/>
        <v>0.3258361413866972</v>
      </c>
      <c r="P9" s="75">
        <f>PROP_InOut!$K$12*(1-(B9-0.5)/PROP_InOut!$M$4)+PROP_InOut!$J$4*((B9-0.5)/PROP_InOut!$M$4)</f>
        <v>18.66903571428572</v>
      </c>
      <c r="Q9" s="71">
        <f t="shared" si="9"/>
        <v>-0.25832891796829682</v>
      </c>
      <c r="R9" s="76">
        <f t="shared" si="10"/>
        <v>-14.801156725764663</v>
      </c>
      <c r="AG9" t="s">
        <v>103</v>
      </c>
      <c r="AH9" s="182" t="s">
        <v>104</v>
      </c>
      <c r="AI9" s="182"/>
      <c r="AJ9" s="182"/>
      <c r="AK9" s="182"/>
      <c r="AL9" s="182"/>
      <c r="AM9" s="182"/>
      <c r="AN9" t="s">
        <v>97</v>
      </c>
      <c r="AO9" s="77">
        <f>PROP_InOut!$F$8*'PROP_Table (2)'!I9*'PROP_Table (2)'!E9</f>
        <v>0</v>
      </c>
      <c r="AP9" s="71"/>
      <c r="AQ9" s="71"/>
      <c r="AR9" s="71">
        <f>0.5*PROP_InOut!$J$8*I9^2*E9*AP9*PROP_InOut!$G$8</f>
        <v>0</v>
      </c>
      <c r="AS9" s="71">
        <f>0.5*PROP_InOut!$J$8*I9^2*E9*AQ9*PROP_InOut!$G$8</f>
        <v>0</v>
      </c>
      <c r="AT9" s="71">
        <f t="shared" si="0"/>
        <v>0</v>
      </c>
      <c r="AU9" s="71">
        <f t="shared" si="1"/>
        <v>0</v>
      </c>
      <c r="AV9" s="55">
        <f t="shared" si="2"/>
        <v>0</v>
      </c>
      <c r="AW9" s="79">
        <f>PROP_InOut!$G$4/2*((PROP_InOut!$E$8-'PROP_Table (2)'!C9)/('PROP_Table (2)'!C9*SIN('PROP_Table (2)'!K9)))</f>
        <v>5.893347223494434</v>
      </c>
      <c r="AX9" s="79">
        <f t="shared" si="11"/>
        <v>0.9982443720174744</v>
      </c>
      <c r="AY9" s="79">
        <f>PROP_InOut!$G$4/2*((C9-PROP_InOut!$J$12/2)/(C9*SIN('PROP_Table (2)'!K9)))</f>
        <v>1.3545018440858132</v>
      </c>
      <c r="AZ9" s="79">
        <f t="shared" si="12"/>
        <v>0.83382312275850867</v>
      </c>
      <c r="BA9" s="79">
        <f t="shared" si="13"/>
        <v>0.83235923955171698</v>
      </c>
      <c r="BB9" s="72">
        <f>0.5*PROP_InOut!$J$8*I9^2*E9*AP9*PROP_InOut!$G$8</f>
        <v>0</v>
      </c>
      <c r="BC9" s="72">
        <f>0.5*PROP_InOut!$J$8*I9^2*E9*AQ9*PROP_InOut!$G$8</f>
        <v>0</v>
      </c>
      <c r="BD9" s="72">
        <f t="shared" si="3"/>
        <v>0</v>
      </c>
      <c r="BE9" s="72">
        <f t="shared" si="4"/>
        <v>0</v>
      </c>
      <c r="BF9" s="72">
        <f t="shared" si="14"/>
        <v>0</v>
      </c>
      <c r="BG9" s="78"/>
      <c r="BH9" s="37">
        <f>PROP_InOut!$G$4*SUM(BD$4:BD$42)</f>
        <v>31.010369748464768</v>
      </c>
      <c r="BI9" s="37">
        <f>PROP_InOut!$G$4*SUM(BE$4:BE$42)</f>
        <v>1.6204248535272281</v>
      </c>
      <c r="BJ9" s="37">
        <f>PROP_InOut!$G$4*SUM(BF$4:BF$42)</f>
        <v>763.60722233031856</v>
      </c>
    </row>
    <row r="10" spans="1:62" s="96" customFormat="1" x14ac:dyDescent="0.25">
      <c r="A10" s="170"/>
      <c r="B10" s="82">
        <v>7</v>
      </c>
      <c r="C10" s="87">
        <v>7.1059040000000004E-2</v>
      </c>
      <c r="D10" s="88">
        <f>C10/PROP_InOut!$E$8</f>
        <v>0.26643809523809525</v>
      </c>
      <c r="E10" s="88">
        <v>4.0860979999999998E-2</v>
      </c>
      <c r="F10" s="89">
        <f>E10*PROP_InOut!$G$8</f>
        <v>2.5622388271249997E-4</v>
      </c>
      <c r="G10" s="90">
        <f>PROP_InOut!$C$4</f>
        <v>19.55</v>
      </c>
      <c r="H10" s="91">
        <f>PROP_InOut!$C$8*'PROP_Table (2)'!C10</f>
        <v>33.485783705271487</v>
      </c>
      <c r="I10" s="92">
        <f t="shared" si="5"/>
        <v>38.774994653206925</v>
      </c>
      <c r="J10" s="93">
        <f>I10/PROP_InOut!$D$8</f>
        <v>0.11202871990843058</v>
      </c>
      <c r="K10" s="91">
        <f t="shared" si="6"/>
        <v>0.52844482466930398</v>
      </c>
      <c r="L10" s="92">
        <f t="shared" si="7"/>
        <v>30.277658159081888</v>
      </c>
      <c r="M10" s="90">
        <f>RADIANS(N10)</f>
        <v>6.2344475091072188E-2</v>
      </c>
      <c r="N10" s="90">
        <f>V10</f>
        <v>3.5720752986769249</v>
      </c>
      <c r="O10" s="91">
        <f t="shared" si="8"/>
        <v>0.63678337759013115</v>
      </c>
      <c r="P10" s="87">
        <v>36.484999999999999</v>
      </c>
      <c r="Q10" s="91">
        <f t="shared" si="9"/>
        <v>4.599407782975494E-2</v>
      </c>
      <c r="R10" s="93">
        <f t="shared" si="10"/>
        <v>2.6352665422411867</v>
      </c>
      <c r="S10" s="127">
        <f>TAN(AE10)*X10</f>
        <v>2.4974219136449993</v>
      </c>
      <c r="T10" s="127">
        <f>X10</f>
        <v>40.094286796170536</v>
      </c>
      <c r="U10" s="122">
        <v>2.5011705661479473</v>
      </c>
      <c r="V10" s="122">
        <v>3.5720752986769249</v>
      </c>
      <c r="W10" s="123">
        <f>P10-L10-V10</f>
        <v>2.6352665422411867</v>
      </c>
      <c r="X10" s="122">
        <f>SQRT((U10+G10)^2+H10^2)</f>
        <v>40.094286796170536</v>
      </c>
      <c r="Y10" s="128">
        <v>0.91081000000000001</v>
      </c>
      <c r="Z10" s="127">
        <v>2.205E-2</v>
      </c>
      <c r="AA10" s="122">
        <f>((8*PI()*C10*U10)/(E10*2))-((X10)/(G10+U10))*(Y10*H10-Z10*(U10+G10))</f>
        <v>8.8542176729191624E-2</v>
      </c>
      <c r="AB10" s="122">
        <f>((8*PI()*C10)/(E10*2))-Y10*H10*((1/X10)-(X10/((G10+U10)^2)))+Z10*((U10+G10)/X10)</f>
        <v>23.619734467135849</v>
      </c>
      <c r="AC10" s="122">
        <f>U10-(AA10/AB10)</f>
        <v>2.4974219136449993</v>
      </c>
      <c r="AD10" s="138">
        <f>AC10-U10</f>
        <v>-3.74865250294798E-3</v>
      </c>
      <c r="AE10" s="122">
        <f>ATAN(AC10/X10)</f>
        <v>6.2208352059839378E-2</v>
      </c>
      <c r="AF10" s="122">
        <f>DEGREES(AE10)</f>
        <v>3.5642760234927575</v>
      </c>
      <c r="AG10" s="143">
        <v>0.10777802408754873</v>
      </c>
      <c r="AH10" s="129"/>
      <c r="AI10" s="129"/>
      <c r="AJ10" s="129"/>
      <c r="AK10" s="129"/>
      <c r="AL10" s="129"/>
      <c r="AM10" s="129"/>
      <c r="AN10" s="130">
        <v>3.5720752986769249</v>
      </c>
      <c r="AO10" s="94">
        <f>PROP_InOut!$F$8*'PROP_Table (2)'!I10*'PROP_Table (2)'!E10</f>
        <v>102594.81215091658</v>
      </c>
      <c r="AP10" s="91">
        <f>Y10</f>
        <v>0.91081000000000001</v>
      </c>
      <c r="AQ10" s="91">
        <f>Z10</f>
        <v>2.205E-2</v>
      </c>
      <c r="AR10" s="8">
        <f>0.5*PROP_InOut!$J$8*I10^2*E10*AP10*(C10-C9)</f>
        <v>0.27654783345324607</v>
      </c>
      <c r="AS10" s="8">
        <f>0.5*PROP_InOut!$J$8*I10^2*E10*AQ10*(C10-C9)</f>
        <v>6.695007441336916E-3</v>
      </c>
      <c r="AT10" s="91">
        <f t="shared" si="0"/>
        <v>0.2415808455919834</v>
      </c>
      <c r="AU10" s="91">
        <f t="shared" si="1"/>
        <v>1.2126042726915176E-2</v>
      </c>
      <c r="AV10" s="95">
        <f t="shared" si="2"/>
        <v>5.7142630121988987</v>
      </c>
      <c r="AW10" s="88">
        <f>PROP_InOut!$G$4/2*((PROP_InOut!$E$8-'PROP_Table (2)'!C10)/('PROP_Table (2)'!C10*SIN('PROP_Table (2)'!K10)))</f>
        <v>5.4606637405840175</v>
      </c>
      <c r="AX10" s="88">
        <f t="shared" si="11"/>
        <v>0.9972938909058553</v>
      </c>
      <c r="AY10" s="88">
        <f>PROP_InOut!$G$4/2*((C10-PROP_InOut!$J$12/2)/(C10*SIN('PROP_Table (2)'!K10)))</f>
        <v>1.5402781006949573</v>
      </c>
      <c r="AZ10" s="88">
        <f t="shared" si="12"/>
        <v>0.86249195911295107</v>
      </c>
      <c r="BA10" s="88">
        <f t="shared" si="13"/>
        <v>0.8601579617787688</v>
      </c>
      <c r="BB10" s="25">
        <f>0.5*PROP_InOut!$J$8*T10^2*E10*AP10*(C10-C9)</f>
        <v>0.29568667414181471</v>
      </c>
      <c r="BC10" s="25">
        <f>0.5*PROP_InOut!$J$8*T10^2*E10*AQ10*(C10-C9)</f>
        <v>7.1583438530835345E-3</v>
      </c>
      <c r="BD10" s="88">
        <f t="shared" si="3"/>
        <v>0.20779768774919191</v>
      </c>
      <c r="BE10" s="88">
        <f t="shared" si="4"/>
        <v>1.0430312196425621E-2</v>
      </c>
      <c r="BF10" s="88">
        <f>H10*(BB10*SIN(K10+M10)+BC10*COS(K10+M10))*BA10</f>
        <v>4.9151688256408121</v>
      </c>
      <c r="BG10" s="90"/>
      <c r="BH10" s="109">
        <f>BH9</f>
        <v>31.010369748464768</v>
      </c>
      <c r="BI10" s="141">
        <f>BI9</f>
        <v>1.6204248535272281</v>
      </c>
    </row>
    <row r="11" spans="1:62" s="96" customFormat="1" x14ac:dyDescent="0.25">
      <c r="A11" s="170"/>
      <c r="B11" s="82">
        <v>8</v>
      </c>
      <c r="C11" s="87">
        <v>7.4612499999999998E-2</v>
      </c>
      <c r="D11" s="88">
        <f>C11/PROP_InOut!$E$8</f>
        <v>0.27976190476190477</v>
      </c>
      <c r="E11" s="88">
        <v>4.1567100000000003E-2</v>
      </c>
      <c r="F11" s="89">
        <f>E11*PROP_InOut!$G$8</f>
        <v>2.6065169643749999E-4</v>
      </c>
      <c r="G11" s="90">
        <f>PROP_InOut!$C$4</f>
        <v>19.55</v>
      </c>
      <c r="H11" s="91">
        <f>PROP_InOut!$C$8*'PROP_Table (2)'!C11</f>
        <v>35.160312279895265</v>
      </c>
      <c r="I11" s="92">
        <f t="shared" si="5"/>
        <v>40.229964698216598</v>
      </c>
      <c r="J11" s="93">
        <f>I11/PROP_InOut!$D$8</f>
        <v>0.11623241956346236</v>
      </c>
      <c r="K11" s="91">
        <f t="shared" si="6"/>
        <v>0.50745688481420537</v>
      </c>
      <c r="L11" s="92">
        <f t="shared" si="7"/>
        <v>29.075137784710325</v>
      </c>
      <c r="M11" s="90">
        <f t="shared" ref="M11:M41" si="15">RADIANS(N11)</f>
        <v>6.2829172484693011E-2</v>
      </c>
      <c r="N11" s="90">
        <f t="shared" ref="N11:N41" si="16">V11</f>
        <v>3.5998464136723891</v>
      </c>
      <c r="O11" s="91">
        <f t="shared" si="8"/>
        <v>0.61363333039167833</v>
      </c>
      <c r="P11" s="87">
        <v>35.1586</v>
      </c>
      <c r="Q11" s="91">
        <f t="shared" si="9"/>
        <v>4.3347273092779949E-2</v>
      </c>
      <c r="R11" s="93">
        <f t="shared" si="10"/>
        <v>2.4836158016172858</v>
      </c>
      <c r="S11" s="127">
        <f t="shared" ref="S11:S41" si="17">TAN(AE11)*X11</f>
        <v>2.6121547773693541</v>
      </c>
      <c r="T11" s="127">
        <f t="shared" ref="T11:T41" si="18">X11</f>
        <v>41.563276382581329</v>
      </c>
      <c r="U11" s="122">
        <f>U10+(U12-U10)*((C11-C10)/(C12-C10))</f>
        <v>2.6143493934536455</v>
      </c>
      <c r="V11" s="122">
        <f>V10+(V12-V10)*((C11-C10)/(C12-C10))</f>
        <v>3.5998464136723891</v>
      </c>
      <c r="W11" s="123">
        <f t="shared" ref="W11:W41" si="19">P11-L11-V11</f>
        <v>2.4836158016172858</v>
      </c>
      <c r="X11" s="122">
        <f t="shared" ref="X11:X41" si="20">SQRT((U11+G11)^2+H11^2)</f>
        <v>41.563276382581329</v>
      </c>
      <c r="Y11" s="122">
        <f>Y10+(Y12-Y10)*((C11-C10)/(C12-C10))</f>
        <v>0.90666000000000002</v>
      </c>
      <c r="Z11" s="122">
        <f>Z10+(Z12-Z10)*((C11-C10)/(C12-C10))</f>
        <v>2.0755000000000003E-2</v>
      </c>
      <c r="AA11" s="122">
        <f t="shared" ref="AA11:AA41" si="21">((8*PI()*C11*U11)/(E11*2))-((X11)/(G11+U11))*(Y11*H11-Z11*(U11+G11))</f>
        <v>5.3763007971795673E-2</v>
      </c>
      <c r="AB11" s="122">
        <f t="shared" ref="AB11:AB41" si="22">((8*PI()*C11)/(E11*2))-Y11*H11*((1/X11)-(X11/((G11+U11)^2)))+Z11*((U11+G11)/X11)</f>
        <v>24.497682467851853</v>
      </c>
      <c r="AC11" s="122">
        <f t="shared" ref="AC11:AC41" si="23">U11-(AA11/AB11)</f>
        <v>2.6121547773693545</v>
      </c>
      <c r="AD11" s="138">
        <f t="shared" ref="AD11:AD41" si="24">AC11-U11</f>
        <v>-2.1946160842909457E-3</v>
      </c>
      <c r="AE11" s="122">
        <f t="shared" ref="AE11:AE41" si="25">ATAN(AC11/X11)</f>
        <v>6.2765112475054341E-2</v>
      </c>
      <c r="AF11" s="122">
        <f t="shared" ref="AF11:AF41" si="26">DEGREES(AE11)</f>
        <v>3.5961760454845262</v>
      </c>
      <c r="AG11" s="144">
        <v>0.11167396211763156</v>
      </c>
      <c r="AH11" s="90"/>
      <c r="AI11" s="50"/>
      <c r="AJ11" s="50"/>
      <c r="AK11" s="50"/>
      <c r="AL11" s="50"/>
      <c r="AM11" s="50"/>
      <c r="AN11" s="131"/>
      <c r="AO11" s="94">
        <f>PROP_InOut!$F$8*'PROP_Table (2)'!I11*'PROP_Table (2)'!E11</f>
        <v>108283.99081073783</v>
      </c>
      <c r="AP11" s="91">
        <f t="shared" ref="AP11:AP41" si="27">Y11</f>
        <v>0.90666000000000002</v>
      </c>
      <c r="AQ11" s="91">
        <f t="shared" ref="AQ11:AQ41" si="28">Z11</f>
        <v>2.0755000000000003E-2</v>
      </c>
      <c r="AR11" s="8">
        <f>0.5*PROP_InOut!$J$8*I11^2*E11*AP11*(C11-C10)</f>
        <v>0.12892117801812972</v>
      </c>
      <c r="AS11" s="8">
        <f>0.5*PROP_InOut!$J$8*I11^2*E11*AQ11*(C11-C10)</f>
        <v>2.9512265344961534E-3</v>
      </c>
      <c r="AT11" s="91">
        <f t="shared" si="0"/>
        <v>0.11413063655313442</v>
      </c>
      <c r="AU11" s="91">
        <f t="shared" si="1"/>
        <v>5.7408754670198242E-3</v>
      </c>
      <c r="AV11" s="95">
        <f t="shared" si="2"/>
        <v>2.7053238288545027</v>
      </c>
      <c r="AW11" s="88">
        <f>PROP_InOut!$G$4/2*((PROP_InOut!$E$8-'PROP_Table (2)'!C11)/('PROP_Table (2)'!C11*SIN('PROP_Table (2)'!K11)))</f>
        <v>5.2977370936324846</v>
      </c>
      <c r="AX11" s="88">
        <f t="shared" si="11"/>
        <v>0.99681504024993017</v>
      </c>
      <c r="AY11" s="88">
        <f>PROP_InOut!$G$4/2*((C11-PROP_InOut!$J$12/2)/(C11*SIN('PROP_Table (2)'!K11)))</f>
        <v>1.6199691939206771</v>
      </c>
      <c r="AZ11" s="88">
        <f t="shared" si="12"/>
        <v>0.87317262378668892</v>
      </c>
      <c r="BA11" s="88">
        <f t="shared" si="13"/>
        <v>0.87039160412506544</v>
      </c>
      <c r="BB11" s="25">
        <f>0.5*PROP_InOut!$J$8*T11^2*E11*AP11*(C11-C10)</f>
        <v>0.13760826289668041</v>
      </c>
      <c r="BC11" s="25">
        <f>0.5*PROP_InOut!$J$8*T11^2*E11*AQ11*(C11-C10)</f>
        <v>3.1500887834696599E-3</v>
      </c>
      <c r="BD11" s="88">
        <f t="shared" si="3"/>
        <v>9.9338347829297499E-2</v>
      </c>
      <c r="BE11" s="88">
        <f t="shared" si="4"/>
        <v>4.9968098068216187E-3</v>
      </c>
      <c r="BF11" s="88">
        <f t="shared" ref="BF11:BF41" si="29">H11*(BB11*SIN(K11+M11)+BC11*COS(K11+M11))*BA11</f>
        <v>2.3546911470744347</v>
      </c>
      <c r="BG11" s="90"/>
    </row>
    <row r="12" spans="1:62" s="96" customFormat="1" x14ac:dyDescent="0.25">
      <c r="A12" s="170"/>
      <c r="B12" s="82">
        <v>9</v>
      </c>
      <c r="C12" s="87">
        <v>7.8165959999999993E-2</v>
      </c>
      <c r="D12" s="88">
        <f>C12/PROP_InOut!$E$8</f>
        <v>0.29308571428571428</v>
      </c>
      <c r="E12" s="88">
        <v>4.218686E-2</v>
      </c>
      <c r="F12" s="89">
        <f>E12*PROP_InOut!$G$8</f>
        <v>2.6453797898749997E-4</v>
      </c>
      <c r="G12" s="90">
        <f>PROP_InOut!$C$4</f>
        <v>19.55</v>
      </c>
      <c r="H12" s="91">
        <f>PROP_InOut!$C$8*'PROP_Table (2)'!C12</f>
        <v>36.834840854519037</v>
      </c>
      <c r="I12" s="92">
        <f t="shared" si="5"/>
        <v>41.701414853428474</v>
      </c>
      <c r="J12" s="93">
        <f>I12/PROP_InOut!$D$8</f>
        <v>0.12048373355516692</v>
      </c>
      <c r="K12" s="91">
        <f t="shared" si="6"/>
        <v>0.48794197947820855</v>
      </c>
      <c r="L12" s="92">
        <f t="shared" si="7"/>
        <v>27.957016071360378</v>
      </c>
      <c r="M12" s="90">
        <f t="shared" si="15"/>
        <v>6.3313869878313833E-2</v>
      </c>
      <c r="N12" s="90">
        <f t="shared" si="16"/>
        <v>3.6276175286678538</v>
      </c>
      <c r="O12" s="91">
        <f t="shared" si="8"/>
        <v>0.5919127078506089</v>
      </c>
      <c r="P12" s="87">
        <v>33.914099999999998</v>
      </c>
      <c r="Q12" s="91">
        <f t="shared" si="9"/>
        <v>4.0656858494086449E-2</v>
      </c>
      <c r="R12" s="93">
        <f t="shared" si="10"/>
        <v>2.3294663999717655</v>
      </c>
      <c r="S12" s="127">
        <f t="shared" si="17"/>
        <v>2.7233425673495475</v>
      </c>
      <c r="T12" s="127">
        <f t="shared" si="18"/>
        <v>43.047575592644861</v>
      </c>
      <c r="U12" s="122">
        <v>2.7275282207593436</v>
      </c>
      <c r="V12" s="122">
        <v>3.6276175286678538</v>
      </c>
      <c r="W12" s="123">
        <f t="shared" si="19"/>
        <v>2.3294663999717655</v>
      </c>
      <c r="X12" s="122">
        <f>SQRT((U12+G12)^2+H12^2)</f>
        <v>43.047575592644861</v>
      </c>
      <c r="Y12" s="128">
        <v>0.90251000000000003</v>
      </c>
      <c r="Z12" s="127">
        <v>1.9460000000000002E-2</v>
      </c>
      <c r="AA12" s="122">
        <f t="shared" si="21"/>
        <v>0.10633636080508069</v>
      </c>
      <c r="AB12" s="122">
        <f t="shared" si="22"/>
        <v>25.404960801630203</v>
      </c>
      <c r="AC12" s="122">
        <f t="shared" si="23"/>
        <v>2.7233425673495475</v>
      </c>
      <c r="AD12" s="138">
        <f t="shared" si="24"/>
        <v>-4.1856534097961529E-3</v>
      </c>
      <c r="AE12" s="122">
        <f t="shared" si="25"/>
        <v>6.3179355379059998E-2</v>
      </c>
      <c r="AF12" s="122">
        <f t="shared" si="26"/>
        <v>3.6199104155772934</v>
      </c>
      <c r="AG12" s="144">
        <v>0.11561899096970053</v>
      </c>
      <c r="AH12" s="90"/>
      <c r="AI12" s="50"/>
      <c r="AJ12" s="50"/>
      <c r="AK12" s="50"/>
      <c r="AL12" s="50"/>
      <c r="AM12" s="50"/>
      <c r="AN12" s="131">
        <v>3.6276175286678538</v>
      </c>
      <c r="AO12" s="94">
        <f>PROP_InOut!$F$8*'PROP_Table (2)'!I12*'PROP_Table (2)'!E12</f>
        <v>113918.13526678593</v>
      </c>
      <c r="AP12" s="91">
        <f t="shared" si="27"/>
        <v>0.90251000000000003</v>
      </c>
      <c r="AQ12" s="91">
        <f t="shared" si="28"/>
        <v>1.9460000000000002E-2</v>
      </c>
      <c r="AR12" s="8">
        <f>0.5*PROP_InOut!$J$8*I12^2*E12*AP12*(C12-C11)</f>
        <v>0.13994635277328757</v>
      </c>
      <c r="AS12" s="8">
        <f>0.5*PROP_InOut!$J$8*I12^2*E12*AQ12*(C12-C11)</f>
        <v>3.017535567437675E-3</v>
      </c>
      <c r="AT12" s="91">
        <f t="shared" si="0"/>
        <v>0.12535262082200602</v>
      </c>
      <c r="AU12" s="91">
        <f t="shared" si="1"/>
        <v>6.3193862427821674E-3</v>
      </c>
      <c r="AV12" s="95">
        <f t="shared" si="2"/>
        <v>2.9779406093281291</v>
      </c>
      <c r="AW12" s="88">
        <f>PROP_InOut!$G$4/2*((PROP_InOut!$E$8-'PROP_Table (2)'!C12)/('PROP_Table (2)'!C12*SIN('PROP_Table (2)'!K12)))</f>
        <v>5.1448905017979971</v>
      </c>
      <c r="AX12" s="88">
        <f t="shared" si="11"/>
        <v>0.99628905064374906</v>
      </c>
      <c r="AY12" s="88">
        <f>PROP_InOut!$G$4/2*((C12-PROP_InOut!$J$12/2)/(C12*SIN('PROP_Table (2)'!K12)))</f>
        <v>1.6998530793265709</v>
      </c>
      <c r="AZ12" s="88">
        <f t="shared" si="12"/>
        <v>0.88302587857059822</v>
      </c>
      <c r="BA12" s="88">
        <f t="shared" si="13"/>
        <v>0.87974901425496377</v>
      </c>
      <c r="BB12" s="25">
        <f>0.5*PROP_InOut!$J$8*T12^2*E12*AP12*(C12-C11)</f>
        <v>0.14912738386444735</v>
      </c>
      <c r="BC12" s="25">
        <f>0.5*PROP_InOut!$J$8*T12^2*E12*AQ12*(C12-C11)</f>
        <v>3.2154977673401353E-3</v>
      </c>
      <c r="BD12" s="88">
        <f t="shared" si="3"/>
        <v>0.11027884460243603</v>
      </c>
      <c r="BE12" s="88">
        <f t="shared" si="4"/>
        <v>5.5594738177839912E-3</v>
      </c>
      <c r="BF12" s="88">
        <f t="shared" si="29"/>
        <v>2.6198403155662477</v>
      </c>
      <c r="BG12" s="90"/>
    </row>
    <row r="13" spans="1:62" s="96" customFormat="1" x14ac:dyDescent="0.25">
      <c r="A13" s="170"/>
      <c r="B13" s="82">
        <v>10</v>
      </c>
      <c r="C13" s="87">
        <v>8.1719419999999987E-2</v>
      </c>
      <c r="D13" s="88">
        <f>C13/PROP_InOut!$E$8</f>
        <v>0.30640952380952374</v>
      </c>
      <c r="E13" s="88">
        <v>4.2722799999999998E-2</v>
      </c>
      <c r="F13" s="89">
        <f>E13*PROP_InOut!$G$8</f>
        <v>2.6789865774999995E-4</v>
      </c>
      <c r="G13" s="90">
        <f>PROP_InOut!$C$4</f>
        <v>19.55</v>
      </c>
      <c r="H13" s="91">
        <f>PROP_InOut!$C$8*'PROP_Table (2)'!C13</f>
        <v>38.509369429142815</v>
      </c>
      <c r="I13" s="92">
        <f t="shared" si="5"/>
        <v>43.187660666331524</v>
      </c>
      <c r="J13" s="93">
        <f>I13/PROP_InOut!$D$8</f>
        <v>0.1247777951631167</v>
      </c>
      <c r="K13" s="91">
        <f t="shared" si="6"/>
        <v>0.46976370012235957</v>
      </c>
      <c r="L13" s="92">
        <f t="shared" si="7"/>
        <v>26.915477385460438</v>
      </c>
      <c r="M13" s="90">
        <f t="shared" si="15"/>
        <v>6.3368729402119101E-2</v>
      </c>
      <c r="N13" s="90">
        <f t="shared" si="16"/>
        <v>3.6307607478479933</v>
      </c>
      <c r="O13" s="91">
        <f t="shared" si="8"/>
        <v>0.57150806356554318</v>
      </c>
      <c r="P13" s="87">
        <v>32.744999999999997</v>
      </c>
      <c r="Q13" s="91">
        <f t="shared" si="9"/>
        <v>3.837563404106447E-2</v>
      </c>
      <c r="R13" s="93">
        <f t="shared" si="10"/>
        <v>2.1987618666915663</v>
      </c>
      <c r="S13" s="127">
        <f t="shared" si="17"/>
        <v>2.8229069076235174</v>
      </c>
      <c r="T13" s="127">
        <f t="shared" si="18"/>
        <v>44.537756266826477</v>
      </c>
      <c r="U13" s="122">
        <f>U12+(U14-U12)*((C13-C12)/(C14-C12))</f>
        <v>2.8249904905687542</v>
      </c>
      <c r="V13" s="122">
        <f>V12+(V14-V12)*((C13-C12)/(C14-C12))</f>
        <v>3.6307607478479933</v>
      </c>
      <c r="W13" s="123">
        <f t="shared" si="19"/>
        <v>2.1987618666915663</v>
      </c>
      <c r="X13" s="122">
        <f t="shared" si="20"/>
        <v>44.537756266826477</v>
      </c>
      <c r="Y13" s="122">
        <f>Y12+(Y14-Y12)*((C13-C12)/(C14-C12))</f>
        <v>0.89600267429388636</v>
      </c>
      <c r="Z13" s="122">
        <f>Z12+(Z14-Z12)*((C13-C12)/(C14-C12))</f>
        <v>1.8704730067929928E-2</v>
      </c>
      <c r="AA13" s="122">
        <f t="shared" si="21"/>
        <v>5.4883617523827866E-2</v>
      </c>
      <c r="AB13" s="122">
        <f t="shared" si="22"/>
        <v>26.340980400753381</v>
      </c>
      <c r="AC13" s="122">
        <f t="shared" si="23"/>
        <v>2.8229069076235174</v>
      </c>
      <c r="AD13" s="138">
        <f t="shared" si="24"/>
        <v>-2.083582945236806E-3</v>
      </c>
      <c r="AE13" s="122">
        <f t="shared" si="25"/>
        <v>6.3297661488790791E-2</v>
      </c>
      <c r="AF13" s="122">
        <f t="shared" si="26"/>
        <v>3.6266888563554791</v>
      </c>
      <c r="AG13" s="144">
        <v>0.11960825326715831</v>
      </c>
      <c r="AH13" s="50"/>
      <c r="AI13" s="50"/>
      <c r="AJ13" s="50"/>
      <c r="AK13" s="50"/>
      <c r="AL13" s="50"/>
      <c r="AM13" s="50"/>
      <c r="AN13" s="131"/>
      <c r="AO13" s="94">
        <f>PROP_InOut!$F$8*'PROP_Table (2)'!I13*'PROP_Table (2)'!E13</f>
        <v>119476.98758532353</v>
      </c>
      <c r="AP13" s="91">
        <f t="shared" si="27"/>
        <v>0.89600267429388636</v>
      </c>
      <c r="AQ13" s="91">
        <f t="shared" si="28"/>
        <v>1.8704730067929928E-2</v>
      </c>
      <c r="AR13" s="8">
        <f>0.5*PROP_InOut!$J$8*I13^2*E13*AP13*(C13-C12)</f>
        <v>0.15091039463060041</v>
      </c>
      <c r="AS13" s="8">
        <f>0.5*PROP_InOut!$J$8*I13^2*E13*AQ13*(C13-C12)</f>
        <v>3.1503680479912409E-3</v>
      </c>
      <c r="AT13" s="91">
        <f t="shared" si="0"/>
        <v>0.13651699159468042</v>
      </c>
      <c r="AU13" s="91">
        <f t="shared" si="1"/>
        <v>6.9014858391337275E-3</v>
      </c>
      <c r="AV13" s="95">
        <f t="shared" si="2"/>
        <v>3.2522485816614761</v>
      </c>
      <c r="AW13" s="88">
        <f>PROP_InOut!$G$4/2*((PROP_InOut!$E$8-'PROP_Table (2)'!C13)/('PROP_Table (2)'!C13*SIN('PROP_Table (2)'!K13)))</f>
        <v>5.0005040100850655</v>
      </c>
      <c r="AX13" s="88">
        <f t="shared" si="11"/>
        <v>0.99571261871806205</v>
      </c>
      <c r="AY13" s="88">
        <f>PROP_InOut!$G$4/2*((C13-PROP_InOut!$J$12/2)/(C13*SIN('PROP_Table (2)'!K13)))</f>
        <v>1.7799451501975245</v>
      </c>
      <c r="AZ13" s="88">
        <f t="shared" si="12"/>
        <v>0.89212016456402288</v>
      </c>
      <c r="BA13" s="88">
        <f t="shared" si="13"/>
        <v>0.88829530526923173</v>
      </c>
      <c r="BB13" s="25">
        <f>0.5*PROP_InOut!$J$8*T13^2*E13*AP13*(C13-C12)</f>
        <v>0.16049313577936883</v>
      </c>
      <c r="BC13" s="25">
        <f>0.5*PROP_InOut!$J$8*T13^2*E13*AQ13*(C13-C12)</f>
        <v>3.3504149804848456E-3</v>
      </c>
      <c r="BD13" s="88">
        <f t="shared" si="3"/>
        <v>0.12126740272303378</v>
      </c>
      <c r="BE13" s="88">
        <f t="shared" si="4"/>
        <v>6.1305574702845743E-3</v>
      </c>
      <c r="BF13" s="88">
        <f t="shared" si="29"/>
        <v>2.8889571466584067</v>
      </c>
      <c r="BG13" s="90"/>
    </row>
    <row r="14" spans="1:62" s="96" customFormat="1" x14ac:dyDescent="0.25">
      <c r="A14" s="170"/>
      <c r="B14" s="82">
        <v>11</v>
      </c>
      <c r="C14" s="87">
        <v>8.527034E-2</v>
      </c>
      <c r="D14" s="88">
        <f>C14/PROP_InOut!$E$8</f>
        <v>0.31972380952380952</v>
      </c>
      <c r="E14" s="88">
        <v>4.3177460000000001E-2</v>
      </c>
      <c r="F14" s="89">
        <f>E14*PROP_InOut!$G$8</f>
        <v>2.7074966011249996E-4</v>
      </c>
      <c r="G14" s="90">
        <f>PROP_InOut!$C$4</f>
        <v>19.55</v>
      </c>
      <c r="H14" s="91">
        <f>PROP_InOut!$C$8*'PROP_Table (2)'!C14</f>
        <v>40.182701056965584</v>
      </c>
      <c r="I14" s="92">
        <f t="shared" si="5"/>
        <v>44.686149579410653</v>
      </c>
      <c r="J14" s="93">
        <f>I14/PROP_InOut!$D$8</f>
        <v>0.12910722953778644</v>
      </c>
      <c r="K14" s="91">
        <f t="shared" si="6"/>
        <v>0.45281185536188967</v>
      </c>
      <c r="L14" s="92">
        <f t="shared" si="7"/>
        <v>25.944208225724555</v>
      </c>
      <c r="M14" s="90">
        <f t="shared" si="15"/>
        <v>6.3423549712540661E-2</v>
      </c>
      <c r="N14" s="90">
        <f t="shared" si="16"/>
        <v>3.6339017202667456</v>
      </c>
      <c r="O14" s="91">
        <f t="shared" si="8"/>
        <v>0.55232165909836961</v>
      </c>
      <c r="P14" s="87">
        <v>31.645700000000001</v>
      </c>
      <c r="Q14" s="91">
        <f t="shared" si="9"/>
        <v>3.608625402393921E-2</v>
      </c>
      <c r="R14" s="93">
        <f t="shared" si="10"/>
        <v>2.0675900540087007</v>
      </c>
      <c r="S14" s="127">
        <f t="shared" si="17"/>
        <v>2.9178109530092673</v>
      </c>
      <c r="T14" s="127">
        <f t="shared" si="18"/>
        <v>46.039737903129613</v>
      </c>
      <c r="U14" s="122">
        <v>2.9223830947099674</v>
      </c>
      <c r="V14" s="122">
        <v>3.6339017202667456</v>
      </c>
      <c r="W14" s="123">
        <f t="shared" si="19"/>
        <v>2.0675900540087007</v>
      </c>
      <c r="X14" s="122">
        <f t="shared" si="20"/>
        <v>46.039737903129613</v>
      </c>
      <c r="Y14" s="128">
        <v>0.88949999999999996</v>
      </c>
      <c r="Z14" s="127">
        <v>1.7950000000000001E-2</v>
      </c>
      <c r="AA14" s="122">
        <f t="shared" si="21"/>
        <v>0.12485613968368625</v>
      </c>
      <c r="AB14" s="122">
        <f t="shared" si="22"/>
        <v>27.308020585751841</v>
      </c>
      <c r="AC14" s="122">
        <f t="shared" si="23"/>
        <v>2.9178109530092673</v>
      </c>
      <c r="AD14" s="138">
        <f t="shared" si="24"/>
        <v>-4.5721417007000831E-3</v>
      </c>
      <c r="AE14" s="122">
        <f t="shared" si="25"/>
        <v>6.3291278423014616E-2</v>
      </c>
      <c r="AF14" s="122">
        <f t="shared" si="26"/>
        <v>3.6263231336261499</v>
      </c>
      <c r="AG14" s="144">
        <v>0.12363746740109645</v>
      </c>
      <c r="AH14" s="90"/>
      <c r="AI14" s="50"/>
      <c r="AJ14" s="50"/>
      <c r="AK14" s="50"/>
      <c r="AL14" s="50"/>
      <c r="AM14" s="50"/>
      <c r="AN14" s="131">
        <v>3.6339017202667456</v>
      </c>
      <c r="AO14" s="94">
        <f>PROP_InOut!$F$8*'PROP_Table (2)'!I14*'PROP_Table (2)'!E14</f>
        <v>124938.10112332414</v>
      </c>
      <c r="AP14" s="91">
        <f t="shared" si="27"/>
        <v>0.88949999999999996</v>
      </c>
      <c r="AQ14" s="91">
        <f t="shared" si="28"/>
        <v>1.7950000000000001E-2</v>
      </c>
      <c r="AR14" s="8">
        <f>0.5*PROP_InOut!$J$8*I14^2*E14*AP14*(C14-C13)</f>
        <v>0.16198289246467354</v>
      </c>
      <c r="AS14" s="8">
        <f>0.5*PROP_InOut!$J$8*I14^2*E14*AQ14*(C14-C13)</f>
        <v>3.2687947383259024E-3</v>
      </c>
      <c r="AT14" s="91">
        <f t="shared" si="0"/>
        <v>0.14782480232299708</v>
      </c>
      <c r="AU14" s="91">
        <f t="shared" si="1"/>
        <v>7.494516217494418E-3</v>
      </c>
      <c r="AV14" s="95">
        <f t="shared" si="2"/>
        <v>3.5317075636635042</v>
      </c>
      <c r="AW14" s="88">
        <f>PROP_InOut!$G$4/2*((PROP_InOut!$E$8-'PROP_Table (2)'!C14)/('PROP_Table (2)'!C14*SIN('PROP_Table (2)'!K14)))</f>
        <v>4.8633605233169197</v>
      </c>
      <c r="AX14" s="88">
        <f t="shared" si="11"/>
        <v>0.99508239317148384</v>
      </c>
      <c r="AY14" s="88">
        <f>PROP_InOut!$G$4/2*((C14-PROP_InOut!$J$12/2)/(C14*SIN('PROP_Table (2)'!K14)))</f>
        <v>1.860195058835229</v>
      </c>
      <c r="AZ14" s="88">
        <f t="shared" si="12"/>
        <v>0.90051058243606463</v>
      </c>
      <c r="BA14" s="88">
        <f t="shared" si="13"/>
        <v>0.896082225446726</v>
      </c>
      <c r="BB14" s="25">
        <f>0.5*PROP_InOut!$J$8*T14^2*E14*AP14*(C14-C13)</f>
        <v>0.17194476784332682</v>
      </c>
      <c r="BC14" s="25">
        <f>0.5*PROP_InOut!$J$8*T14^2*E14*AQ14*(C14-C13)</f>
        <v>3.4698241515320033E-3</v>
      </c>
      <c r="BD14" s="88">
        <f t="shared" si="3"/>
        <v>0.13246317784181358</v>
      </c>
      <c r="BE14" s="88">
        <f t="shared" si="4"/>
        <v>6.7157027708189768E-3</v>
      </c>
      <c r="BF14" s="88">
        <f t="shared" si="29"/>
        <v>3.1647003732746275</v>
      </c>
      <c r="BG14" s="90"/>
    </row>
    <row r="15" spans="1:62" s="96" customFormat="1" x14ac:dyDescent="0.25">
      <c r="A15" s="170"/>
      <c r="B15" s="82">
        <v>12</v>
      </c>
      <c r="C15" s="87">
        <v>8.8859359999999998E-2</v>
      </c>
      <c r="D15" s="88">
        <f>C15/PROP_InOut!$E$8</f>
        <v>0.33318095238095241</v>
      </c>
      <c r="E15" s="88">
        <v>4.3555919999999998E-2</v>
      </c>
      <c r="F15" s="89">
        <f>E15*PROP_InOut!$G$8</f>
        <v>2.7312284084999997E-4</v>
      </c>
      <c r="G15" s="90">
        <f>PROP_InOut!$C$4</f>
        <v>19.55</v>
      </c>
      <c r="H15" s="91">
        <f>PROP_InOut!$C$8*'PROP_Table (2)'!C15</f>
        <v>41.873986886803607</v>
      </c>
      <c r="I15" s="92">
        <f t="shared" si="5"/>
        <v>46.212912457409566</v>
      </c>
      <c r="J15" s="93">
        <f>I15/PROP_InOut!$D$8</f>
        <v>0.13351835305580823</v>
      </c>
      <c r="K15" s="91">
        <f t="shared" si="6"/>
        <v>0.43679983789478388</v>
      </c>
      <c r="L15" s="92">
        <f t="shared" si="7"/>
        <v>25.026787203369636</v>
      </c>
      <c r="M15" s="90">
        <f t="shared" si="15"/>
        <v>6.3259497208307577E-2</v>
      </c>
      <c r="N15" s="90">
        <f t="shared" si="16"/>
        <v>3.6245022041556378</v>
      </c>
      <c r="O15" s="91">
        <f t="shared" si="8"/>
        <v>0.53408994973203672</v>
      </c>
      <c r="P15" s="87">
        <v>30.601099999999999</v>
      </c>
      <c r="Q15" s="91">
        <f t="shared" si="9"/>
        <v>3.403061462894532E-2</v>
      </c>
      <c r="R15" s="93">
        <f t="shared" si="10"/>
        <v>1.9498105924747247</v>
      </c>
      <c r="S15" s="127">
        <f t="shared" si="17"/>
        <v>3.0115375886477045</v>
      </c>
      <c r="T15" s="127">
        <f t="shared" si="18"/>
        <v>47.56530616431391</v>
      </c>
      <c r="U15" s="122">
        <f>U14+(U16-U14)*((C15-C14)/(C16-C14))</f>
        <v>3.0116394064952381</v>
      </c>
      <c r="V15" s="122">
        <f>V14+(V16-V14)*((C15-C14)/(C16-C14))</f>
        <v>3.6245022041556378</v>
      </c>
      <c r="W15" s="123">
        <f t="shared" si="19"/>
        <v>1.9498105924747247</v>
      </c>
      <c r="X15" s="122">
        <f t="shared" si="20"/>
        <v>47.56530616431391</v>
      </c>
      <c r="Y15" s="122">
        <f>Y14+(Y16-Y14)*((C15-C14)/(C16-C14))</f>
        <v>0.88390334394124848</v>
      </c>
      <c r="Z15" s="122">
        <f>Z14+(Z16-Z14)*((C15-C14)/(C16-C14))</f>
        <v>1.734467564259486E-2</v>
      </c>
      <c r="AA15" s="122">
        <f t="shared" si="21"/>
        <v>2.8840503533018591E-3</v>
      </c>
      <c r="AB15" s="122">
        <f t="shared" si="22"/>
        <v>28.325587538704376</v>
      </c>
      <c r="AC15" s="122">
        <f t="shared" si="23"/>
        <v>3.0115375886477049</v>
      </c>
      <c r="AD15" s="138">
        <f t="shared" si="24"/>
        <v>-1.0181784753315881E-4</v>
      </c>
      <c r="AE15" s="122">
        <f t="shared" si="25"/>
        <v>6.3229345826917624E-2</v>
      </c>
      <c r="AF15" s="122">
        <f t="shared" si="26"/>
        <v>3.622774657255504</v>
      </c>
      <c r="AG15" s="144">
        <v>0.12770285180864679</v>
      </c>
      <c r="AH15" s="50"/>
      <c r="AI15" s="50"/>
      <c r="AJ15" s="50"/>
      <c r="AK15" s="50"/>
      <c r="AL15" s="90"/>
      <c r="AM15" s="90"/>
      <c r="AN15" s="131"/>
      <c r="AO15" s="94">
        <f>PROP_InOut!$F$8*'PROP_Table (2)'!I15*'PROP_Table (2)'!E15</f>
        <v>130339.30676746731</v>
      </c>
      <c r="AP15" s="91">
        <f t="shared" si="27"/>
        <v>0.88390334394124848</v>
      </c>
      <c r="AQ15" s="91">
        <f t="shared" si="28"/>
        <v>1.734467564259486E-2</v>
      </c>
      <c r="AR15" s="8">
        <f>0.5*PROP_InOut!$J$8*I15^2*E15*AP15*(C15-C14)</f>
        <v>0.17552293618173459</v>
      </c>
      <c r="AS15" s="8">
        <f>0.5*PROP_InOut!$J$8*I15^2*E15*AQ15*(C15-C14)</f>
        <v>3.4442548687884803E-3</v>
      </c>
      <c r="AT15" s="91">
        <f t="shared" si="0"/>
        <v>0.16142851912698125</v>
      </c>
      <c r="AU15" s="91">
        <f t="shared" si="1"/>
        <v>8.2069750741184423E-3</v>
      </c>
      <c r="AV15" s="95">
        <f t="shared" si="2"/>
        <v>3.8674458901567572</v>
      </c>
      <c r="AW15" s="88">
        <f>PROP_InOut!$G$4/2*((PROP_InOut!$E$8-'PROP_Table (2)'!C15)/('PROP_Table (2)'!C15*SIN('PROP_Table (2)'!K15)))</f>
        <v>4.7309069876854011</v>
      </c>
      <c r="AX15" s="88">
        <f t="shared" si="11"/>
        <v>0.99438591540010512</v>
      </c>
      <c r="AY15" s="88">
        <f>PROP_InOut!$G$4/2*((C15-PROP_InOut!$J$12/2)/(C15*SIN('PROP_Table (2)'!K15)))</f>
        <v>1.9415259566977878</v>
      </c>
      <c r="AZ15" s="88">
        <f t="shared" si="12"/>
        <v>0.90833834509531008</v>
      </c>
      <c r="BA15" s="88">
        <f t="shared" si="13"/>
        <v>0.90323885678061655</v>
      </c>
      <c r="BB15" s="25">
        <f>0.5*PROP_InOut!$J$8*T15^2*E15*AP15*(C15-C14)</f>
        <v>0.18594640606054613</v>
      </c>
      <c r="BC15" s="25">
        <f>0.5*PROP_InOut!$J$8*T15^2*E15*AQ15*(C15-C14)</f>
        <v>3.6487927352391366E-3</v>
      </c>
      <c r="BD15" s="88">
        <f t="shared" si="3"/>
        <v>0.14580851106804243</v>
      </c>
      <c r="BE15" s="88">
        <f t="shared" si="4"/>
        <v>7.4128587835737576E-3</v>
      </c>
      <c r="BF15" s="88">
        <f t="shared" si="29"/>
        <v>3.4932274044860834</v>
      </c>
      <c r="BG15" s="90"/>
    </row>
    <row r="16" spans="1:62" s="96" customFormat="1" x14ac:dyDescent="0.25">
      <c r="A16" s="170"/>
      <c r="B16" s="82">
        <v>13</v>
      </c>
      <c r="C16" s="87">
        <v>9.5646239999999993E-2</v>
      </c>
      <c r="D16" s="88">
        <f>C16/PROP_InOut!$E$8</f>
        <v>0.35862857142857141</v>
      </c>
      <c r="E16" s="88">
        <v>4.4063919999999993E-2</v>
      </c>
      <c r="F16" s="89">
        <f>E16*PROP_InOut!$G$8</f>
        <v>2.7630831834999991E-4</v>
      </c>
      <c r="G16" s="90">
        <f>PROP_InOut!$C$4</f>
        <v>19.55</v>
      </c>
      <c r="H16" s="91">
        <f>PROP_InOut!$C$8*'PROP_Table (2)'!C16</f>
        <v>45.072228739122927</v>
      </c>
      <c r="I16" s="92">
        <f t="shared" si="5"/>
        <v>49.129505427103773</v>
      </c>
      <c r="J16" s="93">
        <f>I16/PROP_InOut!$D$8</f>
        <v>0.14194497386674743</v>
      </c>
      <c r="K16" s="91">
        <f t="shared" si="6"/>
        <v>0.40925709152906375</v>
      </c>
      <c r="L16" s="92">
        <f t="shared" si="7"/>
        <v>23.44870408041459</v>
      </c>
      <c r="M16" s="90">
        <f t="shared" si="15"/>
        <v>6.2949271949064259E-2</v>
      </c>
      <c r="N16" s="90">
        <f t="shared" si="16"/>
        <v>3.6067276061026439</v>
      </c>
      <c r="O16" s="91">
        <f t="shared" si="8"/>
        <v>0.50242095045459967</v>
      </c>
      <c r="P16" s="87">
        <v>28.7866</v>
      </c>
      <c r="Q16" s="91">
        <f t="shared" si="9"/>
        <v>3.0214586976471614E-2</v>
      </c>
      <c r="R16" s="93">
        <f t="shared" si="10"/>
        <v>1.7311683134827662</v>
      </c>
      <c r="S16" s="127">
        <f t="shared" si="17"/>
        <v>3.1753488691334226</v>
      </c>
      <c r="T16" s="127">
        <f t="shared" si="18"/>
        <v>50.479480843954811</v>
      </c>
      <c r="U16" s="122">
        <v>3.1804241659363157</v>
      </c>
      <c r="V16" s="122">
        <v>3.6067276061026439</v>
      </c>
      <c r="W16" s="123">
        <f t="shared" si="19"/>
        <v>1.7311683134827662</v>
      </c>
      <c r="X16" s="122">
        <f t="shared" si="20"/>
        <v>50.479480843954811</v>
      </c>
      <c r="Y16" s="128">
        <v>0.87331999999999999</v>
      </c>
      <c r="Z16" s="127">
        <v>1.6199999999999999E-2</v>
      </c>
      <c r="AA16" s="122">
        <f t="shared" si="21"/>
        <v>0.15403606894591348</v>
      </c>
      <c r="AB16" s="122">
        <f t="shared" si="22"/>
        <v>30.350159789296796</v>
      </c>
      <c r="AC16" s="122">
        <f t="shared" si="23"/>
        <v>3.1753488691334226</v>
      </c>
      <c r="AD16" s="138">
        <f t="shared" si="24"/>
        <v>-5.0752968028930923E-3</v>
      </c>
      <c r="AE16" s="122">
        <f t="shared" si="25"/>
        <v>6.2820983312942349E-2</v>
      </c>
      <c r="AF16" s="122">
        <f t="shared" si="26"/>
        <v>3.5993772086933689</v>
      </c>
      <c r="AG16" s="144">
        <v>0.13305866763349397</v>
      </c>
      <c r="AH16" s="90"/>
      <c r="AI16" s="90"/>
      <c r="AJ16" s="50"/>
      <c r="AK16" s="50"/>
      <c r="AL16" s="50"/>
      <c r="AM16" s="50"/>
      <c r="AN16" s="131">
        <v>3.6067276061026439</v>
      </c>
      <c r="AO16" s="94">
        <f>PROP_InOut!$F$8*'PROP_Table (2)'!I16*'PROP_Table (2)'!E16</f>
        <v>140181.40159152928</v>
      </c>
      <c r="AP16" s="91">
        <f t="shared" si="27"/>
        <v>0.87331999999999999</v>
      </c>
      <c r="AQ16" s="91">
        <f t="shared" si="28"/>
        <v>1.6199999999999999E-2</v>
      </c>
      <c r="AR16" s="8">
        <f>0.5*PROP_InOut!$J$8*I16^2*E16*AP16*(C16-C15)</f>
        <v>0.37496509354164259</v>
      </c>
      <c r="AS16" s="8">
        <f>0.5*PROP_InOut!$J$8*I16^2*E16*AQ16*(C16-C15)</f>
        <v>6.9555655605901727E-3</v>
      </c>
      <c r="AT16" s="91">
        <f t="shared" si="0"/>
        <v>0.34919508511383718</v>
      </c>
      <c r="AU16" s="91">
        <f t="shared" si="1"/>
        <v>1.7847102309174679E-2</v>
      </c>
      <c r="AV16" s="95">
        <f t="shared" si="2"/>
        <v>8.4102488253552892</v>
      </c>
      <c r="AW16" s="88">
        <f>PROP_InOut!$G$4/2*((PROP_InOut!$E$8-'PROP_Table (2)'!C16)/('PROP_Table (2)'!C16*SIN('PROP_Table (2)'!K16)))</f>
        <v>4.4942823545207959</v>
      </c>
      <c r="AX16" s="88">
        <f t="shared" si="11"/>
        <v>0.99288709297179389</v>
      </c>
      <c r="AY16" s="88">
        <f>PROP_InOut!$G$4/2*((C16-PROP_InOut!$J$12/2)/(C16*SIN('PROP_Table (2)'!K16)))</f>
        <v>2.0959169580969363</v>
      </c>
      <c r="AZ16" s="88">
        <f t="shared" si="12"/>
        <v>0.92152426592891667</v>
      </c>
      <c r="BA16" s="88">
        <f t="shared" si="13"/>
        <v>0.91496954950112841</v>
      </c>
      <c r="BB16" s="25">
        <f>0.5*PROP_InOut!$J$8*T16^2*E16*AP16*(C16-C15)</f>
        <v>0.39585470853883409</v>
      </c>
      <c r="BC16" s="25">
        <f>0.5*PROP_InOut!$J$8*T16^2*E16*AQ16*(C16-C15)</f>
        <v>7.343065861687711E-3</v>
      </c>
      <c r="BD16" s="88">
        <f t="shared" si="3"/>
        <v>0.31950286971461578</v>
      </c>
      <c r="BE16" s="88">
        <f t="shared" si="4"/>
        <v>1.6329555159726103E-2</v>
      </c>
      <c r="BF16" s="88">
        <f t="shared" si="29"/>
        <v>7.695121578927723</v>
      </c>
      <c r="BG16" s="90"/>
    </row>
    <row r="17" spans="1:59" s="96" customFormat="1" x14ac:dyDescent="0.25">
      <c r="A17" s="170"/>
      <c r="B17" s="82">
        <v>14</v>
      </c>
      <c r="C17" s="87">
        <v>0.10272014</v>
      </c>
      <c r="D17" s="88">
        <f>C17/PROP_InOut!$E$8</f>
        <v>0.38515238095238097</v>
      </c>
      <c r="E17" s="88">
        <v>4.4312839999999999E-2</v>
      </c>
      <c r="F17" s="89">
        <f>E17*PROP_InOut!$G$8</f>
        <v>2.7786920232499994E-4</v>
      </c>
      <c r="G17" s="90">
        <f>PROP_InOut!$C$4</f>
        <v>19.55</v>
      </c>
      <c r="H17" s="91">
        <f>PROP_InOut!$C$8*'PROP_Table (2)'!C17</f>
        <v>48.405725579957256</v>
      </c>
      <c r="I17" s="92">
        <f t="shared" si="5"/>
        <v>52.204566552382445</v>
      </c>
      <c r="J17" s="93">
        <f>I17/PROP_InOut!$D$8</f>
        <v>0.15082944089469211</v>
      </c>
      <c r="K17" s="91">
        <f t="shared" si="6"/>
        <v>0.38384486796696921</v>
      </c>
      <c r="L17" s="92">
        <f t="shared" si="7"/>
        <v>21.992690922263662</v>
      </c>
      <c r="M17" s="90">
        <f t="shared" si="15"/>
        <v>6.2081806973638534E-2</v>
      </c>
      <c r="N17" s="90">
        <f t="shared" si="16"/>
        <v>3.5570255241353301</v>
      </c>
      <c r="O17" s="91">
        <f t="shared" si="8"/>
        <v>0.47289347016935956</v>
      </c>
      <c r="P17" s="87">
        <v>27.094799999999999</v>
      </c>
      <c r="Q17" s="91">
        <f t="shared" si="9"/>
        <v>2.6966795228751859E-2</v>
      </c>
      <c r="R17" s="93">
        <f t="shared" si="10"/>
        <v>1.5450835536010068</v>
      </c>
      <c r="S17" s="127">
        <f t="shared" si="17"/>
        <v>3.3302226478000136</v>
      </c>
      <c r="T17" s="127">
        <f t="shared" si="18"/>
        <v>53.538591142181609</v>
      </c>
      <c r="U17" s="122">
        <f>U16+(U18-U16)*((C17-C16)/(C18-C16))</f>
        <v>3.3250185260593668</v>
      </c>
      <c r="V17" s="122">
        <f>V16+(V18-V16)*((C17-C16)/(C18-C16))</f>
        <v>3.5570255241353301</v>
      </c>
      <c r="W17" s="123">
        <f t="shared" si="19"/>
        <v>1.5450835536010068</v>
      </c>
      <c r="X17" s="122">
        <f t="shared" si="20"/>
        <v>53.538591142181609</v>
      </c>
      <c r="Y17" s="122">
        <f>Y16+(Y18-Y16)*((C17-C16)/(C18-C16))</f>
        <v>0.86367499999999997</v>
      </c>
      <c r="Z17" s="122">
        <f>Z16+(Z18-Z16)*((C17-C16)/(C18-C16))</f>
        <v>1.5344999999999999E-2</v>
      </c>
      <c r="AA17" s="122">
        <f t="shared" si="21"/>
        <v>-0.16982551080423036</v>
      </c>
      <c r="AB17" s="122">
        <f t="shared" si="22"/>
        <v>32.632885867717306</v>
      </c>
      <c r="AC17" s="122">
        <f t="shared" si="23"/>
        <v>3.3302226478000136</v>
      </c>
      <c r="AD17" s="138">
        <f t="shared" si="24"/>
        <v>5.2041217406468832E-3</v>
      </c>
      <c r="AE17" s="122">
        <f t="shared" si="25"/>
        <v>6.212224687291807E-2</v>
      </c>
      <c r="AF17" s="122">
        <f t="shared" si="26"/>
        <v>3.5593425596879817</v>
      </c>
      <c r="AG17" s="144">
        <v>0.14131666006956617</v>
      </c>
      <c r="AH17" s="90"/>
      <c r="AI17" s="90"/>
      <c r="AJ17" s="90"/>
      <c r="AK17" s="50"/>
      <c r="AL17" s="50"/>
      <c r="AM17" s="50"/>
      <c r="AN17" s="131"/>
      <c r="AO17" s="94">
        <f>PROP_InOut!$F$8*'PROP_Table (2)'!I17*'PROP_Table (2)'!E17</f>
        <v>149796.94439363884</v>
      </c>
      <c r="AP17" s="91">
        <f t="shared" si="27"/>
        <v>0.86367499999999997</v>
      </c>
      <c r="AQ17" s="91">
        <f t="shared" si="28"/>
        <v>1.5344999999999999E-2</v>
      </c>
      <c r="AR17" s="8">
        <f>0.5*PROP_InOut!$J$8*I17^2*E17*AP17*(C17-C16)</f>
        <v>0.43886928484526</v>
      </c>
      <c r="AS17" s="8">
        <f>0.5*PROP_InOut!$J$8*I17^2*E17*AQ17*(C17-C16)</f>
        <v>7.7974344237711126E-3</v>
      </c>
      <c r="AT17" s="91">
        <f t="shared" si="0"/>
        <v>0.4129105561137848</v>
      </c>
      <c r="AU17" s="91">
        <f t="shared" si="1"/>
        <v>2.1209463629427782E-2</v>
      </c>
      <c r="AV17" s="95">
        <f t="shared" si="2"/>
        <v>9.9947242687185334</v>
      </c>
      <c r="AW17" s="88">
        <f>PROP_InOut!$G$4/2*((PROP_InOut!$E$8-'PROP_Table (2)'!C17)/('PROP_Table (2)'!C17*SIN('PROP_Table (2)'!K17)))</f>
        <v>4.2628165296724561</v>
      </c>
      <c r="AX17" s="88">
        <f t="shared" si="11"/>
        <v>0.99103445318506722</v>
      </c>
      <c r="AY17" s="88">
        <f>PROP_InOut!$G$4/2*((C17-PROP_InOut!$J$12/2)/(C17*SIN('PROP_Table (2)'!K17)))</f>
        <v>2.2576241882004209</v>
      </c>
      <c r="AZ17" s="88">
        <f t="shared" si="12"/>
        <v>0.93328837495047823</v>
      </c>
      <c r="BA17" s="88">
        <f t="shared" si="13"/>
        <v>0.92492093433302713</v>
      </c>
      <c r="BB17" s="25">
        <f>0.5*PROP_InOut!$J$8*T17^2*E17*AP17*(C17-C16)</f>
        <v>0.46158541291672861</v>
      </c>
      <c r="BC17" s="25">
        <f>0.5*PROP_InOut!$J$8*T17^2*E17*AQ17*(C17-C16)</f>
        <v>8.2010341403967926E-3</v>
      </c>
      <c r="BD17" s="88">
        <f t="shared" si="3"/>
        <v>0.38190961735673168</v>
      </c>
      <c r="BE17" s="88">
        <f t="shared" si="4"/>
        <v>1.9617076916832701E-2</v>
      </c>
      <c r="BF17" s="88">
        <f t="shared" si="29"/>
        <v>9.244329709024127</v>
      </c>
      <c r="BG17" s="90"/>
    </row>
    <row r="18" spans="1:59" s="96" customFormat="1" x14ac:dyDescent="0.25">
      <c r="A18" s="170"/>
      <c r="B18" s="82">
        <v>15</v>
      </c>
      <c r="C18" s="87">
        <v>0.10979404000000001</v>
      </c>
      <c r="D18" s="88">
        <f>C18/PROP_InOut!$E$8</f>
        <v>0.41167619047619053</v>
      </c>
      <c r="E18" s="88">
        <v>4.4292520000000002E-2</v>
      </c>
      <c r="F18" s="89">
        <f>E18*PROP_InOut!$G$8</f>
        <v>2.7774178322499996E-4</v>
      </c>
      <c r="G18" s="90">
        <f>PROP_InOut!$C$4</f>
        <v>19.55</v>
      </c>
      <c r="H18" s="91">
        <f>PROP_InOut!$C$8*'PROP_Table (2)'!C18</f>
        <v>51.739222420791585</v>
      </c>
      <c r="I18" s="92">
        <f t="shared" si="5"/>
        <v>55.309579972262874</v>
      </c>
      <c r="J18" s="93">
        <f>I18/PROP_InOut!$D$8</f>
        <v>0.15980044609633778</v>
      </c>
      <c r="K18" s="91">
        <f t="shared" si="6"/>
        <v>0.36127261883754697</v>
      </c>
      <c r="L18" s="92">
        <f t="shared" si="7"/>
        <v>20.699396313029922</v>
      </c>
      <c r="M18" s="90">
        <f t="shared" si="15"/>
        <v>6.1214341998212816E-2</v>
      </c>
      <c r="N18" s="90">
        <f t="shared" si="16"/>
        <v>3.5073234421680168</v>
      </c>
      <c r="O18" s="91">
        <f t="shared" si="8"/>
        <v>0.44642031607510962</v>
      </c>
      <c r="P18" s="87">
        <v>25.577999999999999</v>
      </c>
      <c r="Q18" s="91">
        <f t="shared" si="9"/>
        <v>2.3933355239349814E-2</v>
      </c>
      <c r="R18" s="93">
        <f t="shared" si="10"/>
        <v>1.3712802448020605</v>
      </c>
      <c r="S18" s="127">
        <f t="shared" si="17"/>
        <v>3.4639757693093221</v>
      </c>
      <c r="T18" s="127">
        <f t="shared" si="18"/>
        <v>56.629053622127913</v>
      </c>
      <c r="U18" s="122">
        <v>3.4696128861824178</v>
      </c>
      <c r="V18" s="122">
        <v>3.5073234421680168</v>
      </c>
      <c r="W18" s="123">
        <f t="shared" si="19"/>
        <v>1.3712802448020605</v>
      </c>
      <c r="X18" s="122">
        <f t="shared" si="20"/>
        <v>56.629053622127913</v>
      </c>
      <c r="Y18" s="128">
        <v>0.85402999999999996</v>
      </c>
      <c r="Z18" s="127">
        <v>1.4489999999999999E-2</v>
      </c>
      <c r="AA18" s="122">
        <f t="shared" si="21"/>
        <v>0.19785000604454694</v>
      </c>
      <c r="AB18" s="122">
        <f t="shared" si="22"/>
        <v>35.097730009613954</v>
      </c>
      <c r="AC18" s="122">
        <f t="shared" si="23"/>
        <v>3.4639757693093221</v>
      </c>
      <c r="AD18" s="138">
        <f t="shared" si="24"/>
        <v>-5.6371168730957599E-3</v>
      </c>
      <c r="AE18" s="122">
        <f t="shared" si="25"/>
        <v>6.1093463769778977E-2</v>
      </c>
      <c r="AF18" s="122">
        <f t="shared" si="26"/>
        <v>3.5003976298437394</v>
      </c>
      <c r="AG18" s="144">
        <v>0.14967404255888825</v>
      </c>
      <c r="AH18" s="90"/>
      <c r="AI18" s="90"/>
      <c r="AJ18" s="90"/>
      <c r="AK18" s="50"/>
      <c r="AL18" s="50"/>
      <c r="AM18" s="50"/>
      <c r="AN18" s="131">
        <v>3.5073234421680168</v>
      </c>
      <c r="AO18" s="94">
        <f>PROP_InOut!$F$8*'PROP_Table (2)'!I18*'PROP_Table (2)'!E18</f>
        <v>158633.76283500795</v>
      </c>
      <c r="AP18" s="91">
        <f t="shared" si="27"/>
        <v>0.85402999999999996</v>
      </c>
      <c r="AQ18" s="91">
        <f t="shared" si="28"/>
        <v>1.4489999999999999E-2</v>
      </c>
      <c r="AR18" s="8">
        <f>0.5*PROP_InOut!$J$8*I18^2*E18*AP18*(C18-C17)</f>
        <v>0.48690305836465841</v>
      </c>
      <c r="AS18" s="8">
        <f>0.5*PROP_InOut!$J$8*I18^2*E18*AQ18*(C18-C17)</f>
        <v>8.2610977550014644E-3</v>
      </c>
      <c r="AT18" s="91">
        <f t="shared" si="0"/>
        <v>0.46198114718188243</v>
      </c>
      <c r="AU18" s="91">
        <f t="shared" si="1"/>
        <v>2.3845344512860269E-2</v>
      </c>
      <c r="AV18" s="95">
        <f t="shared" si="2"/>
        <v>11.236853871587925</v>
      </c>
      <c r="AW18" s="88">
        <f>PROP_InOut!$G$4/2*((PROP_InOut!$E$8-'PROP_Table (2)'!C18)/('PROP_Table (2)'!C18*SIN('PROP_Table (2)'!K18)))</f>
        <v>4.0430980468756976</v>
      </c>
      <c r="AX18" s="88">
        <f t="shared" si="11"/>
        <v>0.98883118158319272</v>
      </c>
      <c r="AY18" s="88">
        <f>PROP_InOut!$G$4/2*((C18-PROP_InOut!$J$12/2)/(C18*SIN('PROP_Table (2)'!K18)))</f>
        <v>2.4200730627978735</v>
      </c>
      <c r="AZ18" s="88">
        <f t="shared" si="12"/>
        <v>0.94332002367907242</v>
      </c>
      <c r="BA18" s="88">
        <f t="shared" si="13"/>
        <v>0.93278425362566253</v>
      </c>
      <c r="BB18" s="25">
        <f>0.5*PROP_InOut!$J$8*T18^2*E18*AP18*(C18-C17)</f>
        <v>0.51041142767038561</v>
      </c>
      <c r="BC18" s="25">
        <f>0.5*PROP_InOut!$J$8*T18^2*E18*AQ18*(C18-C17)</f>
        <v>8.659955255604472E-3</v>
      </c>
      <c r="BD18" s="88">
        <f t="shared" si="3"/>
        <v>0.43092873956317956</v>
      </c>
      <c r="BE18" s="88">
        <f t="shared" si="4"/>
        <v>2.2242561883875155E-2</v>
      </c>
      <c r="BF18" s="88">
        <f t="shared" si="29"/>
        <v>10.48156035170978</v>
      </c>
      <c r="BG18" s="90"/>
    </row>
    <row r="19" spans="1:59" s="96" customFormat="1" x14ac:dyDescent="0.25">
      <c r="A19" s="170"/>
      <c r="B19" s="82">
        <v>16</v>
      </c>
      <c r="C19" s="87">
        <v>0.11686793999999999</v>
      </c>
      <c r="D19" s="88">
        <f>C19/PROP_InOut!$E$8</f>
        <v>0.43819999999999998</v>
      </c>
      <c r="E19" s="88">
        <v>4.402582E-2</v>
      </c>
      <c r="F19" s="89">
        <f>E19*PROP_InOut!$G$8</f>
        <v>2.7606940753749999E-4</v>
      </c>
      <c r="G19" s="90">
        <f>PROP_InOut!$C$4</f>
        <v>19.55</v>
      </c>
      <c r="H19" s="91">
        <f>PROP_InOut!$C$8*'PROP_Table (2)'!C19</f>
        <v>55.072719261625906</v>
      </c>
      <c r="I19" s="92">
        <f t="shared" si="5"/>
        <v>58.439771618905745</v>
      </c>
      <c r="J19" s="93">
        <f>I19/PROP_InOut!$D$8</f>
        <v>0.16884419623422364</v>
      </c>
      <c r="K19" s="91">
        <f t="shared" si="6"/>
        <v>0.34110905158804072</v>
      </c>
      <c r="L19" s="92">
        <f t="shared" si="7"/>
        <v>19.544109009705004</v>
      </c>
      <c r="M19" s="90">
        <f t="shared" si="15"/>
        <v>5.9984633739358882E-2</v>
      </c>
      <c r="N19" s="90">
        <f t="shared" si="16"/>
        <v>3.4368663489033051</v>
      </c>
      <c r="O19" s="91">
        <f t="shared" si="8"/>
        <v>0.42258435448062304</v>
      </c>
      <c r="P19" s="87">
        <v>24.212299999999999</v>
      </c>
      <c r="Q19" s="91">
        <f t="shared" si="9"/>
        <v>2.1490669153223448E-2</v>
      </c>
      <c r="R19" s="93">
        <f t="shared" si="10"/>
        <v>1.2313246413916903</v>
      </c>
      <c r="S19" s="127">
        <f t="shared" si="17"/>
        <v>3.5878681420309189</v>
      </c>
      <c r="T19" s="127">
        <f t="shared" si="18"/>
        <v>59.733957576782615</v>
      </c>
      <c r="U19" s="122">
        <f>U18+(U20-U18)*((C19-C18)/(C20-C18))</f>
        <v>3.5831208641420496</v>
      </c>
      <c r="V19" s="122">
        <f>V18+(V20-V18)*((C19-C18)/(C20-C18))</f>
        <v>3.4368663489033051</v>
      </c>
      <c r="W19" s="123">
        <f t="shared" si="19"/>
        <v>1.2313246413916903</v>
      </c>
      <c r="X19" s="122">
        <f t="shared" si="20"/>
        <v>59.733957576782615</v>
      </c>
      <c r="Y19" s="122">
        <f>Y18+(Y20-Y18)*((C19-C18)/(C20-C18))</f>
        <v>0.84758999999999995</v>
      </c>
      <c r="Z19" s="122">
        <f>Z18+(Z20-Z18)*((C19-C18)/(C20-C18))</f>
        <v>1.3885000000000002E-2</v>
      </c>
      <c r="AA19" s="122">
        <f t="shared" si="21"/>
        <v>-0.17941011096833392</v>
      </c>
      <c r="AB19" s="122">
        <f t="shared" si="22"/>
        <v>37.792207485681978</v>
      </c>
      <c r="AC19" s="122">
        <f t="shared" si="23"/>
        <v>3.5878681420309189</v>
      </c>
      <c r="AD19" s="138">
        <f t="shared" si="24"/>
        <v>4.7472778888693057E-3</v>
      </c>
      <c r="AE19" s="122">
        <f t="shared" si="25"/>
        <v>5.9992053980961961E-2</v>
      </c>
      <c r="AF19" s="122">
        <f t="shared" si="26"/>
        <v>3.4372914974301292</v>
      </c>
      <c r="AG19" s="144">
        <v>0.15810911250867413</v>
      </c>
      <c r="AH19" s="50"/>
      <c r="AI19" s="50"/>
      <c r="AJ19" s="50"/>
      <c r="AK19" s="50"/>
      <c r="AL19" s="50"/>
      <c r="AM19" s="50"/>
      <c r="AN19" s="131"/>
      <c r="AO19" s="94">
        <f>PROP_InOut!$F$8*'PROP_Table (2)'!I19*'PROP_Table (2)'!E19</f>
        <v>166602.24115024219</v>
      </c>
      <c r="AP19" s="91">
        <f t="shared" si="27"/>
        <v>0.84758999999999995</v>
      </c>
      <c r="AQ19" s="91">
        <f t="shared" si="28"/>
        <v>1.3885000000000002E-2</v>
      </c>
      <c r="AR19" s="8">
        <f>0.5*PROP_InOut!$J$8*I19^2*E19*AP19*(C19-C18)</f>
        <v>0.53622685837123663</v>
      </c>
      <c r="AS19" s="8">
        <f>0.5*PROP_InOut!$J$8*I19^2*E19*AQ19*(C19-C18)</f>
        <v>8.7843296033278135E-3</v>
      </c>
      <c r="AT19" s="91">
        <f t="shared" si="0"/>
        <v>0.51219309484790043</v>
      </c>
      <c r="AU19" s="91">
        <f t="shared" si="1"/>
        <v>2.6550207930066922E-2</v>
      </c>
      <c r="AV19" s="95">
        <f t="shared" si="2"/>
        <v>12.511490727656957</v>
      </c>
      <c r="AW19" s="88">
        <f>PROP_InOut!$G$4/2*((PROP_InOut!$E$8-'PROP_Table (2)'!C19)/('PROP_Table (2)'!C19*SIN('PROP_Table (2)'!K19)))</f>
        <v>3.832402457332571</v>
      </c>
      <c r="AX19" s="88">
        <f t="shared" si="11"/>
        <v>0.98621131532797235</v>
      </c>
      <c r="AY19" s="88">
        <f>PROP_InOut!$G$4/2*((C19-PROP_InOut!$J$12/2)/(C19*SIN('PROP_Table (2)'!K19)))</f>
        <v>2.5831960892030779</v>
      </c>
      <c r="AZ19" s="88">
        <f t="shared" si="12"/>
        <v>0.95186886176114227</v>
      </c>
      <c r="BA19" s="88">
        <f t="shared" si="13"/>
        <v>0.93874384217719598</v>
      </c>
      <c r="BB19" s="25">
        <f>0.5*PROP_InOut!$J$8*T19^2*E19*AP19*(C19-C18)</f>
        <v>0.56024001020933234</v>
      </c>
      <c r="BC19" s="25">
        <f>0.5*PROP_InOut!$J$8*T19^2*E19*AQ19*(C19-C18)</f>
        <v>9.1777068414641283E-3</v>
      </c>
      <c r="BD19" s="88">
        <f t="shared" si="3"/>
        <v>0.48081811379414702</v>
      </c>
      <c r="BE19" s="88">
        <f t="shared" si="4"/>
        <v>2.4923844202874478E-2</v>
      </c>
      <c r="BF19" s="88">
        <f t="shared" si="29"/>
        <v>11.745084877045054</v>
      </c>
      <c r="BG19" s="90"/>
    </row>
    <row r="20" spans="1:59" s="96" customFormat="1" x14ac:dyDescent="0.25">
      <c r="A20" s="170"/>
      <c r="B20" s="82">
        <v>17</v>
      </c>
      <c r="C20" s="87">
        <v>0.12394184</v>
      </c>
      <c r="D20" s="88">
        <f>C20/PROP_InOut!$E$8</f>
        <v>0.46472380952380954</v>
      </c>
      <c r="E20" s="88">
        <v>4.3530519999999996E-2</v>
      </c>
      <c r="F20" s="89">
        <f>E20*PROP_InOut!$G$8</f>
        <v>2.7296356697499997E-4</v>
      </c>
      <c r="G20" s="90">
        <f>PROP_InOut!$C$4</f>
        <v>19.55</v>
      </c>
      <c r="H20" s="91">
        <f>PROP_InOut!$C$8*'PROP_Table (2)'!C20</f>
        <v>58.406216102460235</v>
      </c>
      <c r="I20" s="92">
        <f t="shared" si="5"/>
        <v>61.591302790307054</v>
      </c>
      <c r="J20" s="93">
        <f>I20/PROP_InOut!$D$8</f>
        <v>0.17794960052998943</v>
      </c>
      <c r="K20" s="91">
        <f t="shared" si="6"/>
        <v>0.32300221256827538</v>
      </c>
      <c r="L20" s="92">
        <f t="shared" si="7"/>
        <v>18.506663553549654</v>
      </c>
      <c r="M20" s="90">
        <f t="shared" si="15"/>
        <v>5.8754925480504934E-2</v>
      </c>
      <c r="N20" s="90">
        <f t="shared" si="16"/>
        <v>3.3664092556385929</v>
      </c>
      <c r="O20" s="91">
        <f t="shared" si="8"/>
        <v>0.40103302887699704</v>
      </c>
      <c r="P20" s="87">
        <v>22.977499999999999</v>
      </c>
      <c r="Q20" s="91">
        <f t="shared" si="9"/>
        <v>1.9275890828216746E-2</v>
      </c>
      <c r="R20" s="93">
        <f t="shared" si="10"/>
        <v>1.1044271908117524</v>
      </c>
      <c r="S20" s="127">
        <f t="shared" si="17"/>
        <v>3.6905509186029342</v>
      </c>
      <c r="T20" s="127">
        <f t="shared" si="18"/>
        <v>62.862483501129027</v>
      </c>
      <c r="U20" s="122">
        <v>3.6966288421016822</v>
      </c>
      <c r="V20" s="122">
        <v>3.3664092556385929</v>
      </c>
      <c r="W20" s="123">
        <f t="shared" si="19"/>
        <v>1.1044271908117524</v>
      </c>
      <c r="X20" s="122">
        <f t="shared" si="20"/>
        <v>62.862483501129027</v>
      </c>
      <c r="Y20" s="128">
        <v>0.84114999999999995</v>
      </c>
      <c r="Z20" s="127">
        <v>1.328E-2</v>
      </c>
      <c r="AA20" s="122">
        <f t="shared" si="21"/>
        <v>0.247479085590669</v>
      </c>
      <c r="AB20" s="122">
        <f t="shared" si="22"/>
        <v>40.717703281664136</v>
      </c>
      <c r="AC20" s="122">
        <f t="shared" si="23"/>
        <v>3.6905509186029342</v>
      </c>
      <c r="AD20" s="138">
        <f t="shared" si="24"/>
        <v>-6.077923498748028E-3</v>
      </c>
      <c r="AE20" s="122">
        <f t="shared" si="25"/>
        <v>5.8641011724664294E-2</v>
      </c>
      <c r="AF20" s="122">
        <f t="shared" si="26"/>
        <v>3.3598824782004408</v>
      </c>
      <c r="AG20" s="144">
        <v>0.166616094155037</v>
      </c>
      <c r="AH20" s="50"/>
      <c r="AI20" s="50"/>
      <c r="AJ20" s="50"/>
      <c r="AK20" s="50"/>
      <c r="AL20" s="50"/>
      <c r="AM20" s="50"/>
      <c r="AN20" s="131">
        <v>3.3664092556385929</v>
      </c>
      <c r="AO20" s="94">
        <f>PROP_InOut!$F$8*'PROP_Table (2)'!I20*'PROP_Table (2)'!E20</f>
        <v>173611.35279948686</v>
      </c>
      <c r="AP20" s="91">
        <f t="shared" si="27"/>
        <v>0.84114999999999995</v>
      </c>
      <c r="AQ20" s="91">
        <f t="shared" si="28"/>
        <v>1.328E-2</v>
      </c>
      <c r="AR20" s="8">
        <f>0.5*PROP_InOut!$J$8*I20^2*E20*AP20*(C20-C19)</f>
        <v>0.58444594581484133</v>
      </c>
      <c r="AS20" s="8">
        <f>0.5*PROP_InOut!$J$8*I20^2*E20*AQ20*(C20-C19)</f>
        <v>9.2271796474125822E-3</v>
      </c>
      <c r="AT20" s="91">
        <f t="shared" si="0"/>
        <v>0.56141061059955522</v>
      </c>
      <c r="AU20" s="91">
        <f t="shared" si="1"/>
        <v>2.9217654278102911E-2</v>
      </c>
      <c r="AV20" s="95">
        <f t="shared" si="2"/>
        <v>13.768495205282175</v>
      </c>
      <c r="AW20" s="88">
        <f>PROP_InOut!$G$4/2*((PROP_InOut!$E$8-'PROP_Table (2)'!C20)/('PROP_Table (2)'!C20*SIN('PROP_Table (2)'!K20)))</f>
        <v>3.6287381549517153</v>
      </c>
      <c r="AX20" s="88">
        <f t="shared" si="11"/>
        <v>0.98309597211536315</v>
      </c>
      <c r="AY20" s="88">
        <f>PROP_InOut!$G$4/2*((C20-PROP_InOut!$J$12/2)/(C20*SIN('PROP_Table (2)'!K20)))</f>
        <v>2.7469271500351518</v>
      </c>
      <c r="AZ20" s="88">
        <f t="shared" si="12"/>
        <v>0.95914898014837491</v>
      </c>
      <c r="BA20" s="88">
        <f t="shared" si="13"/>
        <v>0.9429354990424258</v>
      </c>
      <c r="BB20" s="25">
        <f>0.5*PROP_InOut!$J$8*T20^2*E20*AP20*(C20-C19)</f>
        <v>0.60881961865344647</v>
      </c>
      <c r="BC20" s="25">
        <f>0.5*PROP_InOut!$J$8*T20^2*E20*AQ20*(C20-C19)</f>
        <v>9.6119889861710391E-3</v>
      </c>
      <c r="BD20" s="88">
        <f t="shared" si="3"/>
        <v>0.52937399427340459</v>
      </c>
      <c r="BE20" s="88">
        <f t="shared" si="4"/>
        <v>2.7550363417572037E-2</v>
      </c>
      <c r="BF20" s="88">
        <f t="shared" si="29"/>
        <v>12.982802897455995</v>
      </c>
      <c r="BG20" s="90"/>
    </row>
    <row r="21" spans="1:59" s="96" customFormat="1" x14ac:dyDescent="0.25">
      <c r="A21" s="170"/>
      <c r="B21" s="82">
        <v>18</v>
      </c>
      <c r="C21" s="87">
        <v>0.13101573999999999</v>
      </c>
      <c r="D21" s="88">
        <f>C21/PROP_InOut!$E$8</f>
        <v>0.49124761904761904</v>
      </c>
      <c r="E21" s="88">
        <v>4.2821859999999996E-2</v>
      </c>
      <c r="F21" s="89">
        <f>E21*PROP_InOut!$G$8</f>
        <v>2.6851982586249996E-4</v>
      </c>
      <c r="G21" s="90">
        <f>PROP_InOut!$C$4</f>
        <v>19.55</v>
      </c>
      <c r="H21" s="91">
        <f>PROP_InOut!$C$8*'PROP_Table (2)'!C21</f>
        <v>61.739712943294556</v>
      </c>
      <c r="I21" s="92">
        <f t="shared" si="5"/>
        <v>64.761058162451405</v>
      </c>
      <c r="J21" s="93">
        <f>I21/PROP_InOut!$D$8</f>
        <v>0.18710765818905947</v>
      </c>
      <c r="K21" s="91">
        <f t="shared" si="6"/>
        <v>0.30666293663413974</v>
      </c>
      <c r="L21" s="92">
        <f t="shared" si="7"/>
        <v>17.570492002224007</v>
      </c>
      <c r="M21" s="90">
        <f t="shared" si="15"/>
        <v>5.7226254691443441E-2</v>
      </c>
      <c r="N21" s="90">
        <f t="shared" si="16"/>
        <v>3.2788228711604361</v>
      </c>
      <c r="O21" s="91">
        <f t="shared" si="8"/>
        <v>0.38146963329139266</v>
      </c>
      <c r="P21" s="87">
        <v>21.8566</v>
      </c>
      <c r="Q21" s="91">
        <f t="shared" si="9"/>
        <v>1.7580441965809431E-2</v>
      </c>
      <c r="R21" s="93">
        <f t="shared" si="10"/>
        <v>1.0072851266155567</v>
      </c>
      <c r="S21" s="127">
        <f t="shared" si="17"/>
        <v>3.7800744220215501</v>
      </c>
      <c r="T21" s="127">
        <f t="shared" si="18"/>
        <v>65.999095039918672</v>
      </c>
      <c r="U21" s="122">
        <f>U20+(U22-U20)*((C21-C20)/(C22-C20))</f>
        <v>3.7757023853045832</v>
      </c>
      <c r="V21" s="122">
        <f>V20+(V22-V20)*((C21-C20)/(C22-C20))</f>
        <v>3.2788228711604361</v>
      </c>
      <c r="W21" s="123">
        <f t="shared" si="19"/>
        <v>1.0072851266155567</v>
      </c>
      <c r="X21" s="122">
        <f t="shared" si="20"/>
        <v>65.999095039918672</v>
      </c>
      <c r="Y21" s="122">
        <f>Y20+(Y22-Y20)*((C21-C20)/(C22-C20))</f>
        <v>0.83694999999999997</v>
      </c>
      <c r="Z21" s="122">
        <f>Z20+(Z22-Z20)*((C21-C20)/(C22-C20))</f>
        <v>1.2855000000000002E-2</v>
      </c>
      <c r="AA21" s="122">
        <f t="shared" si="21"/>
        <v>-0.19209476360310873</v>
      </c>
      <c r="AB21" s="122">
        <f t="shared" si="22"/>
        <v>43.937134118210466</v>
      </c>
      <c r="AC21" s="122">
        <f t="shared" si="23"/>
        <v>3.7800744220215501</v>
      </c>
      <c r="AD21" s="138">
        <f t="shared" si="24"/>
        <v>4.3720367169668428E-3</v>
      </c>
      <c r="AE21" s="122">
        <f t="shared" si="25"/>
        <v>5.7212135566503321E-2</v>
      </c>
      <c r="AF21" s="122">
        <f t="shared" si="26"/>
        <v>3.2780139048909493</v>
      </c>
      <c r="AG21" s="144">
        <v>0.17517841857770275</v>
      </c>
      <c r="AJ21" s="50"/>
      <c r="AK21" s="50"/>
      <c r="AL21" s="50"/>
      <c r="AM21" s="50"/>
      <c r="AN21" s="131"/>
      <c r="AO21" s="94">
        <f>PROP_InOut!$F$8*'PROP_Table (2)'!I21*'PROP_Table (2)'!E21</f>
        <v>179574.36490747792</v>
      </c>
      <c r="AP21" s="91">
        <f t="shared" si="27"/>
        <v>0.83694999999999997</v>
      </c>
      <c r="AQ21" s="91">
        <f t="shared" si="28"/>
        <v>1.2855000000000002E-2</v>
      </c>
      <c r="AR21" s="8">
        <f>0.5*PROP_InOut!$J$8*I21^2*E21*AP21*(C21-C20)</f>
        <v>0.63245725475420722</v>
      </c>
      <c r="AS21" s="8">
        <f>0.5*PROP_InOut!$J$8*I21^2*E21*AQ21*(C21-C20)</f>
        <v>9.7141263036804298E-3</v>
      </c>
      <c r="AT21" s="91">
        <f t="shared" si="0"/>
        <v>0.61026689919630106</v>
      </c>
      <c r="AU21" s="91">
        <f t="shared" si="1"/>
        <v>3.1865112713794198E-2</v>
      </c>
      <c r="AV21" s="95">
        <f t="shared" si="2"/>
        <v>15.016080601119985</v>
      </c>
      <c r="AW21" s="88">
        <f>PROP_InOut!$G$4/2*((PROP_InOut!$E$8-'PROP_Table (2)'!C21)/('PROP_Table (2)'!C21*SIN('PROP_Table (2)'!K21)))</f>
        <v>3.4306243892715824</v>
      </c>
      <c r="AX21" s="88">
        <f t="shared" si="11"/>
        <v>0.97939110348261382</v>
      </c>
      <c r="AY21" s="88">
        <f>PROP_InOut!$G$4/2*((C21-PROP_InOut!$J$12/2)/(C21*SIN('PROP_Table (2)'!K21)))</f>
        <v>2.9112045188054827</v>
      </c>
      <c r="AZ21" s="88">
        <f t="shared" si="12"/>
        <v>0.96534430735150623</v>
      </c>
      <c r="BA21" s="88">
        <f t="shared" si="13"/>
        <v>0.94544962641765118</v>
      </c>
      <c r="BB21" s="25">
        <f>0.5*PROP_InOut!$J$8*T21^2*E21*AP21*(C21-C20)</f>
        <v>0.65686975766129363</v>
      </c>
      <c r="BC21" s="25">
        <f>0.5*PROP_InOut!$J$8*T21^2*E21*AQ21*(C21-C20)</f>
        <v>1.0089086247369532E-2</v>
      </c>
      <c r="BD21" s="88">
        <f t="shared" si="3"/>
        <v>0.57697661186020122</v>
      </c>
      <c r="BE21" s="88">
        <f t="shared" si="4"/>
        <v>3.0126858911013073E-2</v>
      </c>
      <c r="BF21" s="88">
        <f t="shared" si="29"/>
        <v>14.196947794586228</v>
      </c>
      <c r="BG21" s="90"/>
    </row>
    <row r="22" spans="1:59" s="96" customFormat="1" x14ac:dyDescent="0.25">
      <c r="A22" s="170"/>
      <c r="B22" s="82">
        <v>19</v>
      </c>
      <c r="C22" s="87">
        <v>0.13808964000000001</v>
      </c>
      <c r="D22" s="88">
        <f>C22/PROP_InOut!$E$8</f>
        <v>0.51777142857142866</v>
      </c>
      <c r="E22" s="88">
        <v>4.19227E-2</v>
      </c>
      <c r="F22" s="89">
        <f>E22*PROP_InOut!$G$8</f>
        <v>2.6288153068749999E-4</v>
      </c>
      <c r="G22" s="90">
        <f>PROP_InOut!$C$4</f>
        <v>19.55</v>
      </c>
      <c r="H22" s="91">
        <f>PROP_InOut!$C$8*'PROP_Table (2)'!C22</f>
        <v>65.073209784128892</v>
      </c>
      <c r="I22" s="92">
        <f t="shared" si="5"/>
        <v>67.946487264679462</v>
      </c>
      <c r="J22" s="93">
        <f>I22/PROP_InOut!$D$8</f>
        <v>0.19631100039125257</v>
      </c>
      <c r="K22" s="91">
        <f t="shared" si="6"/>
        <v>0.29185202665791188</v>
      </c>
      <c r="L22" s="92">
        <f t="shared" si="7"/>
        <v>16.721889369837942</v>
      </c>
      <c r="M22" s="90">
        <f t="shared" si="15"/>
        <v>5.5697583902381949E-2</v>
      </c>
      <c r="N22" s="90">
        <f t="shared" si="16"/>
        <v>3.1912364866822793</v>
      </c>
      <c r="O22" s="91">
        <f t="shared" si="8"/>
        <v>0.36364458564077456</v>
      </c>
      <c r="P22" s="87">
        <v>20.8353</v>
      </c>
      <c r="Q22" s="91">
        <f t="shared" si="9"/>
        <v>1.6094975080480731E-2</v>
      </c>
      <c r="R22" s="93">
        <f t="shared" si="10"/>
        <v>0.92217414347977833</v>
      </c>
      <c r="S22" s="127">
        <f t="shared" si="17"/>
        <v>3.8483745829214349</v>
      </c>
      <c r="T22" s="127">
        <f t="shared" si="18"/>
        <v>69.15422017399149</v>
      </c>
      <c r="U22" s="122">
        <v>3.8547759285074847</v>
      </c>
      <c r="V22" s="122">
        <v>3.1912364866822793</v>
      </c>
      <c r="W22" s="123">
        <f t="shared" si="19"/>
        <v>0.92217414347977833</v>
      </c>
      <c r="X22" s="122">
        <f t="shared" si="20"/>
        <v>69.15422017399149</v>
      </c>
      <c r="Y22" s="128">
        <v>0.83274999999999999</v>
      </c>
      <c r="Z22" s="127">
        <v>1.243E-2</v>
      </c>
      <c r="AA22" s="122">
        <f t="shared" si="21"/>
        <v>0.30377083500152935</v>
      </c>
      <c r="AB22" s="122">
        <f t="shared" si="22"/>
        <v>47.454215823547436</v>
      </c>
      <c r="AC22" s="122">
        <f t="shared" si="23"/>
        <v>3.8483745829214349</v>
      </c>
      <c r="AD22" s="138">
        <f t="shared" si="24"/>
        <v>-6.401345586049878E-3</v>
      </c>
      <c r="AE22" s="122">
        <f t="shared" si="25"/>
        <v>5.5591825802377891E-2</v>
      </c>
      <c r="AF22" s="122">
        <f t="shared" si="26"/>
        <v>3.1851769939027244</v>
      </c>
      <c r="AG22" s="144">
        <v>0.18379450611778758</v>
      </c>
      <c r="AH22" s="50"/>
      <c r="AI22" s="50"/>
      <c r="AJ22" s="50"/>
      <c r="AK22" s="50"/>
      <c r="AL22" s="50"/>
      <c r="AM22" s="50"/>
      <c r="AN22" s="131">
        <v>3.1912364866822793</v>
      </c>
      <c r="AO22" s="94">
        <f>PROP_InOut!$F$8*'PROP_Table (2)'!I22*'PROP_Table (2)'!E22</f>
        <v>184451.04928155788</v>
      </c>
      <c r="AP22" s="91">
        <f t="shared" si="27"/>
        <v>0.83274999999999999</v>
      </c>
      <c r="AQ22" s="91">
        <f t="shared" si="28"/>
        <v>1.243E-2</v>
      </c>
      <c r="AR22" s="8">
        <f>0.5*PROP_InOut!$J$8*I22^2*E22*AP22*(C22-C21)</f>
        <v>0.6781662462163659</v>
      </c>
      <c r="AS22" s="8">
        <f>0.5*PROP_InOut!$J$8*I22^2*E22*AQ22*(C22-C21)</f>
        <v>1.0122613558053951E-2</v>
      </c>
      <c r="AT22" s="91">
        <f t="shared" si="0"/>
        <v>0.65691590585925219</v>
      </c>
      <c r="AU22" s="91">
        <f t="shared" si="1"/>
        <v>3.4401296560856505E-2</v>
      </c>
      <c r="AV22" s="95">
        <f t="shared" si="2"/>
        <v>16.211229082432592</v>
      </c>
      <c r="AW22" s="88">
        <f>PROP_InOut!$G$4/2*((PROP_InOut!$E$8-'PROP_Table (2)'!C22)/('PROP_Table (2)'!C22*SIN('PROP_Table (2)'!K22)))</f>
        <v>3.2369433883989465</v>
      </c>
      <c r="AX22" s="88">
        <f t="shared" si="11"/>
        <v>0.97498472761846822</v>
      </c>
      <c r="AY22" s="88">
        <f>PROP_InOut!$G$4/2*((C22-PROP_InOut!$J$12/2)/(C22*SIN('PROP_Table (2)'!K22)))</f>
        <v>3.0759720361062479</v>
      </c>
      <c r="AZ22" s="88">
        <f t="shared" si="12"/>
        <v>0.97061290287572466</v>
      </c>
      <c r="BA22" s="88">
        <f t="shared" si="13"/>
        <v>0.94633275673325912</v>
      </c>
      <c r="BB22" s="25">
        <f>0.5*PROP_InOut!$J$8*T22^2*E22*AP22*(C22-C21)</f>
        <v>0.70248900024794292</v>
      </c>
      <c r="BC22" s="25">
        <f>0.5*PROP_InOut!$J$8*T22^2*E22*AQ22*(C22-C21)</f>
        <v>1.0485665893823994E-2</v>
      </c>
      <c r="BD22" s="88">
        <f t="shared" si="3"/>
        <v>0.62166104013371226</v>
      </c>
      <c r="BE22" s="88">
        <f t="shared" si="4"/>
        <v>3.2555073809633725E-2</v>
      </c>
      <c r="BF22" s="88">
        <f t="shared" si="29"/>
        <v>15.341217107612817</v>
      </c>
      <c r="BG22" s="90"/>
    </row>
    <row r="23" spans="1:59" s="96" customFormat="1" x14ac:dyDescent="0.25">
      <c r="A23" s="171"/>
      <c r="B23" s="98">
        <v>20</v>
      </c>
      <c r="C23" s="87">
        <v>0.14516353999999998</v>
      </c>
      <c r="D23" s="99">
        <f>C23/PROP_InOut!$E$8</f>
        <v>0.54429523809523805</v>
      </c>
      <c r="E23" s="88">
        <v>4.0848280000000001E-2</v>
      </c>
      <c r="F23" s="100">
        <f>E23*PROP_InOut!$G$8</f>
        <v>2.5614424577499999E-4</v>
      </c>
      <c r="G23" s="101">
        <f>PROP_InOut!$C$4</f>
        <v>19.55</v>
      </c>
      <c r="H23" s="102">
        <f>PROP_InOut!$C$8*'PROP_Table (2)'!C23</f>
        <v>68.406706624963206</v>
      </c>
      <c r="I23" s="103">
        <f t="shared" si="5"/>
        <v>71.145484827034423</v>
      </c>
      <c r="J23" s="104">
        <f>I23/PROP_InOut!$D$8</f>
        <v>0.20555354459031866</v>
      </c>
      <c r="K23" s="102">
        <f t="shared" si="6"/>
        <v>0.27837029703139732</v>
      </c>
      <c r="L23" s="103">
        <f t="shared" si="7"/>
        <v>15.949443161702176</v>
      </c>
      <c r="M23" s="90">
        <f t="shared" si="15"/>
        <v>5.3915272394766227E-2</v>
      </c>
      <c r="N23" s="90">
        <f t="shared" si="16"/>
        <v>3.0891175595182996</v>
      </c>
      <c r="O23" s="102">
        <f t="shared" si="8"/>
        <v>0.34734670108565147</v>
      </c>
      <c r="P23" s="87">
        <v>19.901499999999999</v>
      </c>
      <c r="Q23" s="102">
        <f>RADIANS(R23)</f>
        <v>1.5061131659487918E-2</v>
      </c>
      <c r="R23" s="104">
        <f t="shared" si="10"/>
        <v>0.86293927877952337</v>
      </c>
      <c r="S23" s="147">
        <f t="shared" si="17"/>
        <v>3.9005083037630897</v>
      </c>
      <c r="T23" s="147">
        <f t="shared" si="18"/>
        <v>72.31330229541841</v>
      </c>
      <c r="U23" s="122">
        <f>U22+(U24-U22)*((C23-C22)/(C24-C22))</f>
        <v>3.8964534118654885</v>
      </c>
      <c r="V23" s="122">
        <f>V22+(V24-V22)*((C23-C22)/(C24-C22))</f>
        <v>3.0891175595182996</v>
      </c>
      <c r="W23" s="148">
        <f t="shared" si="19"/>
        <v>0.86293927877952337</v>
      </c>
      <c r="X23" s="132">
        <f t="shared" si="20"/>
        <v>72.31330229541841</v>
      </c>
      <c r="Y23" s="122">
        <f>Y22+(Y24-Y22)*((C23-C22)/(C24-C22))</f>
        <v>0.829905</v>
      </c>
      <c r="Z23" s="122">
        <f>Z22+(Z24-Z22)*((C23-C22)/(C24-C22))</f>
        <v>1.2155000000000001E-2</v>
      </c>
      <c r="AA23" s="132">
        <f t="shared" si="21"/>
        <v>-0.2081946187416861</v>
      </c>
      <c r="AB23" s="132">
        <f t="shared" si="22"/>
        <v>51.34406144461083</v>
      </c>
      <c r="AC23" s="132">
        <f t="shared" si="23"/>
        <v>3.9005083037630897</v>
      </c>
      <c r="AD23" s="149">
        <f t="shared" si="24"/>
        <v>4.0548918976011095E-3</v>
      </c>
      <c r="AE23" s="132">
        <f t="shared" si="25"/>
        <v>5.3886795848105518E-2</v>
      </c>
      <c r="AF23" s="132">
        <f t="shared" si="26"/>
        <v>3.0874859735795335</v>
      </c>
      <c r="AG23" s="150">
        <v>0.19245428013280028</v>
      </c>
      <c r="AH23" s="101"/>
      <c r="AI23" s="101"/>
      <c r="AJ23" s="101"/>
      <c r="AK23" s="132"/>
      <c r="AL23" s="132"/>
      <c r="AM23" s="132"/>
      <c r="AN23" s="133"/>
      <c r="AO23" s="105">
        <f>PROP_InOut!$F$8*'PROP_Table (2)'!I23*'PROP_Table (2)'!E23</f>
        <v>188185.42892141096</v>
      </c>
      <c r="AP23" s="91">
        <f t="shared" si="27"/>
        <v>0.829905</v>
      </c>
      <c r="AQ23" s="91">
        <f t="shared" si="28"/>
        <v>1.2155000000000001E-2</v>
      </c>
      <c r="AR23" s="8">
        <f>0.5*PROP_InOut!$J$8*I23^2*E23*AP23*(C23-C22)</f>
        <v>0.72199652467270514</v>
      </c>
      <c r="AS23" s="8">
        <f>0.5*PROP_InOut!$J$8*I23^2*E23*AQ23*(C23-C22)</f>
        <v>1.05745449869524E-2</v>
      </c>
      <c r="AT23" s="102">
        <f t="shared" si="0"/>
        <v>0.7015289107654249</v>
      </c>
      <c r="AU23" s="102">
        <f t="shared" si="1"/>
        <v>3.6819384612568458E-2</v>
      </c>
      <c r="AV23" s="106">
        <f t="shared" si="2"/>
        <v>17.350726231281321</v>
      </c>
      <c r="AW23" s="99">
        <f>PROP_InOut!$G$4/2*((PROP_InOut!$E$8-'PROP_Table (2)'!C23)/('PROP_Table (2)'!C23*SIN('PROP_Table (2)'!K23)))</f>
        <v>3.0468397542891563</v>
      </c>
      <c r="AX23" s="99">
        <f t="shared" si="11"/>
        <v>0.96974355218843833</v>
      </c>
      <c r="AY23" s="99">
        <f>PROP_InOut!$G$4/2*((C23-PROP_InOut!$J$12/2)/(C23*SIN('PROP_Table (2)'!K23)))</f>
        <v>3.2411793419522308</v>
      </c>
      <c r="AZ23" s="99">
        <f t="shared" si="12"/>
        <v>0.97509052114810735</v>
      </c>
      <c r="BA23" s="99">
        <f t="shared" si="13"/>
        <v>0.94558774568344117</v>
      </c>
      <c r="BB23" s="25">
        <f>0.5*PROP_InOut!$J$8*T23^2*E23*AP23*(C23-C22)</f>
        <v>0.74589347839551257</v>
      </c>
      <c r="BC23" s="25">
        <f>0.5*PROP_InOut!$J$8*T23^2*E23*AQ23*(C23-C22)</f>
        <v>1.0924545857534844E-2</v>
      </c>
      <c r="BD23" s="99">
        <f t="shared" si="3"/>
        <v>0.66335714126243805</v>
      </c>
      <c r="BE23" s="99">
        <f t="shared" si="4"/>
        <v>3.481595889325019E-2</v>
      </c>
      <c r="BF23" s="88">
        <f t="shared" si="29"/>
        <v>16.406634103007853</v>
      </c>
      <c r="BG23" s="101"/>
    </row>
    <row r="24" spans="1:59" s="96" customFormat="1" x14ac:dyDescent="0.25">
      <c r="A24" s="172" t="s">
        <v>85</v>
      </c>
      <c r="B24" s="107">
        <v>21</v>
      </c>
      <c r="C24" s="87">
        <v>0.15223744</v>
      </c>
      <c r="D24" s="108">
        <f>C24/PROP_InOut!$E$8</f>
        <v>0.57081904761904767</v>
      </c>
      <c r="E24" s="88">
        <v>3.9618920000000002E-2</v>
      </c>
      <c r="F24" s="109">
        <f>E24*PROP_InOut!$G$8</f>
        <v>2.4843539022499997E-4</v>
      </c>
      <c r="G24" s="96">
        <f>PROP_InOut!$C$4</f>
        <v>19.55</v>
      </c>
      <c r="H24" s="110">
        <f>PROP_InOut!$C$8*'PROP_Table (2)'!C24</f>
        <v>71.740203465797535</v>
      </c>
      <c r="I24" s="111">
        <f t="shared" si="5"/>
        <v>74.356299620906555</v>
      </c>
      <c r="J24" s="112">
        <f>I24/PROP_InOut!$D$8</f>
        <v>0.21483023113631658</v>
      </c>
      <c r="K24" s="110">
        <f t="shared" si="6"/>
        <v>0.2660508083428389</v>
      </c>
      <c r="L24" s="111">
        <f t="shared" si="7"/>
        <v>15.24358845408862</v>
      </c>
      <c r="M24" s="90">
        <f t="shared" si="15"/>
        <v>5.2132960887150491E-2</v>
      </c>
      <c r="N24" s="90">
        <f t="shared" si="16"/>
        <v>2.9869986323543189</v>
      </c>
      <c r="O24" s="110">
        <f t="shared" si="8"/>
        <v>0.33239446538381606</v>
      </c>
      <c r="P24" s="87">
        <v>19.044799999999999</v>
      </c>
      <c r="Q24" s="110">
        <f t="shared" ref="Q24:Q41" si="30">RADIANS(R24)</f>
        <v>1.4210696153826667E-2</v>
      </c>
      <c r="R24" s="112">
        <f t="shared" si="10"/>
        <v>0.81421291355705971</v>
      </c>
      <c r="S24" s="127">
        <f t="shared" si="17"/>
        <v>3.9315215735200022</v>
      </c>
      <c r="T24" s="127">
        <f t="shared" si="18"/>
        <v>75.487410117616179</v>
      </c>
      <c r="U24" s="122">
        <v>3.9381308952234928</v>
      </c>
      <c r="V24" s="122">
        <v>2.9869986323543189</v>
      </c>
      <c r="W24" s="123">
        <f t="shared" si="19"/>
        <v>0.81421291355705971</v>
      </c>
      <c r="X24" s="122">
        <f t="shared" si="20"/>
        <v>75.487410117616179</v>
      </c>
      <c r="Y24" s="128">
        <v>0.82706000000000002</v>
      </c>
      <c r="Z24" s="127">
        <v>1.188E-2</v>
      </c>
      <c r="AA24" s="122">
        <f t="shared" si="21"/>
        <v>0.36763062926954149</v>
      </c>
      <c r="AB24" s="122">
        <f t="shared" si="22"/>
        <v>55.623049650522205</v>
      </c>
      <c r="AC24" s="122">
        <f t="shared" si="23"/>
        <v>3.9315215735200022</v>
      </c>
      <c r="AD24" s="138">
        <f t="shared" si="24"/>
        <v>-6.6093217034906004E-3</v>
      </c>
      <c r="AE24" s="122">
        <f t="shared" si="25"/>
        <v>5.2034803819433963E-2</v>
      </c>
      <c r="AF24" s="122">
        <f t="shared" si="26"/>
        <v>2.9813746466447824</v>
      </c>
      <c r="AG24" s="144">
        <v>0.20114873093987878</v>
      </c>
      <c r="AK24" s="50"/>
      <c r="AL24" s="50"/>
      <c r="AM24" s="50"/>
      <c r="AN24" s="131">
        <v>2.9869986323543189</v>
      </c>
      <c r="AO24" s="113">
        <f>PROP_InOut!$F$8*'PROP_Table (2)'!I24*'PROP_Table (2)'!E24</f>
        <v>190759.10535866852</v>
      </c>
      <c r="AP24" s="91">
        <f t="shared" si="27"/>
        <v>0.82706000000000002</v>
      </c>
      <c r="AQ24" s="91">
        <f t="shared" si="28"/>
        <v>1.188E-2</v>
      </c>
      <c r="AR24" s="8">
        <f>0.5*PROP_InOut!$J$8*I24^2*E24*AP24*(C24-C23)</f>
        <v>0.76227811660347211</v>
      </c>
      <c r="AS24" s="8">
        <f>0.5*PROP_InOut!$J$8*I24^2*E24*AQ24*(C24-C23)</f>
        <v>1.0949464398289421E-2</v>
      </c>
      <c r="AT24" s="110">
        <f t="shared" si="0"/>
        <v>0.74268028389586727</v>
      </c>
      <c r="AU24" s="110">
        <f t="shared" si="1"/>
        <v>3.9049174518125083E-2</v>
      </c>
      <c r="AV24" s="95">
        <f t="shared" si="2"/>
        <v>18.401489969233126</v>
      </c>
      <c r="AW24" s="88">
        <f>PROP_InOut!$G$4/2*((PROP_InOut!$E$8-'PROP_Table (2)'!C24)/('PROP_Table (2)'!C24*SIN('PROP_Table (2)'!K24)))</f>
        <v>2.8596507085106744</v>
      </c>
      <c r="AX24" s="88">
        <f t="shared" si="11"/>
        <v>0.96350885876968173</v>
      </c>
      <c r="AY24" s="88">
        <f>PROP_InOut!$G$4/2*((C24-PROP_InOut!$J$12/2)/(C24*SIN('PROP_Table (2)'!K24)))</f>
        <v>3.4067816424885518</v>
      </c>
      <c r="AZ24" s="88">
        <f t="shared" si="12"/>
        <v>0.97889364598131479</v>
      </c>
      <c r="BA24" s="88">
        <f t="shared" si="13"/>
        <v>0.94317269969634943</v>
      </c>
      <c r="BB24" s="25">
        <f>0.5*PROP_InOut!$J$8*T24^2*E24*AP24*(C24-C23)</f>
        <v>0.78564611229664438</v>
      </c>
      <c r="BC24" s="25">
        <f>0.5*PROP_InOut!$J$8*T24^2*E24*AQ24*(C24-C23)</f>
        <v>1.1285125400919083E-2</v>
      </c>
      <c r="BD24" s="108">
        <f t="shared" si="3"/>
        <v>0.70047576837331638</v>
      </c>
      <c r="BE24" s="108">
        <f t="shared" si="4"/>
        <v>3.6830115351173927E-2</v>
      </c>
      <c r="BF24" s="88">
        <f t="shared" si="29"/>
        <v>17.355782972716902</v>
      </c>
    </row>
    <row r="25" spans="1:59" s="96" customFormat="1" x14ac:dyDescent="0.25">
      <c r="A25" s="172"/>
      <c r="B25" s="107">
        <v>22</v>
      </c>
      <c r="C25" s="87">
        <v>0.15931134</v>
      </c>
      <c r="D25" s="108">
        <f>C25/PROP_InOut!$E$8</f>
        <v>0.59734285714285718</v>
      </c>
      <c r="E25" s="88">
        <v>3.8252399999999999E-2</v>
      </c>
      <c r="F25" s="109">
        <f>E25*PROP_InOut!$G$8</f>
        <v>2.3986645574999998E-4</v>
      </c>
      <c r="G25" s="96">
        <f>PROP_InOut!$C$4</f>
        <v>19.55</v>
      </c>
      <c r="H25" s="110">
        <f>PROP_InOut!$C$8*'PROP_Table (2)'!C25</f>
        <v>75.073700306631864</v>
      </c>
      <c r="I25" s="111">
        <f t="shared" si="5"/>
        <v>77.577464367752938</v>
      </c>
      <c r="J25" s="112">
        <f>I25/PROP_InOut!$D$8</f>
        <v>0.22413682076787747</v>
      </c>
      <c r="K25" s="110">
        <f t="shared" si="6"/>
        <v>0.25475277896511311</v>
      </c>
      <c r="L25" s="111">
        <f t="shared" si="7"/>
        <v>14.596259053930117</v>
      </c>
      <c r="M25" s="90">
        <f t="shared" si="15"/>
        <v>5.0163151285516683E-2</v>
      </c>
      <c r="N25" s="90">
        <f t="shared" si="16"/>
        <v>2.874136855736356</v>
      </c>
      <c r="O25" s="110">
        <f t="shared" si="8"/>
        <v>0.31863428956109274</v>
      </c>
      <c r="P25" s="87">
        <v>18.256399999999999</v>
      </c>
      <c r="Q25" s="110">
        <f t="shared" si="30"/>
        <v>1.3718359310462966E-2</v>
      </c>
      <c r="R25" s="112">
        <f t="shared" si="10"/>
        <v>0.78600409033352614</v>
      </c>
      <c r="S25" s="127">
        <f t="shared" si="17"/>
        <v>3.9461262028190514</v>
      </c>
      <c r="T25" s="127">
        <f t="shared" si="18"/>
        <v>78.663609283480028</v>
      </c>
      <c r="U25" s="122">
        <f>U24+(U26-U24)*((C25-C24)/(C26-C24))</f>
        <v>3.9426147496192536</v>
      </c>
      <c r="V25" s="122">
        <f>V24+(V26-V24)*((C25-C24)/(C26-C24))</f>
        <v>2.874136855736356</v>
      </c>
      <c r="W25" s="123">
        <f t="shared" si="19"/>
        <v>0.78600409033352614</v>
      </c>
      <c r="X25" s="122">
        <f t="shared" si="20"/>
        <v>78.663609283480028</v>
      </c>
      <c r="Y25" s="122">
        <f>Y24+(Y26-Y24)*((C25-C24)/(C26-C24))</f>
        <v>0.82533999999999996</v>
      </c>
      <c r="Z25" s="122">
        <f>Z24+(Z26-Z24)*((C25-C24)/(C26-C24))</f>
        <v>1.1724999999999999E-2</v>
      </c>
      <c r="AA25" s="122">
        <f t="shared" si="21"/>
        <v>-0.21203191520578457</v>
      </c>
      <c r="AB25" s="122">
        <f t="shared" si="22"/>
        <v>60.382953478640161</v>
      </c>
      <c r="AC25" s="122">
        <f t="shared" si="23"/>
        <v>3.9461262028190509</v>
      </c>
      <c r="AD25" s="138">
        <f t="shared" si="24"/>
        <v>3.5114531997972875E-3</v>
      </c>
      <c r="AE25" s="122">
        <f t="shared" si="25"/>
        <v>5.0122554842228308E-2</v>
      </c>
      <c r="AF25" s="122">
        <f t="shared" si="26"/>
        <v>2.8718108508726901</v>
      </c>
      <c r="AG25" s="144">
        <v>0.20987985179996124</v>
      </c>
      <c r="AH25" s="50"/>
      <c r="AI25" s="50"/>
      <c r="AJ25" s="50"/>
      <c r="AK25" s="50"/>
      <c r="AL25" s="50"/>
      <c r="AM25" s="50"/>
      <c r="AN25" s="131"/>
      <c r="AO25" s="113">
        <f>PROP_InOut!$F$8*'PROP_Table (2)'!I25*'PROP_Table (2)'!E25</f>
        <v>192158.29852101317</v>
      </c>
      <c r="AP25" s="91">
        <f t="shared" si="27"/>
        <v>0.82533999999999996</v>
      </c>
      <c r="AQ25" s="91">
        <f t="shared" si="28"/>
        <v>1.1724999999999999E-2</v>
      </c>
      <c r="AR25" s="8">
        <f>0.5*PROP_InOut!$J$8*I25^2*E25*AP25*(C25-C24)</f>
        <v>0.79946785848133795</v>
      </c>
      <c r="AS25" s="8">
        <f>0.5*PROP_InOut!$J$8*I25^2*E25*AQ25*(C25-C24)</f>
        <v>1.1357453462444189E-2</v>
      </c>
      <c r="AT25" s="110">
        <f t="shared" si="0"/>
        <v>0.78058755835924154</v>
      </c>
      <c r="AU25" s="110">
        <f t="shared" si="1"/>
        <v>4.108916498137008E-2</v>
      </c>
      <c r="AV25" s="95">
        <f t="shared" si="2"/>
        <v>19.362812827141685</v>
      </c>
      <c r="AW25" s="88">
        <f>PROP_InOut!$G$4/2*((PROP_InOut!$E$8-'PROP_Table (2)'!C25)/('PROP_Table (2)'!C25*SIN('PROP_Table (2)'!K25)))</f>
        <v>2.6748568904888188</v>
      </c>
      <c r="AX25" s="88">
        <f t="shared" si="11"/>
        <v>0.95609146807030865</v>
      </c>
      <c r="AY25" s="88">
        <f>PROP_InOut!$G$4/2*((C25-PROP_InOut!$J$12/2)/(C25*SIN('PROP_Table (2)'!K25)))</f>
        <v>3.5727392668415545</v>
      </c>
      <c r="AZ25" s="88">
        <f t="shared" si="12"/>
        <v>0.98212211009838213</v>
      </c>
      <c r="BA25" s="88">
        <f t="shared" si="13"/>
        <v>0.93899857006827148</v>
      </c>
      <c r="BB25" s="25">
        <f>0.5*PROP_InOut!$J$8*T25^2*E25*AP25*(C25-C24)</f>
        <v>0.82201091684672689</v>
      </c>
      <c r="BC25" s="25">
        <f>0.5*PROP_InOut!$J$8*T25^2*E25*AQ25*(C25-C24)</f>
        <v>1.1677706157496151E-2</v>
      </c>
      <c r="BD25" s="108">
        <f t="shared" si="3"/>
        <v>0.73297060111241119</v>
      </c>
      <c r="BE25" s="108">
        <f t="shared" si="4"/>
        <v>3.8582667162805798E-2</v>
      </c>
      <c r="BF25" s="88">
        <f t="shared" si="29"/>
        <v>18.181653557185626</v>
      </c>
    </row>
    <row r="26" spans="1:59" s="96" customFormat="1" x14ac:dyDescent="0.25">
      <c r="A26" s="172"/>
      <c r="B26" s="107">
        <v>23</v>
      </c>
      <c r="C26" s="87">
        <v>0.16638523999999999</v>
      </c>
      <c r="D26" s="108">
        <f>C26/PROP_InOut!$E$8</f>
        <v>0.62386666666666668</v>
      </c>
      <c r="E26" s="88">
        <v>3.6769039999999996E-2</v>
      </c>
      <c r="F26" s="109">
        <f>E26*PROP_InOut!$G$8</f>
        <v>2.3056486144999995E-4</v>
      </c>
      <c r="G26" s="96">
        <f>PROP_InOut!$C$4</f>
        <v>19.55</v>
      </c>
      <c r="H26" s="110">
        <f>PROP_InOut!$C$8*'PROP_Table (2)'!C26</f>
        <v>78.407197147466178</v>
      </c>
      <c r="I26" s="111">
        <f t="shared" si="5"/>
        <v>80.807741365055051</v>
      </c>
      <c r="J26" s="112">
        <f>I26/PROP_InOut!$D$8</f>
        <v>0.23346973751471381</v>
      </c>
      <c r="K26" s="110">
        <f t="shared" si="6"/>
        <v>0.24435678343988582</v>
      </c>
      <c r="L26" s="111">
        <f t="shared" si="7"/>
        <v>14.000612386497703</v>
      </c>
      <c r="M26" s="90">
        <f t="shared" si="15"/>
        <v>4.8193341683882882E-2</v>
      </c>
      <c r="N26" s="90">
        <f t="shared" si="16"/>
        <v>2.7612750791183931</v>
      </c>
      <c r="O26" s="110">
        <f t="shared" si="8"/>
        <v>0.30593352859433004</v>
      </c>
      <c r="P26" s="87">
        <v>17.528700000000001</v>
      </c>
      <c r="Q26" s="110">
        <f t="shared" si="30"/>
        <v>1.3383403470561354E-2</v>
      </c>
      <c r="R26" s="112">
        <f t="shared" si="10"/>
        <v>0.76681253438390407</v>
      </c>
      <c r="S26" s="127">
        <f t="shared" si="17"/>
        <v>3.9403908283500106</v>
      </c>
      <c r="T26" s="127">
        <f t="shared" si="18"/>
        <v>81.852319498768225</v>
      </c>
      <c r="U26" s="122">
        <v>3.9470986040150149</v>
      </c>
      <c r="V26" s="122">
        <v>2.7612750791183931</v>
      </c>
      <c r="W26" s="123">
        <f t="shared" si="19"/>
        <v>0.76681253438390407</v>
      </c>
      <c r="X26" s="122">
        <f t="shared" si="20"/>
        <v>81.852319498768225</v>
      </c>
      <c r="Y26" s="128">
        <v>0.82362000000000002</v>
      </c>
      <c r="Z26" s="127">
        <v>1.157E-2</v>
      </c>
      <c r="AA26" s="122">
        <f t="shared" si="21"/>
        <v>0.44038451310552773</v>
      </c>
      <c r="AB26" s="122">
        <f t="shared" si="22"/>
        <v>65.652838600892252</v>
      </c>
      <c r="AC26" s="122">
        <f t="shared" si="23"/>
        <v>3.9403908283500106</v>
      </c>
      <c r="AD26" s="138">
        <f t="shared" si="24"/>
        <v>-6.7077756650042453E-3</v>
      </c>
      <c r="AE26" s="122">
        <f t="shared" si="25"/>
        <v>4.8103109942535201E-2</v>
      </c>
      <c r="AF26" s="122">
        <f t="shared" si="26"/>
        <v>2.7561051811610549</v>
      </c>
      <c r="AG26" s="144">
        <v>0.2186402976193545</v>
      </c>
      <c r="AH26" s="50"/>
      <c r="AN26" s="131">
        <v>2.7612750791183931</v>
      </c>
      <c r="AO26" s="113">
        <f>PROP_InOut!$F$8*'PROP_Table (2)'!I26*'PROP_Table (2)'!E26</f>
        <v>192397.81462356061</v>
      </c>
      <c r="AP26" s="91">
        <f t="shared" si="27"/>
        <v>0.82362000000000002</v>
      </c>
      <c r="AQ26" s="91">
        <f t="shared" si="28"/>
        <v>1.157E-2</v>
      </c>
      <c r="AR26" s="8">
        <f>0.5*PROP_InOut!$J$8*I26^2*E26*AP26*(C26-C25)</f>
        <v>0.83205757044639217</v>
      </c>
      <c r="AS26" s="8">
        <f>0.5*PROP_InOut!$J$8*I26^2*E26*AQ26*(C26-C25)</f>
        <v>1.1688528799767801E-2</v>
      </c>
      <c r="AT26" s="110">
        <f t="shared" si="0"/>
        <v>0.81397677488228337</v>
      </c>
      <c r="AU26" s="110">
        <f t="shared" si="1"/>
        <v>4.2875516839922148E-2</v>
      </c>
      <c r="AV26" s="95">
        <f t="shared" si="2"/>
        <v>20.204611308474732</v>
      </c>
      <c r="AW26" s="88">
        <f>PROP_InOut!$G$4/2*((PROP_InOut!$E$8-'PROP_Table (2)'!C26)/('PROP_Table (2)'!C26*SIN('PROP_Table (2)'!K26)))</f>
        <v>2.4920471059494789</v>
      </c>
      <c r="AX26" s="88">
        <f t="shared" si="11"/>
        <v>0.94726552908617168</v>
      </c>
      <c r="AY26" s="88">
        <f>PROP_InOut!$G$4/2*((C26-PROP_InOut!$J$12/2)/(C26*SIN('PROP_Table (2)'!K26)))</f>
        <v>3.7390171496972275</v>
      </c>
      <c r="AZ26" s="88">
        <f t="shared" si="12"/>
        <v>0.98486137126655449</v>
      </c>
      <c r="BA26" s="88">
        <f t="shared" si="13"/>
        <v>0.93292522792934529</v>
      </c>
      <c r="BB26" s="25">
        <f>0.5*PROP_InOut!$J$8*T26^2*E26*AP26*(C26-C25)</f>
        <v>0.85370813877573626</v>
      </c>
      <c r="BC26" s="25">
        <f>0.5*PROP_InOut!$J$8*T26^2*E26*AQ26*(C26-C25)</f>
        <v>1.1992670364531298E-2</v>
      </c>
      <c r="BD26" s="108">
        <f t="shared" si="3"/>
        <v>0.75937946823624758</v>
      </c>
      <c r="BE26" s="108">
        <f t="shared" si="4"/>
        <v>3.9999651320472854E-2</v>
      </c>
      <c r="BF26" s="88">
        <f t="shared" si="29"/>
        <v>18.849391610182618</v>
      </c>
    </row>
    <row r="27" spans="1:59" s="96" customFormat="1" x14ac:dyDescent="0.25">
      <c r="A27" s="172"/>
      <c r="B27" s="107">
        <v>24</v>
      </c>
      <c r="C27" s="87">
        <v>0.17345914000000001</v>
      </c>
      <c r="D27" s="108">
        <f>C27/PROP_InOut!$E$8</f>
        <v>0.6503904761904763</v>
      </c>
      <c r="E27" s="88">
        <v>3.5186619999999995E-2</v>
      </c>
      <c r="F27" s="109">
        <f>E27*PROP_InOut!$G$8</f>
        <v>2.2064209903749994E-4</v>
      </c>
      <c r="G27" s="96">
        <f>PROP_InOut!$C$4</f>
        <v>19.55</v>
      </c>
      <c r="H27" s="110">
        <f>PROP_InOut!$C$8*'PROP_Table (2)'!C27</f>
        <v>81.740693988300521</v>
      </c>
      <c r="I27" s="111">
        <f t="shared" si="5"/>
        <v>84.046079942427951</v>
      </c>
      <c r="J27" s="112">
        <f>I27/PROP_InOut!$D$8</f>
        <v>0.24282594577980429</v>
      </c>
      <c r="K27" s="110">
        <f t="shared" si="6"/>
        <v>0.23476094241105935</v>
      </c>
      <c r="L27" s="111">
        <f t="shared" si="7"/>
        <v>13.450811194667473</v>
      </c>
      <c r="M27" s="90">
        <f t="shared" si="15"/>
        <v>4.6005918542296811E-2</v>
      </c>
      <c r="N27" s="90">
        <f t="shared" si="16"/>
        <v>2.6359449650962636</v>
      </c>
      <c r="O27" s="110">
        <f t="shared" si="8"/>
        <v>0.29417873608214823</v>
      </c>
      <c r="P27" s="87">
        <v>16.8552</v>
      </c>
      <c r="Q27" s="110">
        <f t="shared" si="30"/>
        <v>1.3411875128792074E-2</v>
      </c>
      <c r="R27" s="112">
        <f t="shared" si="10"/>
        <v>0.76844384023626322</v>
      </c>
      <c r="S27" s="127">
        <f t="shared" si="17"/>
        <v>3.9105965799483009</v>
      </c>
      <c r="T27" s="127">
        <f t="shared" si="18"/>
        <v>85.040027817449769</v>
      </c>
      <c r="U27" s="122">
        <f>U26+(U28-U26)*((C27-C26)/(C28-C26))</f>
        <v>3.9077338526900611</v>
      </c>
      <c r="V27" s="122">
        <f>V26+(V28-V26)*((C27-C26)/(C28-C26))</f>
        <v>2.6359449650962636</v>
      </c>
      <c r="W27" s="123">
        <f t="shared" si="19"/>
        <v>0.76844384023626322</v>
      </c>
      <c r="X27" s="122">
        <f t="shared" si="20"/>
        <v>85.040027817449769</v>
      </c>
      <c r="Y27" s="122">
        <f>Y26+(Y28-Y26)*((C27-C26)/(C28-C26))</f>
        <v>0.82091999999999998</v>
      </c>
      <c r="Z27" s="122">
        <f>Z26+(Z28-Z26)*((C27-C26)/(C28-C26))</f>
        <v>1.1535E-2</v>
      </c>
      <c r="AA27" s="122">
        <f t="shared" si="21"/>
        <v>-0.20477862739625152</v>
      </c>
      <c r="AB27" s="122">
        <f t="shared" si="22"/>
        <v>71.532706025983686</v>
      </c>
      <c r="AC27" s="122">
        <f t="shared" si="23"/>
        <v>3.9105965799483009</v>
      </c>
      <c r="AD27" s="138">
        <f t="shared" si="24"/>
        <v>2.8627272582397723E-3</v>
      </c>
      <c r="AE27" s="122">
        <f t="shared" si="25"/>
        <v>4.5952990060282285E-2</v>
      </c>
      <c r="AF27" s="122">
        <f t="shared" si="26"/>
        <v>2.6329123864607973</v>
      </c>
      <c r="AG27" s="145">
        <v>0.22742327997316811</v>
      </c>
      <c r="AM27" s="50"/>
      <c r="AN27" s="131"/>
      <c r="AO27" s="113">
        <f>PROP_InOut!$F$8*'PROP_Table (2)'!I27*'PROP_Table (2)'!E27</f>
        <v>191496.0800888743</v>
      </c>
      <c r="AP27" s="91">
        <f t="shared" si="27"/>
        <v>0.82091999999999998</v>
      </c>
      <c r="AQ27" s="91">
        <f t="shared" si="28"/>
        <v>1.1535E-2</v>
      </c>
      <c r="AR27" s="8">
        <f>0.5*PROP_InOut!$J$8*I27^2*E27*AP27*(C27-C26)</f>
        <v>0.85852229202514252</v>
      </c>
      <c r="AS27" s="8">
        <f>0.5*PROP_InOut!$J$8*I27^2*E27*AQ27*(C27-C26)</f>
        <v>1.2063361397590532E-2</v>
      </c>
      <c r="AT27" s="110">
        <f t="shared" si="0"/>
        <v>0.84110953755423346</v>
      </c>
      <c r="AU27" s="110">
        <f t="shared" si="1"/>
        <v>4.4304391342836105E-2</v>
      </c>
      <c r="AV27" s="95">
        <f t="shared" si="2"/>
        <v>20.877952554663171</v>
      </c>
      <c r="AW27" s="88">
        <f>PROP_InOut!$G$4/2*((PROP_InOut!$E$8-'PROP_Table (2)'!C27)/('PROP_Table (2)'!C27*SIN('PROP_Table (2)'!K27)))</f>
        <v>2.3108927068247516</v>
      </c>
      <c r="AX27" s="88">
        <f t="shared" si="11"/>
        <v>0.93676075877666776</v>
      </c>
      <c r="AY27" s="88">
        <f>PROP_InOut!$G$4/2*((C27-PROP_InOut!$J$12/2)/(C27*SIN('PROP_Table (2)'!K27)))</f>
        <v>3.9055843096819434</v>
      </c>
      <c r="AZ27" s="88">
        <f t="shared" si="12"/>
        <v>0.98718449450311629</v>
      </c>
      <c r="BA27" s="88">
        <f t="shared" si="13"/>
        <v>0.92475569612330044</v>
      </c>
      <c r="BB27" s="25">
        <f>0.5*PROP_InOut!$J$8*T27^2*E27*AP27*(C27-C26)</f>
        <v>0.87894852067428231</v>
      </c>
      <c r="BC27" s="25">
        <f>0.5*PROP_InOut!$J$8*T27^2*E27*AQ27*(C27-C26)</f>
        <v>1.2350376633506122E-2</v>
      </c>
      <c r="BD27" s="108">
        <f t="shared" si="3"/>
        <v>0.77782083591691242</v>
      </c>
      <c r="BE27" s="108">
        <f t="shared" si="4"/>
        <v>4.0970738257563526E-2</v>
      </c>
      <c r="BF27" s="88">
        <f t="shared" si="29"/>
        <v>19.307005548316781</v>
      </c>
    </row>
    <row r="28" spans="1:59" s="96" customFormat="1" x14ac:dyDescent="0.25">
      <c r="A28" s="172"/>
      <c r="B28" s="107">
        <v>25</v>
      </c>
      <c r="C28" s="87">
        <v>0.18053303999999998</v>
      </c>
      <c r="D28" s="108">
        <f>C28/PROP_InOut!$E$8</f>
        <v>0.67691428571428569</v>
      </c>
      <c r="E28" s="88">
        <v>3.3522919999999998E-2</v>
      </c>
      <c r="F28" s="109">
        <f>E28*PROP_InOut!$G$8</f>
        <v>2.1020966022499996E-4</v>
      </c>
      <c r="G28" s="96">
        <f>PROP_InOut!$C$4</f>
        <v>19.55</v>
      </c>
      <c r="H28" s="110">
        <f>PROP_InOut!$C$8*'PROP_Table (2)'!C28</f>
        <v>85.074190829134821</v>
      </c>
      <c r="I28" s="111">
        <f t="shared" si="5"/>
        <v>87.291582900254753</v>
      </c>
      <c r="J28" s="112">
        <f>I28/PROP_InOut!$D$8</f>
        <v>0.25220285337389187</v>
      </c>
      <c r="K28" s="110">
        <f t="shared" si="6"/>
        <v>0.22587788047031099</v>
      </c>
      <c r="L28" s="111">
        <f t="shared" si="7"/>
        <v>12.941849236309302</v>
      </c>
      <c r="M28" s="90">
        <f t="shared" si="15"/>
        <v>4.3818495400710762E-2</v>
      </c>
      <c r="N28" s="90">
        <f t="shared" si="16"/>
        <v>2.5106148510741355</v>
      </c>
      <c r="O28" s="110">
        <f t="shared" si="8"/>
        <v>0.28326868292793167</v>
      </c>
      <c r="P28" s="87">
        <v>16.2301</v>
      </c>
      <c r="Q28" s="110">
        <f t="shared" si="30"/>
        <v>1.3572307056909927E-2</v>
      </c>
      <c r="R28" s="112">
        <f t="shared" si="10"/>
        <v>0.7776359126165624</v>
      </c>
      <c r="S28" s="127">
        <f t="shared" si="17"/>
        <v>3.8616862361189548</v>
      </c>
      <c r="T28" s="127">
        <f t="shared" si="18"/>
        <v>88.238528753599581</v>
      </c>
      <c r="U28" s="122">
        <v>3.8683691013651078</v>
      </c>
      <c r="V28" s="122">
        <v>2.5106148510741355</v>
      </c>
      <c r="W28" s="123">
        <f t="shared" si="19"/>
        <v>0.7776359126165624</v>
      </c>
      <c r="X28" s="122">
        <f t="shared" si="20"/>
        <v>88.238528753599581</v>
      </c>
      <c r="Y28" s="128">
        <v>0.81821999999999995</v>
      </c>
      <c r="Z28" s="127">
        <v>1.15E-2</v>
      </c>
      <c r="AA28" s="122">
        <f t="shared" si="21"/>
        <v>0.52185485155371225</v>
      </c>
      <c r="AB28" s="122">
        <f t="shared" si="22"/>
        <v>78.088489342819372</v>
      </c>
      <c r="AC28" s="122">
        <f t="shared" si="23"/>
        <v>3.8616862361189548</v>
      </c>
      <c r="AD28" s="138">
        <f t="shared" si="24"/>
        <v>-6.6828652461530247E-3</v>
      </c>
      <c r="AE28" s="122">
        <f t="shared" si="25"/>
        <v>4.3736264499467305E-2</v>
      </c>
      <c r="AF28" s="122">
        <f t="shared" si="26"/>
        <v>2.5059033674873286</v>
      </c>
      <c r="AG28" s="144">
        <v>0.23623269586523635</v>
      </c>
      <c r="AH28" s="50"/>
      <c r="AI28" s="50"/>
      <c r="AJ28" s="50"/>
      <c r="AK28" s="50"/>
      <c r="AL28" s="50"/>
      <c r="AM28" s="50"/>
      <c r="AN28" s="131">
        <v>2.5106148510741355</v>
      </c>
      <c r="AO28" s="113">
        <f>PROP_InOut!$F$8*'PROP_Table (2)'!I28*'PROP_Table (2)'!E28</f>
        <v>189486.85387085652</v>
      </c>
      <c r="AP28" s="91">
        <f t="shared" si="27"/>
        <v>0.81821999999999995</v>
      </c>
      <c r="AQ28" s="91">
        <f t="shared" si="28"/>
        <v>1.15E-2</v>
      </c>
      <c r="AR28" s="8">
        <f>0.5*PROP_InOut!$J$8*I28^2*E28*AP28*(C28-C27)</f>
        <v>0.87941715704818058</v>
      </c>
      <c r="AS28" s="8">
        <f>0.5*PROP_InOut!$J$8*I28^2*E28*AQ28*(C28-C27)</f>
        <v>1.2360119901804011E-2</v>
      </c>
      <c r="AT28" s="110">
        <f t="shared" si="0"/>
        <v>0.8627528045644447</v>
      </c>
      <c r="AU28" s="110">
        <f t="shared" si="1"/>
        <v>4.5421258998578955E-2</v>
      </c>
      <c r="AV28" s="95">
        <f t="shared" si="2"/>
        <v>21.40426403801024</v>
      </c>
      <c r="AW28" s="88">
        <f>PROP_InOut!$G$4/2*((PROP_InOut!$E$8-'PROP_Table (2)'!C28)/('PROP_Table (2)'!C28*SIN('PROP_Table (2)'!K28)))</f>
        <v>2.1311287253687476</v>
      </c>
      <c r="AX28" s="88">
        <f t="shared" si="11"/>
        <v>0.92425257229212876</v>
      </c>
      <c r="AY28" s="88">
        <f>PROP_InOut!$G$4/2*((C28-PROP_InOut!$J$12/2)/(C28*SIN('PROP_Table (2)'!K28)))</f>
        <v>4.0724133578220254</v>
      </c>
      <c r="AZ28" s="88">
        <f t="shared" si="12"/>
        <v>0.98915387803867982</v>
      </c>
      <c r="BA28" s="88">
        <f t="shared" si="13"/>
        <v>0.91422801616998439</v>
      </c>
      <c r="BB28" s="25">
        <f>0.5*PROP_InOut!$J$8*T28^2*E28*AP28*(C28-C27)</f>
        <v>0.89860061843671446</v>
      </c>
      <c r="BC28" s="25">
        <f>0.5*PROP_InOut!$J$8*T28^2*E28*AQ28*(C28-C27)</f>
        <v>1.2629741526755906E-2</v>
      </c>
      <c r="BD28" s="108">
        <f t="shared" si="3"/>
        <v>0.78875278496204249</v>
      </c>
      <c r="BE28" s="108">
        <f t="shared" si="4"/>
        <v>4.1525387506213887E-2</v>
      </c>
      <c r="BF28" s="88">
        <f t="shared" si="29"/>
        <v>19.568377849048641</v>
      </c>
    </row>
    <row r="29" spans="1:59" s="96" customFormat="1" x14ac:dyDescent="0.25">
      <c r="A29" s="172"/>
      <c r="B29" s="107">
        <v>26</v>
      </c>
      <c r="C29" s="87">
        <v>0.18760694</v>
      </c>
      <c r="D29" s="108">
        <f>C29/PROP_InOut!$E$8</f>
        <v>0.70343809523809531</v>
      </c>
      <c r="E29" s="88">
        <v>3.179572E-2</v>
      </c>
      <c r="F29" s="109">
        <f>E29*PROP_InOut!$G$8</f>
        <v>1.9937903672499998E-4</v>
      </c>
      <c r="G29" s="96">
        <f>PROP_InOut!$C$4</f>
        <v>19.55</v>
      </c>
      <c r="H29" s="110">
        <f>PROP_InOut!$C$8*'PROP_Table (2)'!C29</f>
        <v>88.407687669969164</v>
      </c>
      <c r="I29" s="111">
        <f t="shared" si="5"/>
        <v>90.543479826825845</v>
      </c>
      <c r="J29" s="112">
        <f>I29/PROP_InOut!$D$8</f>
        <v>0.26159823442335872</v>
      </c>
      <c r="K29" s="110">
        <f t="shared" si="6"/>
        <v>0.21763228203762336</v>
      </c>
      <c r="L29" s="111">
        <f t="shared" si="7"/>
        <v>12.469411246556614</v>
      </c>
      <c r="M29" s="90">
        <f t="shared" si="15"/>
        <v>4.1522886180442233E-2</v>
      </c>
      <c r="N29" s="90">
        <f t="shared" si="16"/>
        <v>2.3790861313414311</v>
      </c>
      <c r="O29" s="110">
        <f t="shared" si="8"/>
        <v>0.27312133865683663</v>
      </c>
      <c r="P29" s="87">
        <v>15.6487</v>
      </c>
      <c r="Q29" s="110">
        <f t="shared" si="30"/>
        <v>1.3966170438771054E-2</v>
      </c>
      <c r="R29" s="112">
        <f t="shared" si="10"/>
        <v>0.80020262210195447</v>
      </c>
      <c r="S29" s="127">
        <f t="shared" si="17"/>
        <v>3.7928491299320726</v>
      </c>
      <c r="T29" s="127">
        <f t="shared" si="18"/>
        <v>91.437038476925736</v>
      </c>
      <c r="U29" s="122">
        <f>U28+(U30-U28)*((C29-C28)/(C30-C28))</f>
        <v>3.7912246096896163</v>
      </c>
      <c r="V29" s="122">
        <f>V28+(V30-V28)*((C29-C28)/(C30-C28))</f>
        <v>2.3790861313414311</v>
      </c>
      <c r="W29" s="123">
        <f t="shared" si="19"/>
        <v>0.80020262210195447</v>
      </c>
      <c r="X29" s="122">
        <f t="shared" si="20"/>
        <v>91.437038476925736</v>
      </c>
      <c r="Y29" s="122">
        <f>Y28+(Y30-Y28)*((C29-C28)/(C30-C28))</f>
        <v>0.81512055645306047</v>
      </c>
      <c r="Z29" s="122">
        <f>Z28+(Z30-Z28)*((C29-C28)/(C30-C28))</f>
        <v>1.153999281996051E-2</v>
      </c>
      <c r="AA29" s="122">
        <f t="shared" si="21"/>
        <v>-0.13882451983374722</v>
      </c>
      <c r="AB29" s="122">
        <f t="shared" si="22"/>
        <v>85.455703293580697</v>
      </c>
      <c r="AC29" s="122">
        <f t="shared" si="23"/>
        <v>3.7928491299320726</v>
      </c>
      <c r="AD29" s="138">
        <f t="shared" si="24"/>
        <v>1.6245202424562954E-3</v>
      </c>
      <c r="AE29" s="122">
        <f t="shared" si="25"/>
        <v>4.1456679657057995E-2</v>
      </c>
      <c r="AF29" s="122">
        <f t="shared" si="26"/>
        <v>2.3752927769752801</v>
      </c>
      <c r="AG29" s="144">
        <v>0.24506267001813392</v>
      </c>
      <c r="AH29" s="50"/>
      <c r="AI29" s="50"/>
      <c r="AJ29" s="50"/>
      <c r="AK29" s="50"/>
      <c r="AL29" s="50"/>
      <c r="AM29" s="50"/>
      <c r="AN29" s="131"/>
      <c r="AO29" s="113">
        <f>PROP_InOut!$F$8*'PROP_Table (2)'!I29*'PROP_Table (2)'!E29</f>
        <v>186419.23480815106</v>
      </c>
      <c r="AP29" s="91">
        <f t="shared" si="27"/>
        <v>0.81512055645306047</v>
      </c>
      <c r="AQ29" s="91">
        <f t="shared" si="28"/>
        <v>1.153999281996051E-2</v>
      </c>
      <c r="AR29" s="8">
        <f>0.5*PROP_InOut!$J$8*I29^2*E29*AP29*(C29-C28)</f>
        <v>0.89401156676542581</v>
      </c>
      <c r="AS29" s="8">
        <f>0.5*PROP_InOut!$J$8*I29^2*E29*AQ29*(C29-C28)</f>
        <v>1.2656884898508591E-2</v>
      </c>
      <c r="AT29" s="110">
        <f t="shared" si="0"/>
        <v>0.87799046353386645</v>
      </c>
      <c r="AU29" s="110">
        <f t="shared" si="1"/>
        <v>4.6174602696495148E-2</v>
      </c>
      <c r="AV29" s="95">
        <f t="shared" si="2"/>
        <v>21.75926889206049</v>
      </c>
      <c r="AW29" s="88">
        <f>PROP_InOut!$G$4/2*((PROP_InOut!$E$8-'PROP_Table (2)'!C29)/('PROP_Table (2)'!C29*SIN('PROP_Table (2)'!K29)))</f>
        <v>1.9525398131213771</v>
      </c>
      <c r="AX29" s="88">
        <f t="shared" si="11"/>
        <v>0.90934923428155601</v>
      </c>
      <c r="AY29" s="88">
        <f>PROP_InOut!$G$4/2*((C29-PROP_InOut!$J$12/2)/(C29*SIN('PROP_Table (2)'!K29)))</f>
        <v>4.2394800508991759</v>
      </c>
      <c r="AZ29" s="88">
        <f t="shared" si="12"/>
        <v>0.99082275401601372</v>
      </c>
      <c r="BA29" s="88">
        <f t="shared" si="13"/>
        <v>0.90100391267320457</v>
      </c>
      <c r="BB29" s="25">
        <f>0.5*PROP_InOut!$J$8*T29^2*E29*AP29*(C29-C28)</f>
        <v>0.91174434307135144</v>
      </c>
      <c r="BC29" s="25">
        <f>0.5*PROP_InOut!$J$8*T29^2*E29*AQ29*(C29-C28)</f>
        <v>1.2907935015731502E-2</v>
      </c>
      <c r="BD29" s="108">
        <f t="shared" si="3"/>
        <v>0.79107284293377422</v>
      </c>
      <c r="BE29" s="108">
        <f t="shared" si="4"/>
        <v>4.1603497695672828E-2</v>
      </c>
      <c r="BF29" s="88">
        <f t="shared" si="29"/>
        <v>19.605186408654845</v>
      </c>
    </row>
    <row r="30" spans="1:59" s="96" customFormat="1" x14ac:dyDescent="0.25">
      <c r="A30" s="172"/>
      <c r="B30" s="107">
        <v>27</v>
      </c>
      <c r="C30" s="87">
        <v>0.19468337999999999</v>
      </c>
      <c r="D30" s="108">
        <f>C30/PROP_InOut!$E$8</f>
        <v>0.7299714285714286</v>
      </c>
      <c r="E30" s="88">
        <v>3.0027879999999996E-2</v>
      </c>
      <c r="F30" s="109">
        <f>E30*PROP_InOut!$G$8</f>
        <v>1.8829357502499997E-4</v>
      </c>
      <c r="G30" s="96">
        <f>PROP_InOut!$C$4</f>
        <v>19.55</v>
      </c>
      <c r="H30" s="110">
        <f>PROP_InOut!$C$8*'PROP_Table (2)'!C30</f>
        <v>91.742381457604509</v>
      </c>
      <c r="I30" s="111">
        <f t="shared" si="5"/>
        <v>93.802276387690156</v>
      </c>
      <c r="J30" s="112">
        <f>I30/PROP_InOut!$D$8</f>
        <v>0.27101354989717868</v>
      </c>
      <c r="K30" s="110">
        <f t="shared" si="6"/>
        <v>0.20995625620616978</v>
      </c>
      <c r="L30" s="111">
        <f t="shared" si="7"/>
        <v>12.029607362980926</v>
      </c>
      <c r="M30" s="90">
        <f t="shared" si="15"/>
        <v>3.9226452683972547E-2</v>
      </c>
      <c r="N30" s="90">
        <f t="shared" si="16"/>
        <v>2.2475101840612473</v>
      </c>
      <c r="O30" s="110">
        <f t="shared" si="8"/>
        <v>0.26365816345252341</v>
      </c>
      <c r="P30" s="87">
        <v>15.1065</v>
      </c>
      <c r="Q30" s="110">
        <f t="shared" si="30"/>
        <v>1.4475454562381073E-2</v>
      </c>
      <c r="R30" s="112">
        <f t="shared" si="10"/>
        <v>0.82938245295782753</v>
      </c>
      <c r="S30" s="127">
        <f t="shared" si="17"/>
        <v>3.7075057484071476</v>
      </c>
      <c r="T30" s="127">
        <f t="shared" si="18"/>
        <v>94.646081220623529</v>
      </c>
      <c r="U30" s="122">
        <v>3.7140524180171144</v>
      </c>
      <c r="V30" s="122">
        <v>2.2475101840612473</v>
      </c>
      <c r="W30" s="123">
        <f t="shared" si="19"/>
        <v>0.82938245295782753</v>
      </c>
      <c r="X30" s="122">
        <f t="shared" si="20"/>
        <v>94.646081220623529</v>
      </c>
      <c r="Y30" s="128">
        <v>0.81201999999999996</v>
      </c>
      <c r="Z30" s="127">
        <v>1.158E-2</v>
      </c>
      <c r="AA30" s="122">
        <f t="shared" si="21"/>
        <v>0.61353118045872179</v>
      </c>
      <c r="AB30" s="122">
        <f t="shared" si="22"/>
        <v>93.716533292700632</v>
      </c>
      <c r="AC30" s="122">
        <f t="shared" si="23"/>
        <v>3.7075057484071481</v>
      </c>
      <c r="AD30" s="138">
        <f t="shared" si="24"/>
        <v>-6.5466696099663046E-3</v>
      </c>
      <c r="AE30" s="122">
        <f t="shared" si="25"/>
        <v>3.9152293392077937E-2</v>
      </c>
      <c r="AF30" s="122">
        <f t="shared" si="26"/>
        <v>2.2432611696240077</v>
      </c>
      <c r="AG30" s="144">
        <v>0.2539076353331573</v>
      </c>
      <c r="AH30" s="50"/>
      <c r="AI30" s="50"/>
      <c r="AJ30" s="50"/>
      <c r="AK30" s="50"/>
      <c r="AL30" s="50"/>
      <c r="AM30" s="50"/>
      <c r="AN30" s="131">
        <v>2.2475101840612473</v>
      </c>
      <c r="AO30" s="113">
        <f>PROP_InOut!$F$8*'PROP_Table (2)'!I30*'PROP_Table (2)'!E30</f>
        <v>182390.79870917913</v>
      </c>
      <c r="AP30" s="91">
        <f t="shared" si="27"/>
        <v>0.81201999999999996</v>
      </c>
      <c r="AQ30" s="91">
        <f t="shared" si="28"/>
        <v>1.158E-2</v>
      </c>
      <c r="AR30" s="8">
        <f>0.5*PROP_InOut!$J$8*I30^2*E30*AP30*(C30-C29)</f>
        <v>0.90305111080411382</v>
      </c>
      <c r="AS30" s="8">
        <f>0.5*PROP_InOut!$J$8*I30^2*E30*AQ30*(C30-C29)</f>
        <v>1.2878170319834041E-2</v>
      </c>
      <c r="AT30" s="110">
        <f t="shared" si="0"/>
        <v>0.88774237540961409</v>
      </c>
      <c r="AU30" s="110">
        <f t="shared" si="1"/>
        <v>4.6613802108225647E-2</v>
      </c>
      <c r="AV30" s="95">
        <f t="shared" si="2"/>
        <v>21.966236738863515</v>
      </c>
      <c r="AW30" s="88">
        <f>PROP_InOut!$G$4/2*((PROP_InOut!$E$8-'PROP_Table (2)'!C30)/('PROP_Table (2)'!C30*SIN('PROP_Table (2)'!K30)))</f>
        <v>1.7748860379319449</v>
      </c>
      <c r="AX30" s="88">
        <f t="shared" si="11"/>
        <v>0.89156766614481142</v>
      </c>
      <c r="AY30" s="88">
        <f>PROP_InOut!$G$4/2*((C30-PROP_InOut!$J$12/2)/(C30*SIN('PROP_Table (2)'!K30)))</f>
        <v>4.4068229962365573</v>
      </c>
      <c r="AZ30" s="88">
        <f t="shared" si="12"/>
        <v>0.99223695727951633</v>
      </c>
      <c r="BA30" s="88">
        <f t="shared" si="13"/>
        <v>0.88464638826432729</v>
      </c>
      <c r="BB30" s="25">
        <f>0.5*PROP_InOut!$J$8*T30^2*E30*AP30*(C30-C29)</f>
        <v>0.91937110276795764</v>
      </c>
      <c r="BC30" s="25">
        <f>0.5*PROP_InOut!$J$8*T30^2*E30*AQ30*(C30-C29)</f>
        <v>1.3110905359539113E-2</v>
      </c>
      <c r="BD30" s="108">
        <f t="shared" si="3"/>
        <v>0.78533808611530964</v>
      </c>
      <c r="BE30" s="108">
        <f t="shared" si="4"/>
        <v>4.12367316783099E-2</v>
      </c>
      <c r="BF30" s="88">
        <f t="shared" si="29"/>
        <v>19.432351994794782</v>
      </c>
    </row>
    <row r="31" spans="1:59" s="96" customFormat="1" x14ac:dyDescent="0.25">
      <c r="A31" s="172"/>
      <c r="B31" s="107">
        <v>28</v>
      </c>
      <c r="C31" s="87">
        <v>0.20175727999999998</v>
      </c>
      <c r="D31" s="108">
        <f>C31/PROP_InOut!$E$8</f>
        <v>0.756495238095238</v>
      </c>
      <c r="E31" s="88">
        <v>2.8232099999999996E-2</v>
      </c>
      <c r="F31" s="109">
        <f>E31*PROP_InOut!$G$8</f>
        <v>1.7703291206249994E-4</v>
      </c>
      <c r="G31" s="96">
        <f>PROP_InOut!$C$4</f>
        <v>19.55</v>
      </c>
      <c r="H31" s="110">
        <f>PROP_InOut!$C$8*'PROP_Table (2)'!C31</f>
        <v>95.075878298438823</v>
      </c>
      <c r="I31" s="111">
        <f t="shared" si="5"/>
        <v>97.065056195417469</v>
      </c>
      <c r="J31" s="112">
        <f>I31/PROP_InOut!$D$8</f>
        <v>0.28044037376838549</v>
      </c>
      <c r="K31" s="110">
        <f t="shared" si="6"/>
        <v>0.20279854404576572</v>
      </c>
      <c r="L31" s="111">
        <f t="shared" si="7"/>
        <v>11.619500665220306</v>
      </c>
      <c r="M31" s="90">
        <f t="shared" si="15"/>
        <v>3.6893726757640688E-2</v>
      </c>
      <c r="N31" s="90">
        <f t="shared" si="16"/>
        <v>2.1138548337216863</v>
      </c>
      <c r="O31" s="110">
        <f t="shared" si="8"/>
        <v>0.25481458013266811</v>
      </c>
      <c r="P31" s="87">
        <v>14.5998</v>
      </c>
      <c r="Q31" s="110">
        <f t="shared" si="30"/>
        <v>1.5122309329261731E-2</v>
      </c>
      <c r="R31" s="112">
        <f t="shared" si="10"/>
        <v>0.86644450105800797</v>
      </c>
      <c r="S31" s="127">
        <f t="shared" si="17"/>
        <v>3.6044312607306126</v>
      </c>
      <c r="T31" s="127">
        <f t="shared" si="18"/>
        <v>97.854660904186133</v>
      </c>
      <c r="U31" s="122">
        <f>U30+(U32-U30)*((C31-C30)/(C32-C30))</f>
        <v>3.6040930820817052</v>
      </c>
      <c r="V31" s="122">
        <f>V30+(V32-V30)*((C31-C30)/(C32-C30))</f>
        <v>2.1138548337216863</v>
      </c>
      <c r="W31" s="123">
        <f t="shared" si="19"/>
        <v>0.86644450105800797</v>
      </c>
      <c r="X31" s="122">
        <f t="shared" si="20"/>
        <v>97.854660904186133</v>
      </c>
      <c r="Y31" s="122">
        <f>Y30+(Y32-Y30)*((C31-C30)/(C32-C30))</f>
        <v>0.80845</v>
      </c>
      <c r="Z31" s="122">
        <f>Z30+(Z32-Z30)*((C31-C30)/(C32-C30))</f>
        <v>1.174E-2</v>
      </c>
      <c r="AA31" s="122">
        <f t="shared" si="21"/>
        <v>-3.4849669909363001E-2</v>
      </c>
      <c r="AB31" s="122">
        <f t="shared" si="22"/>
        <v>103.05106493844562</v>
      </c>
      <c r="AC31" s="122">
        <f t="shared" si="23"/>
        <v>3.6044312607306126</v>
      </c>
      <c r="AD31" s="138">
        <f t="shared" si="24"/>
        <v>3.3817864890739457E-4</v>
      </c>
      <c r="AE31" s="122">
        <f t="shared" si="25"/>
        <v>3.6817893080009725E-2</v>
      </c>
      <c r="AF31" s="122">
        <f t="shared" si="26"/>
        <v>2.1095098840484767</v>
      </c>
      <c r="AG31" s="144">
        <v>0.26277257028014195</v>
      </c>
      <c r="AH31" s="50"/>
      <c r="AI31" s="50"/>
      <c r="AJ31" s="50"/>
      <c r="AK31" s="50"/>
      <c r="AL31" s="50"/>
      <c r="AM31" s="50"/>
      <c r="AN31" s="131"/>
      <c r="AO31" s="113">
        <f>PROP_InOut!$F$8*'PROP_Table (2)'!I31*'PROP_Table (2)'!E31</f>
        <v>177447.94309956417</v>
      </c>
      <c r="AP31" s="91">
        <f t="shared" si="27"/>
        <v>0.80845</v>
      </c>
      <c r="AQ31" s="91">
        <f t="shared" si="28"/>
        <v>1.174E-2</v>
      </c>
      <c r="AR31" s="8">
        <f>0.5*PROP_InOut!$J$8*I31^2*E31*AP31*(C31-C30)</f>
        <v>0.90481633966558683</v>
      </c>
      <c r="AS31" s="8">
        <f>0.5*PROP_InOut!$J$8*I31^2*E31*AQ31*(C31-C30)</f>
        <v>1.3139394925689888E-2</v>
      </c>
      <c r="AT31" s="110">
        <f t="shared" si="0"/>
        <v>0.89013662178036412</v>
      </c>
      <c r="AU31" s="110">
        <f t="shared" si="1"/>
        <v>4.6664047103541287E-2</v>
      </c>
      <c r="AV31" s="95">
        <f t="shared" si="2"/>
        <v>21.989914135088004</v>
      </c>
      <c r="AW31" s="88">
        <f>PROP_InOut!$G$4/2*((PROP_InOut!$E$8-'PROP_Table (2)'!C31)/('PROP_Table (2)'!C31*SIN('PROP_Table (2)'!K31)))</f>
        <v>1.5981495193910233</v>
      </c>
      <c r="AX31" s="88">
        <f t="shared" si="11"/>
        <v>0.87033598442349169</v>
      </c>
      <c r="AY31" s="88">
        <f>PROP_InOut!$G$4/2*((C31-PROP_InOut!$J$12/2)/(C31*SIN('PROP_Table (2)'!K31)))</f>
        <v>4.5743029618301723</v>
      </c>
      <c r="AZ31" s="88">
        <f t="shared" si="12"/>
        <v>0.99343411476301202</v>
      </c>
      <c r="BA31" s="88">
        <f t="shared" si="13"/>
        <v>0.86462145823214609</v>
      </c>
      <c r="BB31" s="25">
        <f>0.5*PROP_InOut!$J$8*T31^2*E31*AP31*(C31-C30)</f>
        <v>0.91959721370606518</v>
      </c>
      <c r="BC31" s="25">
        <f>0.5*PROP_InOut!$J$8*T31^2*E31*AQ31*(C31-C30)</f>
        <v>1.335403709432767E-2</v>
      </c>
      <c r="BD31" s="108">
        <f t="shared" si="3"/>
        <v>0.76963122394957473</v>
      </c>
      <c r="BE31" s="108">
        <f t="shared" si="4"/>
        <v>4.0346736453677423E-2</v>
      </c>
      <c r="BF31" s="88">
        <f t="shared" si="29"/>
        <v>19.01295162587947</v>
      </c>
    </row>
    <row r="32" spans="1:59" s="96" customFormat="1" x14ac:dyDescent="0.25">
      <c r="A32" s="172"/>
      <c r="B32" s="107">
        <v>29</v>
      </c>
      <c r="C32" s="87">
        <v>0.20883118000000001</v>
      </c>
      <c r="D32" s="108">
        <f>C32/PROP_InOut!$E$8</f>
        <v>0.78301904761904761</v>
      </c>
      <c r="E32" s="88">
        <v>2.6431239999999998E-2</v>
      </c>
      <c r="F32" s="109">
        <f>E32*PROP_InOut!$G$8</f>
        <v>1.6574039432499998E-4</v>
      </c>
      <c r="G32" s="96">
        <f>PROP_InOut!$C$4</f>
        <v>19.55</v>
      </c>
      <c r="H32" s="110">
        <f>PROP_InOut!$C$8*'PROP_Table (2)'!C32</f>
        <v>98.409375139273166</v>
      </c>
      <c r="I32" s="111">
        <f t="shared" si="5"/>
        <v>100.33248534399112</v>
      </c>
      <c r="J32" s="112">
        <f>I32/PROP_InOut!$D$8</f>
        <v>0.28988063051580776</v>
      </c>
      <c r="K32" s="110">
        <f t="shared" si="6"/>
        <v>0.19610670371042804</v>
      </c>
      <c r="L32" s="111">
        <f t="shared" si="7"/>
        <v>11.236086456830048</v>
      </c>
      <c r="M32" s="90">
        <f t="shared" si="15"/>
        <v>3.4561000831308808E-2</v>
      </c>
      <c r="N32" s="90">
        <f t="shared" si="16"/>
        <v>1.9801994833821244</v>
      </c>
      <c r="O32" s="110">
        <f t="shared" si="8"/>
        <v>0.24653473816120705</v>
      </c>
      <c r="P32" s="87">
        <v>14.125400000000001</v>
      </c>
      <c r="Q32" s="110">
        <f t="shared" si="30"/>
        <v>1.5867033619470193E-2</v>
      </c>
      <c r="R32" s="112">
        <f t="shared" si="10"/>
        <v>0.90911405978782867</v>
      </c>
      <c r="S32" s="127">
        <f t="shared" si="17"/>
        <v>3.4878269756044924</v>
      </c>
      <c r="T32" s="127">
        <f t="shared" si="18"/>
        <v>101.07144609340699</v>
      </c>
      <c r="U32" s="122">
        <v>3.4941337461462956</v>
      </c>
      <c r="V32" s="122">
        <v>1.9801994833821244</v>
      </c>
      <c r="W32" s="123">
        <f t="shared" si="19"/>
        <v>0.90911405978782867</v>
      </c>
      <c r="X32" s="122">
        <f t="shared" si="20"/>
        <v>101.07144609340699</v>
      </c>
      <c r="Y32" s="128">
        <v>0.80488000000000004</v>
      </c>
      <c r="Z32" s="127">
        <v>1.1900000000000001E-2</v>
      </c>
      <c r="AA32" s="122">
        <f t="shared" si="21"/>
        <v>0.71632664370548582</v>
      </c>
      <c r="AB32" s="122">
        <f t="shared" si="22"/>
        <v>113.58057804028978</v>
      </c>
      <c r="AC32" s="122">
        <f t="shared" si="23"/>
        <v>3.4878269756044924</v>
      </c>
      <c r="AD32" s="138">
        <f t="shared" si="24"/>
        <v>-6.306770541803175E-3</v>
      </c>
      <c r="AE32" s="122">
        <f t="shared" si="25"/>
        <v>3.4494841214459976E-2</v>
      </c>
      <c r="AF32" s="122">
        <f t="shared" si="26"/>
        <v>1.9764088165624836</v>
      </c>
      <c r="AG32" s="144">
        <v>0.27165243864439176</v>
      </c>
      <c r="AH32" s="50"/>
      <c r="AI32" s="50"/>
      <c r="AJ32" s="50"/>
      <c r="AK32" s="50"/>
      <c r="AL32" s="50"/>
      <c r="AM32" s="50"/>
      <c r="AN32" s="131">
        <v>1.9801994833821244</v>
      </c>
      <c r="AO32" s="113">
        <f>PROP_InOut!$F$8*'PROP_Table (2)'!I32*'PROP_Table (2)'!E32</f>
        <v>171721.22743917603</v>
      </c>
      <c r="AP32" s="91">
        <f t="shared" si="27"/>
        <v>0.80488000000000004</v>
      </c>
      <c r="AQ32" s="91">
        <f t="shared" si="28"/>
        <v>1.1900000000000001E-2</v>
      </c>
      <c r="AR32" s="8">
        <f>0.5*PROP_InOut!$J$8*I32^2*E32*AP32*(C32-C31)</f>
        <v>0.90109396257725871</v>
      </c>
      <c r="AS32" s="8">
        <f>0.5*PROP_InOut!$J$8*I32^2*E32*AQ32*(C32-C31)</f>
        <v>1.3322505410333689E-2</v>
      </c>
      <c r="AT32" s="110">
        <f t="shared" si="0"/>
        <v>0.88710598097269644</v>
      </c>
      <c r="AU32" s="110">
        <f t="shared" si="1"/>
        <v>4.6406916707710709E-2</v>
      </c>
      <c r="AV32" s="95">
        <f t="shared" si="2"/>
        <v>21.868744290704608</v>
      </c>
      <c r="AW32" s="88">
        <f>PROP_InOut!$G$4/2*((PROP_InOut!$E$8-'PROP_Table (2)'!C32)/('PROP_Table (2)'!C32*SIN('PROP_Table (2)'!K32)))</f>
        <v>1.4221457013138172</v>
      </c>
      <c r="AX32" s="88">
        <f t="shared" si="11"/>
        <v>0.84492071471358032</v>
      </c>
      <c r="AY32" s="88">
        <f>PROP_InOut!$G$4/2*((C32-PROP_InOut!$J$12/2)/(C32*SIN('PROP_Table (2)'!K32)))</f>
        <v>4.7419629764169242</v>
      </c>
      <c r="AZ32" s="88">
        <f t="shared" si="12"/>
        <v>0.99444764437257971</v>
      </c>
      <c r="BA32" s="88">
        <f t="shared" si="13"/>
        <v>0.8402294144285164</v>
      </c>
      <c r="BB32" s="25">
        <f>0.5*PROP_InOut!$J$8*T32^2*E32*AP32*(C32-C31)</f>
        <v>0.91441617192892788</v>
      </c>
      <c r="BC32" s="25">
        <f>0.5*PROP_InOut!$J$8*T32^2*E32*AQ32*(C32-C31)</f>
        <v>1.3519471779587318E-2</v>
      </c>
      <c r="BD32" s="108">
        <f t="shared" si="3"/>
        <v>0.74537253892872335</v>
      </c>
      <c r="BE32" s="108">
        <f t="shared" si="4"/>
        <v>3.8992456450752701E-2</v>
      </c>
      <c r="BF32" s="88">
        <f t="shared" si="29"/>
        <v>18.374762209665693</v>
      </c>
    </row>
    <row r="33" spans="1:58" s="96" customFormat="1" x14ac:dyDescent="0.25">
      <c r="A33" s="172"/>
      <c r="B33" s="107">
        <v>30</v>
      </c>
      <c r="C33" s="87">
        <v>0.21590507999999997</v>
      </c>
      <c r="D33" s="108">
        <f>C33/PROP_InOut!$E$8</f>
        <v>0.80954285714285701</v>
      </c>
      <c r="E33" s="88">
        <v>2.4643079999999998E-2</v>
      </c>
      <c r="F33" s="109">
        <f>E33*PROP_InOut!$G$8</f>
        <v>1.5452751352499998E-4</v>
      </c>
      <c r="G33" s="96">
        <f>PROP_InOut!$C$4</f>
        <v>19.55</v>
      </c>
      <c r="H33" s="110">
        <f>PROP_InOut!$C$8*'PROP_Table (2)'!C33</f>
        <v>101.74287198010747</v>
      </c>
      <c r="I33" s="111">
        <f t="shared" si="5"/>
        <v>103.60412394668725</v>
      </c>
      <c r="J33" s="112">
        <f>I33/PROP_InOut!$D$8</f>
        <v>0.29933304921866216</v>
      </c>
      <c r="K33" s="110">
        <f t="shared" si="6"/>
        <v>0.18983723063534452</v>
      </c>
      <c r="L33" s="111">
        <f t="shared" si="7"/>
        <v>10.876872109856857</v>
      </c>
      <c r="M33" s="90">
        <f t="shared" si="15"/>
        <v>3.2444612608273117E-2</v>
      </c>
      <c r="N33" s="90">
        <f t="shared" si="16"/>
        <v>1.8589393703909873</v>
      </c>
      <c r="O33" s="110">
        <f t="shared" si="8"/>
        <v>0.23876627766058028</v>
      </c>
      <c r="P33" s="87">
        <v>13.680300000000001</v>
      </c>
      <c r="Q33" s="110">
        <f t="shared" si="30"/>
        <v>1.6484434416962634E-2</v>
      </c>
      <c r="R33" s="112">
        <f t="shared" si="10"/>
        <v>0.94448851975215686</v>
      </c>
      <c r="S33" s="127">
        <f t="shared" si="17"/>
        <v>3.3771092748145892</v>
      </c>
      <c r="T33" s="127">
        <f t="shared" si="18"/>
        <v>104.29430013240912</v>
      </c>
      <c r="U33" s="122">
        <f>U32+(U34-U32)*((C33-C32)/(C34-C32))</f>
        <v>3.3779096593757978</v>
      </c>
      <c r="V33" s="122">
        <f>V32+(V34-V32)*((C33-C32)/(C34-C32))</f>
        <v>1.8589393703909873</v>
      </c>
      <c r="W33" s="123">
        <f t="shared" si="19"/>
        <v>0.94448851975215686</v>
      </c>
      <c r="X33" s="122">
        <f t="shared" si="20"/>
        <v>104.29430013240912</v>
      </c>
      <c r="Y33" s="122">
        <f>Y32+(Y34-Y32)*((C33-C32)/(C34-C32))</f>
        <v>0.80613500000000005</v>
      </c>
      <c r="Z33" s="122">
        <f>Z32+(Z34-Z32)*((C33-C32)/(C34-C32))</f>
        <v>1.2329999999999999E-2</v>
      </c>
      <c r="AA33" s="122">
        <f t="shared" si="21"/>
        <v>0.10051706420870232</v>
      </c>
      <c r="AB33" s="122">
        <f t="shared" si="22"/>
        <v>125.58596089976434</v>
      </c>
      <c r="AC33" s="122">
        <f t="shared" si="23"/>
        <v>3.3771092748145892</v>
      </c>
      <c r="AD33" s="138">
        <f t="shared" si="24"/>
        <v>-8.0038456120856694E-4</v>
      </c>
      <c r="AE33" s="122">
        <f t="shared" si="25"/>
        <v>3.236926381460685E-2</v>
      </c>
      <c r="AF33" s="122">
        <f t="shared" si="26"/>
        <v>1.8546222025225081</v>
      </c>
      <c r="AG33" s="144">
        <v>0.28054238356955719</v>
      </c>
      <c r="AH33" s="50"/>
      <c r="AI33" s="50"/>
      <c r="AJ33" s="50"/>
      <c r="AK33" s="50"/>
      <c r="AL33" s="50"/>
      <c r="AM33" s="50"/>
      <c r="AN33" s="131"/>
      <c r="AO33" s="113">
        <f>PROP_InOut!$F$8*'PROP_Table (2)'!I33*'PROP_Table (2)'!E33</f>
        <v>165324.38098794012</v>
      </c>
      <c r="AP33" s="91">
        <f t="shared" si="27"/>
        <v>0.80613500000000005</v>
      </c>
      <c r="AQ33" s="91">
        <f t="shared" si="28"/>
        <v>1.2329999999999999E-2</v>
      </c>
      <c r="AR33" s="8">
        <f>0.5*PROP_InOut!$J$8*I33^2*E33*AP33*(C33-C32)</f>
        <v>0.89721208541143083</v>
      </c>
      <c r="AS33" s="8">
        <f>0.5*PROP_InOut!$J$8*I33^2*E33*AQ33*(C33-C32)</f>
        <v>1.3723042682829726E-2</v>
      </c>
      <c r="AT33" s="110">
        <f t="shared" si="0"/>
        <v>0.88377075002482286</v>
      </c>
      <c r="AU33" s="110">
        <f t="shared" si="1"/>
        <v>4.6204576248752766E-2</v>
      </c>
      <c r="AV33" s="95">
        <f t="shared" si="2"/>
        <v>21.773393595796666</v>
      </c>
      <c r="AW33" s="88">
        <f>PROP_InOut!$G$4/2*((PROP_InOut!$E$8-'PROP_Table (2)'!C33)/('PROP_Table (2)'!C33*SIN('PROP_Table (2)'!K33)))</f>
        <v>1.2467738960893733</v>
      </c>
      <c r="AX33" s="88">
        <f t="shared" si="11"/>
        <v>0.81439787580868273</v>
      </c>
      <c r="AY33" s="88">
        <f>PROP_InOut!$G$4/2*((C33-PROP_InOut!$J$12/2)/(C33*SIN('PROP_Table (2)'!K33)))</f>
        <v>4.9097878720287165</v>
      </c>
      <c r="AZ33" s="88">
        <f t="shared" si="12"/>
        <v>0.99530548988849132</v>
      </c>
      <c r="BA33" s="88">
        <f t="shared" si="13"/>
        <v>0.81057467674590766</v>
      </c>
      <c r="BB33" s="25">
        <f>0.5*PROP_InOut!$J$8*T33^2*E33*AP33*(C33-C32)</f>
        <v>0.90920575821121918</v>
      </c>
      <c r="BC33" s="25">
        <f>0.5*PROP_InOut!$J$8*T33^2*E33*AQ33*(C33-C32)</f>
        <v>1.3906488365775377E-2</v>
      </c>
      <c r="BD33" s="108">
        <f t="shared" si="3"/>
        <v>0.71636219001885915</v>
      </c>
      <c r="BE33" s="108">
        <f t="shared" si="4"/>
        <v>3.7452259457014414E-2</v>
      </c>
      <c r="BF33" s="88">
        <f t="shared" si="29"/>
        <v>17.6489614755743</v>
      </c>
    </row>
    <row r="34" spans="1:58" s="96" customFormat="1" x14ac:dyDescent="0.25">
      <c r="A34" s="172"/>
      <c r="B34" s="107">
        <v>31</v>
      </c>
      <c r="C34" s="87">
        <v>0.22297897999999999</v>
      </c>
      <c r="D34" s="108">
        <f>C34/PROP_InOut!$E$8</f>
        <v>0.83606666666666662</v>
      </c>
      <c r="E34" s="88">
        <v>2.28854E-2</v>
      </c>
      <c r="F34" s="109">
        <f>E34*PROP_InOut!$G$8</f>
        <v>1.4350576137499998E-4</v>
      </c>
      <c r="G34" s="96">
        <f>PROP_InOut!$C$4</f>
        <v>19.55</v>
      </c>
      <c r="H34" s="110">
        <f>PROP_InOut!$C$8*'PROP_Table (2)'!C34</f>
        <v>105.07636882094181</v>
      </c>
      <c r="I34" s="111">
        <f t="shared" si="5"/>
        <v>106.87958544359438</v>
      </c>
      <c r="J34" s="112">
        <f>I34/PROP_InOut!$D$8</f>
        <v>0.30879651302799915</v>
      </c>
      <c r="K34" s="110">
        <f t="shared" si="6"/>
        <v>0.18395180992184029</v>
      </c>
      <c r="L34" s="111">
        <f t="shared" si="7"/>
        <v>10.539662342314191</v>
      </c>
      <c r="M34" s="90">
        <f t="shared" si="15"/>
        <v>3.0328224385237409E-2</v>
      </c>
      <c r="N34" s="90">
        <f t="shared" si="16"/>
        <v>1.7376792573998492</v>
      </c>
      <c r="O34" s="110">
        <f t="shared" si="8"/>
        <v>0.23146207474098399</v>
      </c>
      <c r="P34" s="87">
        <v>13.261799999999999</v>
      </c>
      <c r="Q34" s="110">
        <f t="shared" si="30"/>
        <v>1.7182040433906268E-2</v>
      </c>
      <c r="R34" s="112">
        <f t="shared" si="10"/>
        <v>0.98445840028595888</v>
      </c>
      <c r="S34" s="127">
        <f t="shared" si="17"/>
        <v>3.2556570436220316</v>
      </c>
      <c r="T34" s="127">
        <f t="shared" si="18"/>
        <v>107.52402653945768</v>
      </c>
      <c r="U34" s="122">
        <v>3.2616855726052987</v>
      </c>
      <c r="V34" s="122">
        <v>1.7376792573998492</v>
      </c>
      <c r="W34" s="123">
        <f t="shared" si="19"/>
        <v>0.98445840028595888</v>
      </c>
      <c r="X34" s="122">
        <f t="shared" si="20"/>
        <v>107.52402653945768</v>
      </c>
      <c r="Y34" s="128">
        <v>0.80739000000000005</v>
      </c>
      <c r="Z34" s="127">
        <v>1.2760000000000001E-2</v>
      </c>
      <c r="AA34" s="122">
        <f t="shared" si="21"/>
        <v>0.83905861894635336</v>
      </c>
      <c r="AB34" s="122">
        <f t="shared" si="22"/>
        <v>139.18131956821497</v>
      </c>
      <c r="AC34" s="122">
        <f t="shared" si="23"/>
        <v>3.2556570436220316</v>
      </c>
      <c r="AD34" s="138">
        <f t="shared" si="24"/>
        <v>-6.0285289832671118E-3</v>
      </c>
      <c r="AE34" s="122">
        <f t="shared" si="25"/>
        <v>3.0269166674699949E-2</v>
      </c>
      <c r="AF34" s="122">
        <f t="shared" si="26"/>
        <v>1.7342954998383475</v>
      </c>
      <c r="AG34" s="144">
        <v>0.28944803243276407</v>
      </c>
      <c r="AH34" s="50"/>
      <c r="AI34" s="50"/>
      <c r="AJ34" s="50"/>
      <c r="AK34" s="50"/>
      <c r="AL34" s="50"/>
      <c r="AM34" s="50"/>
      <c r="AN34" s="131">
        <v>1.7376792573998492</v>
      </c>
      <c r="AO34" s="113">
        <f>PROP_InOut!$F$8*'PROP_Table (2)'!I34*'PROP_Table (2)'!E34</f>
        <v>158386.49338985205</v>
      </c>
      <c r="AP34" s="91">
        <f t="shared" si="27"/>
        <v>0.80739000000000005</v>
      </c>
      <c r="AQ34" s="91">
        <f t="shared" si="28"/>
        <v>1.2760000000000001E-2</v>
      </c>
      <c r="AR34" s="8">
        <f>0.5*PROP_InOut!$J$8*I34^2*E34*AP34*(C34-C33)</f>
        <v>0.88811593005216316</v>
      </c>
      <c r="AS34" s="8">
        <f>0.5*PROP_InOut!$J$8*I34^2*E34*AQ34*(C34-C33)</f>
        <v>1.4035793442407761E-2</v>
      </c>
      <c r="AT34" s="110">
        <f t="shared" si="0"/>
        <v>0.8752803404869185</v>
      </c>
      <c r="AU34" s="110">
        <f t="shared" si="1"/>
        <v>4.5714585103086298E-2</v>
      </c>
      <c r="AV34" s="95">
        <f t="shared" si="2"/>
        <v>21.542490708264197</v>
      </c>
      <c r="AW34" s="88">
        <f>PROP_InOut!$G$4/2*((PROP_InOut!$E$8-'PROP_Table (2)'!C34)/('PROP_Table (2)'!C34*SIN('PROP_Table (2)'!K34)))</f>
        <v>1.0719495832933394</v>
      </c>
      <c r="AX34" s="88">
        <f t="shared" si="11"/>
        <v>0.77756076729207257</v>
      </c>
      <c r="AY34" s="88">
        <f>PROP_InOut!$G$4/2*((C34-PROP_InOut!$J$12/2)/(C34*SIN('PROP_Table (2)'!K34)))</f>
        <v>5.0777640837151585</v>
      </c>
      <c r="AZ34" s="88">
        <f t="shared" si="12"/>
        <v>0.99603139373287242</v>
      </c>
      <c r="BA34" s="88">
        <f t="shared" si="13"/>
        <v>0.77447493475792473</v>
      </c>
      <c r="BB34" s="25">
        <f>0.5*PROP_InOut!$J$8*T34^2*E34*AP34*(C34-C33)</f>
        <v>0.89885818520802385</v>
      </c>
      <c r="BC34" s="25">
        <f>0.5*PROP_InOut!$J$8*T34^2*E34*AQ34*(C34-C33)</f>
        <v>1.4205564155184461E-2</v>
      </c>
      <c r="BD34" s="108">
        <f t="shared" si="3"/>
        <v>0.67788268459350032</v>
      </c>
      <c r="BE34" s="108">
        <f t="shared" si="4"/>
        <v>3.5404800315198361E-2</v>
      </c>
      <c r="BF34" s="88">
        <f t="shared" si="29"/>
        <v>16.684119085806113</v>
      </c>
    </row>
    <row r="35" spans="1:58" s="96" customFormat="1" x14ac:dyDescent="0.25">
      <c r="A35" s="172"/>
      <c r="B35" s="107">
        <v>32</v>
      </c>
      <c r="C35" s="87">
        <v>0.23005287999999999</v>
      </c>
      <c r="D35" s="108">
        <f>C35/PROP_InOut!$E$8</f>
        <v>0.86259047619047613</v>
      </c>
      <c r="E35" s="88">
        <v>2.117598E-2</v>
      </c>
      <c r="F35" s="109">
        <f>E35*PROP_InOut!$G$8</f>
        <v>1.327866295875E-4</v>
      </c>
      <c r="G35" s="96">
        <f>PROP_InOut!$C$4</f>
        <v>19.55</v>
      </c>
      <c r="H35" s="110">
        <f>PROP_InOut!$C$8*'PROP_Table (2)'!C35</f>
        <v>108.40986566177612</v>
      </c>
      <c r="I35" s="111">
        <f t="shared" si="5"/>
        <v>110.15852882461868</v>
      </c>
      <c r="J35" s="112">
        <f>I35/PROP_InOut!$D$8</f>
        <v>0.31827003669740839</v>
      </c>
      <c r="K35" s="110">
        <f t="shared" si="6"/>
        <v>0.17841657395645408</v>
      </c>
      <c r="L35" s="111">
        <f t="shared" si="7"/>
        <v>10.222516682888539</v>
      </c>
      <c r="M35" s="90">
        <f t="shared" si="15"/>
        <v>2.824302543593089E-2</v>
      </c>
      <c r="N35" s="90">
        <f t="shared" si="16"/>
        <v>1.618206158159472</v>
      </c>
      <c r="O35" s="110">
        <f t="shared" si="8"/>
        <v>0.22458547748812635</v>
      </c>
      <c r="P35" s="87">
        <v>12.867800000000001</v>
      </c>
      <c r="Q35" s="110">
        <f t="shared" si="30"/>
        <v>1.7925878095741372E-2</v>
      </c>
      <c r="R35" s="112">
        <f t="shared" si="10"/>
        <v>1.0270771589519896</v>
      </c>
      <c r="S35" s="127">
        <f t="shared" si="17"/>
        <v>3.1185419062681485</v>
      </c>
      <c r="T35" s="127">
        <f t="shared" si="18"/>
        <v>110.75520866827922</v>
      </c>
      <c r="U35" s="122">
        <f>U34+(U36-U34)*((C35-C34)/(C36-C34))</f>
        <v>3.1219490637599492</v>
      </c>
      <c r="V35" s="122">
        <f>V34+(V36-V34)*((C35-C34)/(C36-C34))</f>
        <v>1.618206158159472</v>
      </c>
      <c r="W35" s="123">
        <f t="shared" si="19"/>
        <v>1.0270771589519896</v>
      </c>
      <c r="X35" s="122">
        <f t="shared" si="20"/>
        <v>110.75520866827922</v>
      </c>
      <c r="Y35" s="122">
        <f>Y34+(Y36-Y34)*((C35-C34)/(C36-C34))</f>
        <v>0.80658000000000007</v>
      </c>
      <c r="Z35" s="122">
        <f>Z34+(Z36-Z34)*((C35-C34)/(C36-C34))</f>
        <v>1.3375000000000001E-2</v>
      </c>
      <c r="AA35" s="122">
        <f t="shared" si="21"/>
        <v>0.52665616866636356</v>
      </c>
      <c r="AB35" s="122">
        <f t="shared" si="22"/>
        <v>154.57347361657304</v>
      </c>
      <c r="AC35" s="122">
        <f t="shared" si="23"/>
        <v>3.1185419062681485</v>
      </c>
      <c r="AD35" s="138">
        <f t="shared" si="24"/>
        <v>-3.4071574918006498E-3</v>
      </c>
      <c r="AE35" s="122">
        <f t="shared" si="25"/>
        <v>2.814963005019229E-2</v>
      </c>
      <c r="AF35" s="122">
        <f t="shared" si="26"/>
        <v>1.612854996730654</v>
      </c>
      <c r="AG35" s="144">
        <v>0.29836485265219259</v>
      </c>
      <c r="AH35" s="50"/>
      <c r="AI35" s="50"/>
      <c r="AJ35" s="50"/>
      <c r="AK35" s="50"/>
      <c r="AL35" s="50"/>
      <c r="AM35" s="50"/>
      <c r="AN35" s="131"/>
      <c r="AO35" s="113">
        <f>PROP_InOut!$F$8*'PROP_Table (2)'!I35*'PROP_Table (2)'!E35</f>
        <v>151052.01427722737</v>
      </c>
      <c r="AP35" s="91">
        <f t="shared" si="27"/>
        <v>0.80658000000000007</v>
      </c>
      <c r="AQ35" s="91">
        <f t="shared" si="28"/>
        <v>1.3375000000000001E-2</v>
      </c>
      <c r="AR35" s="8">
        <f>0.5*PROP_InOut!$J$8*I35^2*E35*AP35*(C35-C34)</f>
        <v>0.87209839395916888</v>
      </c>
      <c r="AS35" s="8">
        <f>0.5*PROP_InOut!$J$8*I35^2*E35*AQ35*(C35-C34)</f>
        <v>1.446144960103633E-2</v>
      </c>
      <c r="AT35" s="110">
        <f t="shared" si="0"/>
        <v>0.85981365915547114</v>
      </c>
      <c r="AU35" s="110">
        <f t="shared" si="1"/>
        <v>4.4906014739710884E-2</v>
      </c>
      <c r="AV35" s="95">
        <f t="shared" si="2"/>
        <v>21.161460901240599</v>
      </c>
      <c r="AW35" s="88">
        <f>PROP_InOut!$G$4/2*((PROP_InOut!$E$8-'PROP_Table (2)'!C35)/('PROP_Table (2)'!C35*SIN('PROP_Table (2)'!K35)))</f>
        <v>0.89760144132076458</v>
      </c>
      <c r="AX35" s="88">
        <f t="shared" si="11"/>
        <v>0.73276919983487443</v>
      </c>
      <c r="AY35" s="88">
        <f>PROP_InOut!$G$4/2*((C35-PROP_InOut!$J$12/2)/(C35*SIN('PROP_Table (2)'!K35)))</f>
        <v>5.2458794521104446</v>
      </c>
      <c r="AZ35" s="88">
        <f t="shared" si="12"/>
        <v>0.9966455167020315</v>
      </c>
      <c r="BA35" s="88">
        <f t="shared" si="13"/>
        <v>0.73031113779276258</v>
      </c>
      <c r="BB35" s="25">
        <f>0.5*PROP_InOut!$J$8*T35^2*E35*AP35*(C35-C34)</f>
        <v>0.88157152015373386</v>
      </c>
      <c r="BC35" s="25">
        <f>0.5*PROP_InOut!$J$8*T35^2*E35*AQ35*(C35-C34)</f>
        <v>1.4618536390756267E-2</v>
      </c>
      <c r="BD35" s="108">
        <f t="shared" si="3"/>
        <v>0.62793149170759066</v>
      </c>
      <c r="BE35" s="108">
        <f t="shared" si="4"/>
        <v>3.2795362718296819E-2</v>
      </c>
      <c r="BF35" s="88">
        <f t="shared" si="29"/>
        <v>15.45445058814208</v>
      </c>
    </row>
    <row r="36" spans="1:58" s="96" customFormat="1" x14ac:dyDescent="0.25">
      <c r="A36" s="172"/>
      <c r="B36" s="107">
        <v>33</v>
      </c>
      <c r="C36" s="87">
        <v>0.23712677999999998</v>
      </c>
      <c r="D36" s="108">
        <f>C36/PROP_InOut!$E$8</f>
        <v>0.88911428571428563</v>
      </c>
      <c r="E36" s="88">
        <v>1.9535139999999999E-2</v>
      </c>
      <c r="F36" s="109">
        <f>E36*PROP_InOut!$G$8</f>
        <v>1.2249753726249998E-4</v>
      </c>
      <c r="G36" s="96">
        <f>PROP_InOut!$C$4</f>
        <v>19.55</v>
      </c>
      <c r="H36" s="110">
        <f>PROP_InOut!$C$8*'PROP_Table (2)'!C36</f>
        <v>111.74336250261045</v>
      </c>
      <c r="I36" s="111">
        <f t="shared" si="5"/>
        <v>113.44065216398312</v>
      </c>
      <c r="J36" s="112">
        <f>I36/PROP_InOut!$D$8</f>
        <v>0.32775274790289327</v>
      </c>
      <c r="K36" s="110">
        <f t="shared" si="6"/>
        <v>0.17320148241142613</v>
      </c>
      <c r="L36" s="111">
        <f t="shared" si="7"/>
        <v>9.9237139475840781</v>
      </c>
      <c r="M36" s="90">
        <f t="shared" si="15"/>
        <v>2.6157826486624371E-2</v>
      </c>
      <c r="N36" s="90">
        <f t="shared" si="16"/>
        <v>1.4987330589190948</v>
      </c>
      <c r="O36" s="110">
        <f t="shared" si="8"/>
        <v>0.2180998339877154</v>
      </c>
      <c r="P36" s="87">
        <v>12.4962</v>
      </c>
      <c r="Q36" s="110">
        <f t="shared" si="30"/>
        <v>1.8740525089664894E-2</v>
      </c>
      <c r="R36" s="112">
        <f t="shared" si="10"/>
        <v>1.0737529934968271</v>
      </c>
      <c r="S36" s="127">
        <f t="shared" si="17"/>
        <v>2.9765506108690163</v>
      </c>
      <c r="T36" s="127">
        <f t="shared" si="18"/>
        <v>113.99245442576301</v>
      </c>
      <c r="U36" s="122">
        <v>2.9822125549145992</v>
      </c>
      <c r="V36" s="122">
        <v>1.4987330589190948</v>
      </c>
      <c r="W36" s="123">
        <f t="shared" si="19"/>
        <v>1.0737529934968271</v>
      </c>
      <c r="X36" s="122">
        <f t="shared" si="20"/>
        <v>113.99245442576301</v>
      </c>
      <c r="Y36" s="128">
        <v>0.80576999999999999</v>
      </c>
      <c r="Z36" s="127">
        <v>1.3990000000000001E-2</v>
      </c>
      <c r="AA36" s="122">
        <f t="shared" si="21"/>
        <v>0.97366034694056225</v>
      </c>
      <c r="AB36" s="122">
        <f t="shared" si="22"/>
        <v>171.96573104606</v>
      </c>
      <c r="AC36" s="122">
        <f t="shared" si="23"/>
        <v>2.9765506108690163</v>
      </c>
      <c r="AD36" s="138">
        <f t="shared" si="24"/>
        <v>-5.6619440455829562E-3</v>
      </c>
      <c r="AE36" s="122">
        <f t="shared" si="25"/>
        <v>2.6105889242743745E-2</v>
      </c>
      <c r="AF36" s="122">
        <f t="shared" si="26"/>
        <v>1.4957572740451932</v>
      </c>
      <c r="AG36" s="144">
        <v>0.30728842049285371</v>
      </c>
      <c r="AH36" s="50"/>
      <c r="AI36" s="50"/>
      <c r="AJ36" s="50"/>
      <c r="AK36" s="50"/>
      <c r="AL36" s="50"/>
      <c r="AM36" s="50"/>
      <c r="AN36" s="131">
        <v>1.4987330589190948</v>
      </c>
      <c r="AO36" s="113">
        <f>PROP_InOut!$F$8*'PROP_Table (2)'!I36*'PROP_Table (2)'!E36</f>
        <v>143499.41088619642</v>
      </c>
      <c r="AP36" s="91">
        <f t="shared" si="27"/>
        <v>0.80576999999999999</v>
      </c>
      <c r="AQ36" s="91">
        <f t="shared" si="28"/>
        <v>1.3990000000000001E-2</v>
      </c>
      <c r="AR36" s="8">
        <f>0.5*PROP_InOut!$J$8*I36^2*E36*AP36*(C36-C35)</f>
        <v>0.85232124953417443</v>
      </c>
      <c r="AS36" s="8">
        <f>0.5*PROP_InOut!$J$8*I36^2*E36*AQ36*(C36-C35)</f>
        <v>1.4798235577128836E-2</v>
      </c>
      <c r="AT36" s="110">
        <f t="shared" si="0"/>
        <v>0.84062796706407361</v>
      </c>
      <c r="AU36" s="110">
        <f t="shared" si="1"/>
        <v>4.3889219793748706E-2</v>
      </c>
      <c r="AV36" s="95">
        <f t="shared" si="2"/>
        <v>20.682307571374299</v>
      </c>
      <c r="AW36" s="88">
        <f>PROP_InOut!$G$4/2*((PROP_InOut!$E$8-'PROP_Table (2)'!C36)/('PROP_Table (2)'!C36*SIN('PROP_Table (2)'!K36)))</f>
        <v>0.72366898989666462</v>
      </c>
      <c r="AX36" s="88">
        <f t="shared" si="11"/>
        <v>0.67766129709295464</v>
      </c>
      <c r="AY36" s="88">
        <f>PROP_InOut!$G$4/2*((C36-PROP_InOut!$J$12/2)/(C36*SIN('PROP_Table (2)'!K36)))</f>
        <v>5.4141230527294288</v>
      </c>
      <c r="AZ36" s="88">
        <f t="shared" si="12"/>
        <v>0.99716496912942065</v>
      </c>
      <c r="BA36" s="88">
        <f t="shared" si="13"/>
        <v>0.67574010639589932</v>
      </c>
      <c r="BB36" s="25">
        <f>0.5*PROP_InOut!$J$8*T36^2*E36*AP36*(C36-C35)</f>
        <v>0.8606332019216032</v>
      </c>
      <c r="BC36" s="25">
        <f>0.5*PROP_InOut!$J$8*T36^2*E36*AQ36*(C36-C35)</f>
        <v>1.4942549976895678E-2</v>
      </c>
      <c r="BD36" s="108">
        <f t="shared" si="3"/>
        <v>0.56804603190324565</v>
      </c>
      <c r="BE36" s="108">
        <f t="shared" si="4"/>
        <v>2.965770605306076E-2</v>
      </c>
      <c r="BF36" s="88">
        <f t="shared" si="29"/>
        <v>13.975864718793183</v>
      </c>
    </row>
    <row r="37" spans="1:58" s="96" customFormat="1" x14ac:dyDescent="0.25">
      <c r="A37" s="172"/>
      <c r="B37" s="107">
        <v>34</v>
      </c>
      <c r="C37" s="87">
        <v>0.24420068</v>
      </c>
      <c r="D37" s="108">
        <f>C37/PROP_InOut!$E$8</f>
        <v>0.91563809523809525</v>
      </c>
      <c r="E37" s="88">
        <v>1.7980659999999999E-2</v>
      </c>
      <c r="F37" s="109">
        <f>E37*PROP_InOut!$G$8</f>
        <v>1.1274997611249998E-4</v>
      </c>
      <c r="G37" s="96">
        <f>PROP_InOut!$C$4</f>
        <v>19.55</v>
      </c>
      <c r="H37" s="110">
        <f>PROP_InOut!$C$8*'PROP_Table (2)'!C37</f>
        <v>115.07685934344478</v>
      </c>
      <c r="I37" s="111">
        <f t="shared" si="5"/>
        <v>116.72568721730009</v>
      </c>
      <c r="J37" s="112">
        <f>I37/PROP_InOut!$D$8</f>
        <v>0.33724387163273206</v>
      </c>
      <c r="K37" s="110">
        <f t="shared" si="6"/>
        <v>0.16827980200667539</v>
      </c>
      <c r="L37" s="111">
        <f t="shared" si="7"/>
        <v>9.6417224322796216</v>
      </c>
      <c r="M37" s="90">
        <f t="shared" si="15"/>
        <v>2.4255602535318325E-2</v>
      </c>
      <c r="N37" s="90">
        <f t="shared" si="16"/>
        <v>1.3897436548205593</v>
      </c>
      <c r="O37" s="110">
        <f t="shared" si="8"/>
        <v>0.2119719829839633</v>
      </c>
      <c r="P37" s="87">
        <v>12.145099999999999</v>
      </c>
      <c r="Q37" s="110">
        <f t="shared" si="30"/>
        <v>1.9436578441969585E-2</v>
      </c>
      <c r="R37" s="112">
        <f t="shared" si="10"/>
        <v>1.1136339128998185</v>
      </c>
      <c r="S37" s="127">
        <f t="shared" si="17"/>
        <v>2.8312330952781073</v>
      </c>
      <c r="T37" s="127">
        <f t="shared" si="18"/>
        <v>117.23437092396225</v>
      </c>
      <c r="U37" s="122">
        <f>U36+(U38-U36)*((C37-C36)/(C38-C36))</f>
        <v>2.8378129701449324</v>
      </c>
      <c r="V37" s="122">
        <f>V36+(V38-V36)*((C37-C36)/(C38-C36))</f>
        <v>1.3897436548205593</v>
      </c>
      <c r="W37" s="123">
        <f t="shared" si="19"/>
        <v>1.1136339128998185</v>
      </c>
      <c r="X37" s="122">
        <f t="shared" si="20"/>
        <v>117.23437092396225</v>
      </c>
      <c r="Y37" s="122">
        <f>Y36+(Y38-Y36)*((C37-C36)/(C38-C36))</f>
        <v>0.80449499999999996</v>
      </c>
      <c r="Z37" s="122">
        <f>Z36+(Z38-Z36)*((C37-C36)/(C38-C36))</f>
        <v>1.4745000000000003E-2</v>
      </c>
      <c r="AA37" s="122">
        <f t="shared" si="21"/>
        <v>1.2602761762270802</v>
      </c>
      <c r="AB37" s="122">
        <f t="shared" si="22"/>
        <v>191.53497623202674</v>
      </c>
      <c r="AC37" s="122">
        <f t="shared" si="23"/>
        <v>2.8312330952781073</v>
      </c>
      <c r="AD37" s="138">
        <f t="shared" si="24"/>
        <v>-6.5798748668250973E-3</v>
      </c>
      <c r="AE37" s="122">
        <f t="shared" si="25"/>
        <v>2.4145503094332964E-2</v>
      </c>
      <c r="AF37" s="122">
        <f t="shared" si="26"/>
        <v>1.3834354215253484</v>
      </c>
      <c r="AG37" s="144">
        <v>0.31622477126002646</v>
      </c>
      <c r="AH37" s="50"/>
      <c r="AI37" s="50"/>
      <c r="AJ37" s="50"/>
      <c r="AK37" s="50"/>
      <c r="AL37" s="50"/>
      <c r="AM37" s="50"/>
      <c r="AN37" s="131"/>
      <c r="AO37" s="113">
        <f>PROP_InOut!$F$8*'PROP_Table (2)'!I37*'PROP_Table (2)'!E37</f>
        <v>135905.47226146981</v>
      </c>
      <c r="AP37" s="91">
        <f t="shared" si="27"/>
        <v>0.80449499999999996</v>
      </c>
      <c r="AQ37" s="91">
        <f t="shared" si="28"/>
        <v>1.4745000000000003E-2</v>
      </c>
      <c r="AR37" s="8">
        <f>0.5*PROP_InOut!$J$8*I37^2*E37*AP37*(C37-C36)</f>
        <v>0.8292779583510439</v>
      </c>
      <c r="AS37" s="8">
        <f>0.5*PROP_InOut!$J$8*I37^2*E37*AQ37*(C37-C36)</f>
        <v>1.5199228703579443E-2</v>
      </c>
      <c r="AT37" s="110">
        <f t="shared" si="0"/>
        <v>0.81813080964938867</v>
      </c>
      <c r="AU37" s="110">
        <f t="shared" si="1"/>
        <v>4.2763319002650374E-2</v>
      </c>
      <c r="AV37" s="95">
        <f t="shared" si="2"/>
        <v>20.15173932327648</v>
      </c>
      <c r="AW37" s="88">
        <f>PROP_InOut!$G$4/2*((PROP_InOut!$E$8-'PROP_Table (2)'!C37)/('PROP_Table (2)'!C37*SIN('PROP_Table (2)'!K37)))</f>
        <v>0.55010070481894491</v>
      </c>
      <c r="AX37" s="88">
        <f t="shared" si="11"/>
        <v>0.60853091284722971</v>
      </c>
      <c r="AY37" s="88">
        <f>PROP_InOut!$G$4/2*((C37-PROP_InOut!$J$12/2)/(C37*SIN('PROP_Table (2)'!K37)))</f>
        <v>5.5824850482710113</v>
      </c>
      <c r="AZ37" s="88">
        <f t="shared" si="12"/>
        <v>0.99760426544900649</v>
      </c>
      <c r="BA37" s="88">
        <f t="shared" si="13"/>
        <v>0.60707303431397397</v>
      </c>
      <c r="BB37" s="25">
        <f>0.5*PROP_InOut!$J$8*T37^2*E37*AP37*(C37-C36)</f>
        <v>0.83652159723111952</v>
      </c>
      <c r="BC37" s="25">
        <f>0.5*PROP_InOut!$J$8*T37^2*E37*AQ37*(C37-C36)</f>
        <v>1.5331992058586891E-2</v>
      </c>
      <c r="BD37" s="108">
        <f t="shared" si="3"/>
        <v>0.49666515307960263</v>
      </c>
      <c r="BE37" s="108">
        <f t="shared" si="4"/>
        <v>2.5960457824275387E-2</v>
      </c>
      <c r="BF37" s="88">
        <f t="shared" si="29"/>
        <v>12.233577537685681</v>
      </c>
    </row>
    <row r="38" spans="1:58" s="96" customFormat="1" x14ac:dyDescent="0.25">
      <c r="A38" s="172"/>
      <c r="B38" s="107">
        <v>35</v>
      </c>
      <c r="C38" s="87">
        <v>0.25127457999999997</v>
      </c>
      <c r="D38" s="108">
        <f>C38/PROP_InOut!$E$8</f>
        <v>0.94216190476190464</v>
      </c>
      <c r="E38" s="88">
        <v>1.653286E-2</v>
      </c>
      <c r="F38" s="109">
        <f>E38*PROP_InOut!$G$8</f>
        <v>1.0367136523749998E-4</v>
      </c>
      <c r="G38" s="96">
        <f>PROP_InOut!$C$4</f>
        <v>19.55</v>
      </c>
      <c r="H38" s="110">
        <f>PROP_InOut!$C$8*'PROP_Table (2)'!C38</f>
        <v>118.4103561842791</v>
      </c>
      <c r="I38" s="111">
        <f t="shared" si="5"/>
        <v>120.01339488443713</v>
      </c>
      <c r="J38" s="112">
        <f>I38/PROP_InOut!$D$8</f>
        <v>0.34674271707878895</v>
      </c>
      <c r="K38" s="110">
        <f t="shared" si="6"/>
        <v>0.16362766800727258</v>
      </c>
      <c r="L38" s="111">
        <f t="shared" si="7"/>
        <v>9.3751747883845233</v>
      </c>
      <c r="M38" s="90">
        <f t="shared" si="15"/>
        <v>2.235337858401229E-2</v>
      </c>
      <c r="N38" s="90">
        <f t="shared" si="16"/>
        <v>1.2807542507220244</v>
      </c>
      <c r="O38" s="110">
        <f t="shared" si="8"/>
        <v>0.20617399920883817</v>
      </c>
      <c r="P38" s="87">
        <v>11.812900000000001</v>
      </c>
      <c r="Q38" s="110">
        <f t="shared" si="30"/>
        <v>2.0192952617553311E-2</v>
      </c>
      <c r="R38" s="112">
        <f t="shared" si="10"/>
        <v>1.1569709608934531</v>
      </c>
      <c r="S38" s="127">
        <f t="shared" si="17"/>
        <v>2.6881583043930575</v>
      </c>
      <c r="T38" s="127">
        <f t="shared" si="18"/>
        <v>120.48145870099903</v>
      </c>
      <c r="U38" s="122">
        <v>2.6934133853752669</v>
      </c>
      <c r="V38" s="151">
        <v>1.2807542507220244</v>
      </c>
      <c r="W38" s="123">
        <f t="shared" si="19"/>
        <v>1.1569709608934531</v>
      </c>
      <c r="X38" s="122">
        <f t="shared" si="20"/>
        <v>120.48145870099903</v>
      </c>
      <c r="Y38" s="128">
        <v>0.80322000000000005</v>
      </c>
      <c r="Z38" s="127">
        <v>1.55E-2</v>
      </c>
      <c r="AA38" s="122">
        <f t="shared" si="21"/>
        <v>1.12124258828851</v>
      </c>
      <c r="AB38" s="122">
        <f t="shared" si="22"/>
        <v>213.36352229097852</v>
      </c>
      <c r="AC38" s="122">
        <f t="shared" si="23"/>
        <v>2.6881583043930575</v>
      </c>
      <c r="AD38" s="138">
        <f t="shared" si="24"/>
        <v>-5.2550809822093925E-3</v>
      </c>
      <c r="AE38" s="122">
        <f t="shared" si="25"/>
        <v>2.2308099493056861E-2</v>
      </c>
      <c r="AF38" s="122">
        <f t="shared" si="26"/>
        <v>1.2781599499100895</v>
      </c>
      <c r="AG38" s="144">
        <v>0.32516968780403804</v>
      </c>
      <c r="AH38" s="50"/>
      <c r="AI38" s="50"/>
      <c r="AJ38" s="50"/>
      <c r="AK38" s="50"/>
      <c r="AL38" s="50"/>
      <c r="AM38" s="50"/>
      <c r="AN38" s="131">
        <v>1.2807542507220244</v>
      </c>
      <c r="AO38" s="113">
        <f>PROP_InOut!$F$8*'PROP_Table (2)'!I38*'PROP_Table (2)'!E38</f>
        <v>128482.08769238784</v>
      </c>
      <c r="AP38" s="91">
        <f t="shared" si="27"/>
        <v>0.80322000000000005</v>
      </c>
      <c r="AQ38" s="91">
        <f t="shared" si="28"/>
        <v>1.55E-2</v>
      </c>
      <c r="AR38" s="8">
        <f>0.5*PROP_InOut!$J$8*I38^2*E38*AP38*(C38-C37)</f>
        <v>0.80478562246473084</v>
      </c>
      <c r="AS38" s="8">
        <f>0.5*PROP_InOut!$J$8*I38^2*E38*AQ38*(C38-C37)</f>
        <v>1.5530212330623402E-2</v>
      </c>
      <c r="AT38" s="110">
        <f t="shared" si="0"/>
        <v>0.79419446340538014</v>
      </c>
      <c r="AU38" s="110">
        <f t="shared" si="1"/>
        <v>4.1550320339210432E-2</v>
      </c>
      <c r="AV38" s="95">
        <f t="shared" si="2"/>
        <v>19.580127169794906</v>
      </c>
      <c r="AW38" s="88">
        <f>PROP_InOut!$G$4/2*((PROP_InOut!$E$8-'PROP_Table (2)'!C38)/('PROP_Table (2)'!C38*SIN('PROP_Table (2)'!K38)))</f>
        <v>0.376852500544752</v>
      </c>
      <c r="AX38" s="88">
        <f t="shared" si="11"/>
        <v>0.51871487795714921</v>
      </c>
      <c r="AY38" s="88">
        <f>PROP_InOut!$G$4/2*((C38-PROP_InOut!$J$12/2)/(C38*SIN('PROP_Table (2)'!K38)))</f>
        <v>5.7509565606760944</v>
      </c>
      <c r="AZ38" s="88">
        <f t="shared" si="12"/>
        <v>0.99797571267944796</v>
      </c>
      <c r="BA38" s="88">
        <f t="shared" si="13"/>
        <v>0.5176648500067188</v>
      </c>
      <c r="BB38" s="25">
        <f>0.5*PROP_InOut!$J$8*T38^2*E38*AP38*(C38-C37)</f>
        <v>0.8110753469743105</v>
      </c>
      <c r="BC38" s="25">
        <f>0.5*PROP_InOut!$J$8*T38^2*E38*AQ38*(C38-C37)</f>
        <v>1.5651587209110591E-2</v>
      </c>
      <c r="BD38" s="108">
        <f t="shared" si="3"/>
        <v>0.41112655777491264</v>
      </c>
      <c r="BE38" s="108">
        <f t="shared" si="4"/>
        <v>2.1509140346128486E-2</v>
      </c>
      <c r="BF38" s="88">
        <f t="shared" si="29"/>
        <v>10.13594359446436</v>
      </c>
    </row>
    <row r="39" spans="1:58" s="96" customFormat="1" x14ac:dyDescent="0.25">
      <c r="A39" s="172"/>
      <c r="B39" s="107">
        <v>36</v>
      </c>
      <c r="C39" s="87">
        <v>0.2583434</v>
      </c>
      <c r="D39" s="108">
        <f>C39/PROP_InOut!$E$8</f>
        <v>0.96866666666666668</v>
      </c>
      <c r="E39" s="88">
        <v>1.48971E-2</v>
      </c>
      <c r="F39" s="109">
        <f>E39*PROP_InOut!$G$8</f>
        <v>9.3414127687499988E-5</v>
      </c>
      <c r="G39" s="96">
        <f>PROP_InOut!$C$4</f>
        <v>19.55</v>
      </c>
      <c r="H39" s="110">
        <f>PROP_InOut!$C$8*'PROP_Table (2)'!C39</f>
        <v>121.74145913151141</v>
      </c>
      <c r="I39" s="111">
        <f t="shared" si="5"/>
        <v>123.30119776980862</v>
      </c>
      <c r="J39" s="112">
        <f>I39/PROP_InOut!$D$8</f>
        <v>0.356241837629382</v>
      </c>
      <c r="K39" s="110">
        <f t="shared" si="6"/>
        <v>0.15922679129915662</v>
      </c>
      <c r="L39" s="111">
        <f t="shared" si="7"/>
        <v>9.1230231268520523</v>
      </c>
      <c r="M39" s="90">
        <f t="shared" si="15"/>
        <v>2.0080058111665754E-2</v>
      </c>
      <c r="N39" s="90">
        <f t="shared" si="16"/>
        <v>1.1505025821758812</v>
      </c>
      <c r="O39" s="110">
        <f t="shared" si="8"/>
        <v>0.20068493871131599</v>
      </c>
      <c r="P39" s="87">
        <v>11.4984</v>
      </c>
      <c r="Q39" s="110">
        <f t="shared" si="30"/>
        <v>2.1378089300493619E-2</v>
      </c>
      <c r="R39" s="112">
        <f t="shared" si="10"/>
        <v>1.2248742909720667</v>
      </c>
      <c r="S39" s="127">
        <f t="shared" si="17"/>
        <v>2.4795080914970726</v>
      </c>
      <c r="T39" s="127">
        <f t="shared" si="18"/>
        <v>123.71943989400732</v>
      </c>
      <c r="U39" s="122">
        <v>2.4844488521367261</v>
      </c>
      <c r="V39" s="122">
        <v>1.1505025821758812</v>
      </c>
      <c r="W39" s="123">
        <f t="shared" si="19"/>
        <v>1.2248742909720667</v>
      </c>
      <c r="X39" s="122">
        <f t="shared" si="20"/>
        <v>123.71943989400732</v>
      </c>
      <c r="Y39" s="128">
        <v>0.79337000000000002</v>
      </c>
      <c r="Z39" s="127">
        <v>1.686E-2</v>
      </c>
      <c r="AA39" s="122">
        <f t="shared" si="21"/>
        <v>1.1944713283178316</v>
      </c>
      <c r="AB39" s="122">
        <f t="shared" si="22"/>
        <v>241.75859051565871</v>
      </c>
      <c r="AC39" s="122">
        <f t="shared" si="23"/>
        <v>2.4795080914970726</v>
      </c>
      <c r="AD39" s="138">
        <f t="shared" si="24"/>
        <v>-4.9407606396534298E-3</v>
      </c>
      <c r="AE39" s="122">
        <f t="shared" si="25"/>
        <v>2.0038695641830469E-2</v>
      </c>
      <c r="AF39" s="122">
        <f t="shared" si="26"/>
        <v>1.1481326872240822</v>
      </c>
      <c r="AG39" s="144">
        <v>0.33411902138427935</v>
      </c>
      <c r="AH39" s="50"/>
      <c r="AI39" s="50"/>
      <c r="AJ39" s="50"/>
      <c r="AK39" s="50"/>
      <c r="AL39" s="50"/>
      <c r="AM39" s="50"/>
      <c r="AN39" s="131">
        <v>1.1505025821758812</v>
      </c>
      <c r="AO39" s="113">
        <f>PROP_InOut!$F$8*'PROP_Table (2)'!I39*'PROP_Table (2)'!E39</f>
        <v>118941.63499280131</v>
      </c>
      <c r="AP39" s="91">
        <f t="shared" si="27"/>
        <v>0.79337000000000002</v>
      </c>
      <c r="AQ39" s="91">
        <f t="shared" si="28"/>
        <v>1.686E-2</v>
      </c>
      <c r="AR39" s="8">
        <f>0.5*PROP_InOut!$J$8*I39^2*E39*AP39*(C39-C38)</f>
        <v>0.75550678700833418</v>
      </c>
      <c r="AS39" s="8">
        <f>0.5*PROP_InOut!$J$8*I39^2*E39*AQ39*(C39-C38)</f>
        <v>1.6055364368403789E-2</v>
      </c>
      <c r="AT39" s="110">
        <f t="shared" si="0"/>
        <v>0.74556306205401446</v>
      </c>
      <c r="AU39" s="110">
        <f t="shared" si="1"/>
        <v>3.9155501003539935E-2</v>
      </c>
      <c r="AV39" s="95">
        <f t="shared" si="2"/>
        <v>18.451595145052323</v>
      </c>
      <c r="AW39" s="88">
        <f>PROP_InOut!$G$4/2*((PROP_InOut!$E$8-'PROP_Table (2)'!C39)/('PROP_Table (2)'!C39*SIN('PROP_Table (2)'!K39)))</f>
        <v>0.20401062076983328</v>
      </c>
      <c r="AX39" s="88">
        <f t="shared" si="11"/>
        <v>0.39297501696232834</v>
      </c>
      <c r="AY39" s="88">
        <f>PROP_InOut!$G$4/2*((C39-PROP_InOut!$J$12/2)/(C39*SIN('PROP_Table (2)'!K39)))</f>
        <v>5.9194084676864147</v>
      </c>
      <c r="AZ39" s="88">
        <f t="shared" si="12"/>
        <v>0.99828953492170214</v>
      </c>
      <c r="BA39" s="88">
        <f t="shared" si="13"/>
        <v>0.39230284691917078</v>
      </c>
      <c r="BB39" s="25">
        <f>0.5*PROP_InOut!$J$8*T39^2*E39*AP39*(C39-C38)</f>
        <v>0.76064089251655786</v>
      </c>
      <c r="BC39" s="25">
        <f>0.5*PROP_InOut!$J$8*T39^2*E39*AQ39*(C39-C38)</f>
        <v>1.6164469853698987E-2</v>
      </c>
      <c r="BD39" s="108">
        <f t="shared" si="3"/>
        <v>0.29248651180156426</v>
      </c>
      <c r="BE39" s="108">
        <f t="shared" si="4"/>
        <v>1.5360814516235164E-2</v>
      </c>
      <c r="BF39" s="88">
        <f t="shared" si="29"/>
        <v>7.2386133056039759</v>
      </c>
    </row>
    <row r="40" spans="1:58" s="96" customFormat="1" x14ac:dyDescent="0.25">
      <c r="A40" s="172"/>
      <c r="B40" s="107">
        <v>37</v>
      </c>
      <c r="C40" s="87">
        <v>0.26524458000000001</v>
      </c>
      <c r="D40" s="108">
        <f>C40/PROP_InOut!$E$8</f>
        <v>0.99454285714285717</v>
      </c>
      <c r="E40" s="88">
        <v>6.2712599999999999E-3</v>
      </c>
      <c r="F40" s="109">
        <f>E40*PROP_InOut!$G$8</f>
        <v>3.9324719737499991E-5</v>
      </c>
      <c r="G40" s="96">
        <f>PROP_InOut!$C$4</f>
        <v>19.55</v>
      </c>
      <c r="H40" s="110">
        <f>PROP_InOut!$C$8*'PROP_Table (2)'!C40</f>
        <v>124.99356358987653</v>
      </c>
      <c r="I40" s="111">
        <f t="shared" si="5"/>
        <v>126.5132144832962</v>
      </c>
      <c r="J40" s="112">
        <f>I40/PROP_InOut!$D$8</f>
        <v>0.36552199676169889</v>
      </c>
      <c r="K40" s="110">
        <f t="shared" si="6"/>
        <v>0.15515102508483458</v>
      </c>
      <c r="L40" s="111">
        <f t="shared" si="7"/>
        <v>8.8894989244893861</v>
      </c>
      <c r="M40" s="90">
        <f t="shared" si="15"/>
        <v>7.1194815097951327E-3</v>
      </c>
      <c r="N40" s="90">
        <f t="shared" si="16"/>
        <v>0.40791624283268835</v>
      </c>
      <c r="O40" s="110">
        <f t="shared" si="8"/>
        <v>0.19559730394175251</v>
      </c>
      <c r="P40" s="87">
        <v>11.206899999999999</v>
      </c>
      <c r="Q40" s="110">
        <f t="shared" si="30"/>
        <v>3.3326797347122801E-2</v>
      </c>
      <c r="R40" s="112">
        <f t="shared" si="10"/>
        <v>1.9094848326779248</v>
      </c>
      <c r="S40" s="127">
        <f t="shared" si="17"/>
        <v>0.89960122829006017</v>
      </c>
      <c r="T40" s="127">
        <f t="shared" si="18"/>
        <v>126.65568366856927</v>
      </c>
      <c r="U40" s="122">
        <v>0.90168126722533837</v>
      </c>
      <c r="V40" s="122">
        <v>0.40791624283268835</v>
      </c>
      <c r="W40" s="123">
        <f t="shared" si="19"/>
        <v>1.9094848326779248</v>
      </c>
      <c r="X40" s="122">
        <f t="shared" si="20"/>
        <v>126.65568366856927</v>
      </c>
      <c r="Y40" s="128">
        <v>0.62407000000000001</v>
      </c>
      <c r="Z40" s="127">
        <v>3.9390000000000001E-2</v>
      </c>
      <c r="AA40" s="122">
        <f t="shared" si="21"/>
        <v>1.1533999517545226</v>
      </c>
      <c r="AB40" s="122">
        <f t="shared" si="22"/>
        <v>554.50882778800781</v>
      </c>
      <c r="AC40" s="122">
        <f t="shared" si="23"/>
        <v>0.89960122829006017</v>
      </c>
      <c r="AD40" s="138">
        <f t="shared" si="24"/>
        <v>-2.0800389352781945E-3</v>
      </c>
      <c r="AE40" s="122">
        <f t="shared" si="25"/>
        <v>7.1026113851494046E-3</v>
      </c>
      <c r="AF40" s="122">
        <f t="shared" si="26"/>
        <v>0.40694965589062854</v>
      </c>
      <c r="AG40" s="144">
        <v>0.3430617567620789</v>
      </c>
      <c r="AL40" s="50"/>
      <c r="AM40" s="50"/>
      <c r="AN40" s="96">
        <v>0.40791624283268835</v>
      </c>
      <c r="AO40" s="113">
        <f>PROP_InOut!$F$8*'PROP_Table (2)'!I40*'PROP_Table (2)'!E40</f>
        <v>51375.442167315618</v>
      </c>
      <c r="AP40" s="91">
        <f t="shared" si="27"/>
        <v>0.62407000000000001</v>
      </c>
      <c r="AQ40" s="91">
        <f t="shared" si="28"/>
        <v>3.9390000000000001E-2</v>
      </c>
      <c r="AR40" s="8">
        <f>0.5*PROP_InOut!$J$8*I40^2*E40*AP40*(C40-C39)</f>
        <v>0.25713583052349837</v>
      </c>
      <c r="AS40" s="8">
        <f>0.5*PROP_InOut!$J$8*I40^2*E40*AQ40*(C40-C39)</f>
        <v>1.6229878642332756E-2</v>
      </c>
      <c r="AT40" s="110">
        <f t="shared" si="0"/>
        <v>0.2517016877733198</v>
      </c>
      <c r="AU40" s="110">
        <f t="shared" si="1"/>
        <v>1.5301711076792452E-2</v>
      </c>
      <c r="AV40" s="95">
        <f t="shared" si="2"/>
        <v>7.2107614659307098</v>
      </c>
      <c r="AW40" s="88">
        <f>PROP_InOut!$G$4/2*((PROP_InOut!$E$8-'PROP_Table (2)'!C40)/('PROP_Table (2)'!C40*SIN('PROP_Table (2)'!K40)))</f>
        <v>3.5508387373300102E-2</v>
      </c>
      <c r="AX40" s="88">
        <f t="shared" si="11"/>
        <v>0.16865041941093875</v>
      </c>
      <c r="AY40" s="88">
        <f>PROP_InOut!$G$4/2*((C40-PROP_InOut!$J$12/2)/(C40*SIN('PROP_Table (2)'!K40)))</f>
        <v>6.0839562777461085</v>
      </c>
      <c r="AZ40" s="88">
        <f t="shared" si="12"/>
        <v>0.99854905196258037</v>
      </c>
      <c r="BA40" s="88">
        <f t="shared" si="13"/>
        <v>0.16840571641588445</v>
      </c>
      <c r="BB40" s="25">
        <f>0.5*PROP_InOut!$J$8*T40^2*E40*AP40*(C40-C39)</f>
        <v>0.25771528871762917</v>
      </c>
      <c r="BC40" s="25">
        <f>0.5*PROP_InOut!$J$8*T40^2*E40*AQ40*(C40-C39)</f>
        <v>1.6266452837962748E-2</v>
      </c>
      <c r="BD40" s="108">
        <f t="shared" si="3"/>
        <v>4.2388003052553185E-2</v>
      </c>
      <c r="BE40" s="108">
        <f t="shared" si="4"/>
        <v>2.5768956162761075E-3</v>
      </c>
      <c r="BF40" s="88">
        <f t="shared" si="29"/>
        <v>1.2143334505741143</v>
      </c>
    </row>
    <row r="41" spans="1:58" s="96" customFormat="1" x14ac:dyDescent="0.25">
      <c r="A41" s="172"/>
      <c r="B41" s="107">
        <v>38</v>
      </c>
      <c r="C41" s="87">
        <v>0.26669999999999999</v>
      </c>
      <c r="D41" s="108">
        <f>C41/PROP_InOut!$E$8</f>
        <v>1</v>
      </c>
      <c r="E41" s="88">
        <v>5.0000000000000001E-3</v>
      </c>
      <c r="F41" s="109">
        <f>E41*PROP_InOut!$G$8</f>
        <v>3.1353124999999998E-5</v>
      </c>
      <c r="G41" s="96">
        <f>PROP_InOut!$C$4</f>
        <v>19.55</v>
      </c>
      <c r="H41" s="110">
        <f>PROP_InOut!$C$8*'PROP_Table (2)'!C41</f>
        <v>125.67941410685967</v>
      </c>
      <c r="I41" s="111">
        <f t="shared" si="5"/>
        <v>127.19087086046513</v>
      </c>
      <c r="J41" s="112">
        <f>I41/PROP_InOut!$D$8</f>
        <v>0.36747988166022694</v>
      </c>
      <c r="K41" s="110">
        <f t="shared" si="6"/>
        <v>0.15431775757035129</v>
      </c>
      <c r="L41" s="111">
        <f t="shared" si="7"/>
        <v>8.8417562127041389</v>
      </c>
      <c r="M41" s="90">
        <f t="shared" si="15"/>
        <v>4.6601158422450786E-3</v>
      </c>
      <c r="N41" s="90">
        <f t="shared" si="16"/>
        <v>0.26700496980269595</v>
      </c>
      <c r="O41" s="110">
        <f t="shared" si="8"/>
        <v>0.19198621771937624</v>
      </c>
      <c r="P41" s="87">
        <v>11</v>
      </c>
      <c r="Q41" s="110">
        <f t="shared" si="30"/>
        <v>3.300834430677986E-2</v>
      </c>
      <c r="R41" s="112">
        <f t="shared" si="10"/>
        <v>1.8912388174931651</v>
      </c>
      <c r="S41" s="127">
        <f t="shared" si="17"/>
        <v>0.59170719717398812</v>
      </c>
      <c r="T41" s="127">
        <f t="shared" si="18"/>
        <v>127.28338670362861</v>
      </c>
      <c r="U41" s="122">
        <v>0.59312290837604853</v>
      </c>
      <c r="V41" s="122">
        <v>0.26700496980269595</v>
      </c>
      <c r="W41" s="123">
        <f t="shared" si="19"/>
        <v>1.8912388174931651</v>
      </c>
      <c r="X41" s="122">
        <f t="shared" si="20"/>
        <v>127.28338670362861</v>
      </c>
      <c r="Y41" s="128">
        <v>0.50663000000000002</v>
      </c>
      <c r="Z41" s="127">
        <v>4.5240000000000002E-2</v>
      </c>
      <c r="AA41" s="122">
        <f t="shared" si="21"/>
        <v>0.97651723355727427</v>
      </c>
      <c r="AB41" s="122">
        <f t="shared" si="22"/>
        <v>689.77149586446558</v>
      </c>
      <c r="AC41" s="122">
        <f t="shared" si="23"/>
        <v>0.59170719717398812</v>
      </c>
      <c r="AD41" s="138">
        <f t="shared" si="24"/>
        <v>-1.4157112020604101E-3</v>
      </c>
      <c r="AE41" s="122">
        <f t="shared" si="25"/>
        <v>4.6487051463422815E-3</v>
      </c>
      <c r="AF41" s="122">
        <f t="shared" si="26"/>
        <v>0.26635118508615846</v>
      </c>
      <c r="AG41" s="144">
        <v>0.35174083166570996</v>
      </c>
      <c r="AH41" s="50"/>
      <c r="AI41" s="50"/>
      <c r="AJ41" s="50"/>
      <c r="AK41" s="50"/>
      <c r="AL41" s="50"/>
      <c r="AM41" s="50"/>
      <c r="AN41" s="131">
        <v>0.26700496980269595</v>
      </c>
      <c r="AO41" s="113">
        <f>PROP_InOut!$F$8*'PROP_Table (2)'!I41*'PROP_Table (2)'!E41</f>
        <v>41180.424659352873</v>
      </c>
      <c r="AP41" s="91">
        <f t="shared" si="27"/>
        <v>0.50663000000000002</v>
      </c>
      <c r="AQ41" s="91">
        <f t="shared" si="28"/>
        <v>4.5240000000000002E-2</v>
      </c>
      <c r="AR41" s="8">
        <f>0.5*PROP_InOut!$J$8*I41^2*E41*AP41*(C41-C40)</f>
        <v>3.5476476260207959E-2</v>
      </c>
      <c r="AS41" s="8">
        <f>0.5*PROP_InOut!$J$8*I41^2*E41*AQ41*(C41-C40)</f>
        <v>3.1679051497380891E-3</v>
      </c>
      <c r="AT41" s="110">
        <f t="shared" si="0"/>
        <v>3.4577843529301655E-2</v>
      </c>
      <c r="AU41" s="110">
        <f t="shared" si="1"/>
        <v>2.335473038848766E-3</v>
      </c>
      <c r="AV41" s="95">
        <f t="shared" si="2"/>
        <v>1.1005657412256469</v>
      </c>
      <c r="AW41" s="88">
        <f>PROP_InOut!$G$4/2*((PROP_InOut!$E$8-'PROP_Table (2)'!C41)/('PROP_Table (2)'!C41*SIN('PROP_Table (2)'!K41)))</f>
        <v>0</v>
      </c>
      <c r="AX41" s="88">
        <f t="shared" si="11"/>
        <v>0</v>
      </c>
      <c r="AY41" s="88">
        <f>PROP_InOut!$G$4/2*((C41-PROP_InOut!$J$12/2)/(C41*SIN('PROP_Table (2)'!K41)))</f>
        <v>6.1186693447672287</v>
      </c>
      <c r="AZ41" s="88">
        <f t="shared" si="12"/>
        <v>0.99859855473453385</v>
      </c>
      <c r="BA41" s="88">
        <f t="shared" si="13"/>
        <v>0</v>
      </c>
      <c r="BB41" s="25">
        <f>0.5*PROP_InOut!$J$8*T41^2*E41*AP41*(C41-C40)</f>
        <v>3.5528104647816215E-2</v>
      </c>
      <c r="BC41" s="25">
        <f>0.5*PROP_InOut!$J$8*T41^2*E41*AQ41*(C41-C40)</f>
        <v>3.1725153549280651E-3</v>
      </c>
      <c r="BD41" s="108">
        <f t="shared" si="3"/>
        <v>0</v>
      </c>
      <c r="BE41" s="108">
        <f t="shared" si="4"/>
        <v>0</v>
      </c>
      <c r="BF41" s="88">
        <f t="shared" si="29"/>
        <v>0</v>
      </c>
    </row>
    <row r="42" spans="1:58" ht="15.75" thickBot="1" x14ac:dyDescent="0.3">
      <c r="A42" s="172"/>
      <c r="B42" s="3">
        <v>39</v>
      </c>
      <c r="C42" s="114"/>
      <c r="D42" s="25"/>
      <c r="E42" s="72"/>
      <c r="F42" s="26"/>
      <c r="H42" s="8"/>
      <c r="I42" s="27"/>
      <c r="J42" s="68"/>
      <c r="K42" s="8"/>
      <c r="L42" s="27"/>
      <c r="M42" s="90"/>
      <c r="N42" s="90"/>
      <c r="O42" s="8"/>
      <c r="P42" s="27"/>
      <c r="Q42" s="8"/>
      <c r="R42" s="68"/>
      <c r="S42" s="127"/>
      <c r="T42" s="127"/>
      <c r="U42" s="122"/>
      <c r="V42" s="122"/>
      <c r="W42" s="123"/>
      <c r="X42" s="122"/>
      <c r="Y42" s="128"/>
      <c r="Z42" s="127"/>
      <c r="AA42" s="122"/>
      <c r="AB42" s="122"/>
      <c r="AC42" s="122"/>
      <c r="AD42" s="138"/>
      <c r="AE42" s="122"/>
      <c r="AF42" s="122"/>
      <c r="AG42" s="146"/>
      <c r="AH42" s="132"/>
      <c r="AI42" s="132"/>
      <c r="AJ42" s="132"/>
      <c r="AK42" s="132"/>
      <c r="AL42" s="132"/>
      <c r="AM42" s="132"/>
      <c r="AN42" s="133"/>
      <c r="AO42" s="67"/>
      <c r="AP42" s="91"/>
      <c r="AQ42" s="91"/>
      <c r="AR42" s="8"/>
      <c r="AS42" s="8"/>
      <c r="AT42" s="8"/>
      <c r="AU42" s="8"/>
      <c r="AV42" s="55"/>
      <c r="AW42" s="79"/>
      <c r="AX42" s="79"/>
      <c r="AY42" s="79"/>
      <c r="AZ42" s="79"/>
      <c r="BA42" s="79"/>
      <c r="BB42" s="25"/>
      <c r="BC42" s="25"/>
      <c r="BD42" s="25"/>
      <c r="BE42" s="25"/>
      <c r="BF42" s="25"/>
    </row>
    <row r="43" spans="1:58" x14ac:dyDescent="0.25">
      <c r="C43" s="8"/>
      <c r="D43" s="25"/>
      <c r="E43" s="25"/>
      <c r="F43" s="26"/>
      <c r="H43" s="8"/>
      <c r="I43" s="27"/>
      <c r="J43" s="68"/>
      <c r="K43" s="8"/>
      <c r="L43" s="27"/>
      <c r="O43" s="8"/>
      <c r="P43" s="27"/>
      <c r="Q43" s="8"/>
      <c r="R43" s="68"/>
      <c r="V43" s="139"/>
      <c r="AO43" s="67"/>
      <c r="AP43" s="8"/>
      <c r="AQ43" s="8"/>
      <c r="AR43" s="8"/>
      <c r="AS43" s="8"/>
      <c r="AT43" s="8"/>
      <c r="AU43" s="8"/>
      <c r="AV43" s="55"/>
      <c r="AW43" s="50"/>
      <c r="AX43" s="50"/>
      <c r="AY43" s="50"/>
      <c r="AZ43" s="50"/>
      <c r="BA43" s="50"/>
    </row>
    <row r="44" spans="1:58" x14ac:dyDescent="0.25">
      <c r="W44" s="140">
        <f>W24</f>
        <v>0.81421291355705971</v>
      </c>
    </row>
  </sheetData>
  <mergeCells count="15">
    <mergeCell ref="A4:A23"/>
    <mergeCell ref="A24:A42"/>
    <mergeCell ref="K2:L2"/>
    <mergeCell ref="M2:N2"/>
    <mergeCell ref="O2:P2"/>
    <mergeCell ref="AH9:AM9"/>
    <mergeCell ref="AO2:AO3"/>
    <mergeCell ref="AP2:AP3"/>
    <mergeCell ref="AQ2:AQ3"/>
    <mergeCell ref="B1:B2"/>
    <mergeCell ref="C1:F1"/>
    <mergeCell ref="G1:J1"/>
    <mergeCell ref="K1:R1"/>
    <mergeCell ref="AG2:AN2"/>
    <mergeCell ref="Q2:R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PROP_InOut</vt:lpstr>
      <vt:lpstr>PROP_Table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2021-11-01T15:48:31Z</dcterms:modified>
</cp:coreProperties>
</file>