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Engenharia Mecânica\Mestrado\2º Sem\MetNum\M-todosNum-ricos\Atividade_4\"/>
    </mc:Choice>
  </mc:AlternateContent>
  <xr:revisionPtr revIDLastSave="0" documentId="13_ncr:1_{A95B85EF-3AA6-4B03-990F-E0A1D75981FC}" xr6:coauthVersionLast="47" xr6:coauthVersionMax="47" xr10:uidLastSave="{00000000-0000-0000-0000-000000000000}"/>
  <bookViews>
    <workbookView xWindow="-50" yWindow="-109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1" i="1" l="1"/>
  <c r="I70" i="1"/>
  <c r="L20" i="1"/>
  <c r="E12" i="1"/>
  <c r="E3" i="1"/>
  <c r="M17" i="1"/>
  <c r="M16" i="1"/>
  <c r="L15" i="1"/>
  <c r="M15" i="1"/>
  <c r="O111" i="1"/>
  <c r="O112" i="1"/>
  <c r="O110" i="1"/>
  <c r="M111" i="1"/>
  <c r="M112" i="1"/>
  <c r="M110" i="1"/>
  <c r="K111" i="1"/>
  <c r="K112" i="1"/>
  <c r="K110" i="1"/>
  <c r="I112" i="1"/>
  <c r="G112" i="1"/>
  <c r="I111" i="1"/>
  <c r="I110" i="1"/>
  <c r="G111" i="1"/>
  <c r="G110" i="1"/>
  <c r="O107" i="1"/>
  <c r="N107" i="1"/>
  <c r="O106" i="1"/>
  <c r="N106" i="1"/>
  <c r="O105" i="1"/>
  <c r="N105" i="1"/>
  <c r="M107" i="1"/>
  <c r="L107" i="1"/>
  <c r="M106" i="1"/>
  <c r="L106" i="1"/>
  <c r="M105" i="1"/>
  <c r="L105" i="1"/>
  <c r="K107" i="1"/>
  <c r="J107" i="1"/>
  <c r="K106" i="1"/>
  <c r="J106" i="1"/>
  <c r="K105" i="1"/>
  <c r="J105" i="1"/>
  <c r="I107" i="1"/>
  <c r="H107" i="1"/>
  <c r="I106" i="1"/>
  <c r="H106" i="1"/>
  <c r="I105" i="1"/>
  <c r="H105" i="1"/>
  <c r="G107" i="1"/>
  <c r="F107" i="1"/>
  <c r="G106" i="1"/>
  <c r="F106" i="1"/>
  <c r="G105" i="1"/>
  <c r="F105" i="1"/>
  <c r="E107" i="1"/>
  <c r="E106" i="1"/>
  <c r="E105" i="1"/>
  <c r="H103" i="1"/>
  <c r="H98" i="1"/>
  <c r="G99" i="1"/>
  <c r="G98" i="1"/>
  <c r="F100" i="1"/>
  <c r="E98" i="1"/>
  <c r="H99" i="1"/>
  <c r="G100" i="1"/>
  <c r="H100" i="1"/>
  <c r="F99" i="1"/>
  <c r="F98" i="1"/>
  <c r="E100" i="1"/>
  <c r="E99" i="1"/>
  <c r="H95" i="1"/>
  <c r="H94" i="1"/>
  <c r="H93" i="1"/>
  <c r="G95" i="1"/>
  <c r="G94" i="1"/>
  <c r="G93" i="1"/>
  <c r="F95" i="1"/>
  <c r="F94" i="1"/>
  <c r="F93" i="1"/>
  <c r="E95" i="1"/>
  <c r="E94" i="1"/>
  <c r="E93" i="1"/>
  <c r="M80" i="1"/>
  <c r="M79" i="1"/>
  <c r="M81" i="1"/>
  <c r="O81" i="1"/>
  <c r="O80" i="1"/>
  <c r="O79" i="1"/>
  <c r="J80" i="1"/>
  <c r="J79" i="1"/>
  <c r="I79" i="1"/>
  <c r="J81" i="1"/>
  <c r="I80" i="1"/>
  <c r="H79" i="1"/>
  <c r="M76" i="1"/>
  <c r="M75" i="1"/>
  <c r="M74" i="1"/>
  <c r="O75" i="1"/>
  <c r="O76" i="1"/>
  <c r="O74" i="1"/>
  <c r="J76" i="1"/>
  <c r="I76" i="1"/>
  <c r="I75" i="1"/>
  <c r="H76" i="1"/>
  <c r="H75" i="1"/>
  <c r="H74" i="1"/>
  <c r="L71" i="1"/>
  <c r="L70" i="1"/>
  <c r="L69" i="1"/>
  <c r="I69" i="1"/>
  <c r="S56" i="1"/>
  <c r="S57" i="1"/>
  <c r="S58" i="1"/>
  <c r="S59" i="1"/>
  <c r="S52" i="1"/>
  <c r="S51" i="1"/>
  <c r="S50" i="1"/>
  <c r="T44" i="1"/>
  <c r="S45" i="1"/>
  <c r="S44" i="1"/>
  <c r="T43" i="1"/>
  <c r="S43" i="1"/>
  <c r="S49" i="1"/>
  <c r="T45" i="1"/>
  <c r="T42" i="1"/>
  <c r="R57" i="1"/>
  <c r="R58" i="1"/>
  <c r="R56" i="1"/>
  <c r="U36" i="1"/>
  <c r="T36" i="1"/>
  <c r="S36" i="1"/>
  <c r="V35" i="1"/>
  <c r="U35" i="1"/>
  <c r="T35" i="1"/>
  <c r="S35" i="1"/>
  <c r="V34" i="1"/>
  <c r="U34" i="1"/>
  <c r="T34" i="1"/>
  <c r="N56" i="1"/>
  <c r="N57" i="1"/>
  <c r="N58" i="1"/>
  <c r="N59" i="1"/>
  <c r="P57" i="1"/>
  <c r="P58" i="1"/>
  <c r="P59" i="1"/>
  <c r="P56" i="1"/>
  <c r="I56" i="1"/>
  <c r="J56" i="1"/>
  <c r="K56" i="1"/>
  <c r="I57" i="1"/>
  <c r="J57" i="1"/>
  <c r="K57" i="1"/>
  <c r="I58" i="1"/>
  <c r="J58" i="1"/>
  <c r="K58" i="1"/>
  <c r="I59" i="1"/>
  <c r="J59" i="1"/>
  <c r="K59" i="1"/>
  <c r="H57" i="1"/>
  <c r="H58" i="1"/>
  <c r="H59" i="1"/>
  <c r="H56" i="1"/>
  <c r="N53" i="1"/>
  <c r="N52" i="1"/>
  <c r="N51" i="1"/>
  <c r="N50" i="1"/>
  <c r="D53" i="1"/>
  <c r="P37" i="1" s="1"/>
  <c r="C53" i="1"/>
  <c r="B41" i="1"/>
  <c r="P36" i="1"/>
  <c r="P35" i="1"/>
  <c r="P34" i="1"/>
  <c r="O37" i="1"/>
  <c r="O36" i="1"/>
  <c r="O35" i="1"/>
  <c r="O34" i="1"/>
  <c r="N37" i="1"/>
  <c r="N36" i="1"/>
  <c r="N35" i="1"/>
  <c r="N34" i="1"/>
  <c r="M37" i="1"/>
  <c r="M36" i="1"/>
  <c r="M35" i="1"/>
  <c r="M34" i="1"/>
  <c r="J53" i="1"/>
  <c r="I53" i="1"/>
  <c r="K53" i="1"/>
  <c r="I52" i="1"/>
  <c r="J52" i="1"/>
  <c r="K52" i="1"/>
  <c r="K51" i="1"/>
  <c r="I51" i="1"/>
  <c r="J51" i="1"/>
  <c r="I50" i="1"/>
  <c r="J50" i="1"/>
  <c r="K50" i="1"/>
  <c r="H51" i="1"/>
  <c r="H52" i="1"/>
  <c r="H53" i="1"/>
  <c r="H50" i="1"/>
  <c r="F45" i="1"/>
  <c r="B53" i="1"/>
  <c r="B52" i="1"/>
  <c r="C52" i="1"/>
  <c r="D52" i="1"/>
  <c r="B51" i="1"/>
  <c r="C51" i="1"/>
  <c r="D51" i="1"/>
  <c r="B50" i="1"/>
  <c r="C50" i="1"/>
  <c r="D50" i="1"/>
  <c r="A51" i="1"/>
  <c r="A52" i="1"/>
  <c r="A53" i="1"/>
  <c r="A50" i="1"/>
  <c r="I47" i="1"/>
  <c r="I48" i="1"/>
  <c r="J48" i="1"/>
  <c r="K48" i="1"/>
  <c r="J47" i="1"/>
  <c r="K47" i="1"/>
  <c r="I46" i="1"/>
  <c r="J46" i="1"/>
  <c r="K46" i="1"/>
  <c r="H46" i="1"/>
  <c r="H47" i="1"/>
  <c r="H48" i="1"/>
  <c r="I45" i="1"/>
  <c r="J45" i="1"/>
  <c r="K45" i="1"/>
  <c r="H45" i="1"/>
  <c r="D47" i="1"/>
  <c r="C47" i="1"/>
  <c r="B47" i="1"/>
  <c r="F40" i="1"/>
  <c r="B46" i="1"/>
  <c r="C46" i="1"/>
  <c r="D46" i="1"/>
  <c r="B48" i="1"/>
  <c r="D48" i="1"/>
  <c r="B45" i="1"/>
  <c r="C45" i="1"/>
  <c r="A45" i="1"/>
  <c r="I41" i="1"/>
  <c r="J41" i="1"/>
  <c r="K41" i="1"/>
  <c r="I42" i="1"/>
  <c r="J42" i="1"/>
  <c r="K42" i="1"/>
  <c r="I43" i="1"/>
  <c r="J43" i="1"/>
  <c r="K43" i="1"/>
  <c r="H42" i="1"/>
  <c r="H43" i="1"/>
  <c r="I40" i="1"/>
  <c r="J40" i="1"/>
  <c r="K40" i="1"/>
  <c r="H40" i="1"/>
  <c r="B42" i="1"/>
  <c r="C42" i="1"/>
  <c r="D42" i="1"/>
  <c r="B43" i="1"/>
  <c r="C43" i="1"/>
  <c r="C48" i="1" s="1"/>
  <c r="D43" i="1"/>
  <c r="A42" i="1"/>
  <c r="A47" i="1" s="1"/>
  <c r="A43" i="1"/>
  <c r="A48" i="1" s="1"/>
  <c r="B40" i="1"/>
  <c r="C40" i="1"/>
  <c r="D40" i="1"/>
  <c r="D45" i="1" s="1"/>
  <c r="A40" i="1"/>
  <c r="F34" i="1"/>
  <c r="C41" i="1" s="1"/>
  <c r="H13" i="1"/>
  <c r="I11" i="1"/>
  <c r="I15" i="1" s="1"/>
  <c r="A11" i="1"/>
  <c r="A15" i="1" s="1"/>
  <c r="G20" i="1" s="1"/>
  <c r="G11" i="1"/>
  <c r="G15" i="1" s="1"/>
  <c r="E8" i="1"/>
  <c r="G13" i="1" s="1"/>
  <c r="G17" i="1" s="1"/>
  <c r="H9" i="1"/>
  <c r="I9" i="1"/>
  <c r="I13" i="1" s="1"/>
  <c r="I17" i="1" s="1"/>
  <c r="H8" i="1"/>
  <c r="H12" i="1" s="1"/>
  <c r="H16" i="1" s="1"/>
  <c r="I8" i="1"/>
  <c r="I12" i="1" s="1"/>
  <c r="I16" i="1" s="1"/>
  <c r="G9" i="1"/>
  <c r="H7" i="1"/>
  <c r="H11" i="1" s="1"/>
  <c r="H15" i="1" s="1"/>
  <c r="I7" i="1"/>
  <c r="G7" i="1"/>
  <c r="B9" i="1"/>
  <c r="B13" i="1" s="1"/>
  <c r="C9" i="1"/>
  <c r="C13" i="1" s="1"/>
  <c r="A9" i="1"/>
  <c r="A13" i="1" s="1"/>
  <c r="A17" i="1" s="1"/>
  <c r="G22" i="1" s="1"/>
  <c r="B7" i="1"/>
  <c r="B11" i="1" s="1"/>
  <c r="B15" i="1" s="1"/>
  <c r="H20" i="1" s="1"/>
  <c r="C7" i="1"/>
  <c r="C11" i="1" s="1"/>
  <c r="C15" i="1" s="1"/>
  <c r="I20" i="1" s="1"/>
  <c r="B8" i="1"/>
  <c r="B12" i="1" s="1"/>
  <c r="B16" i="1" s="1"/>
  <c r="H21" i="1" s="1"/>
  <c r="A8" i="1"/>
  <c r="A12" i="1" s="1"/>
  <c r="A16" i="1" s="1"/>
  <c r="G21" i="1" s="1"/>
  <c r="A7" i="1"/>
  <c r="C8" i="1"/>
  <c r="C12" i="1" s="1"/>
  <c r="C16" i="1" s="1"/>
  <c r="I21" i="1" s="1"/>
  <c r="H17" i="1" l="1"/>
  <c r="N17" i="1" s="1"/>
  <c r="L5" i="1"/>
  <c r="A29" i="1" s="1"/>
  <c r="L3" i="1"/>
  <c r="A27" i="1" s="1"/>
  <c r="G8" i="1"/>
  <c r="G12" i="1" s="1"/>
  <c r="G16" i="1" s="1"/>
  <c r="D41" i="1"/>
  <c r="A41" i="1"/>
  <c r="A46" i="1" s="1"/>
  <c r="H41" i="1"/>
  <c r="C17" i="1" l="1"/>
  <c r="N5" i="1" s="1"/>
  <c r="C29" i="1" s="1"/>
  <c r="L16" i="1"/>
  <c r="L4" i="1"/>
  <c r="A28" i="1" s="1"/>
  <c r="B17" i="1"/>
  <c r="M5" i="1" s="1"/>
  <c r="B29" i="1" s="1"/>
  <c r="H22" i="1" l="1"/>
  <c r="M3" i="1"/>
  <c r="B27" i="1" s="1"/>
  <c r="M22" i="1"/>
  <c r="M4" i="1"/>
  <c r="B28" i="1" s="1"/>
  <c r="I22" i="1"/>
  <c r="N22" i="1" s="1"/>
  <c r="N3" i="1"/>
  <c r="C27" i="1" s="1"/>
  <c r="L17" i="1"/>
  <c r="L22" i="1" s="1"/>
  <c r="N4" i="1"/>
  <c r="C28" i="1" s="1"/>
  <c r="E29" i="1" l="1"/>
  <c r="M21" i="1"/>
  <c r="F28" i="1" s="1"/>
  <c r="F29" i="1"/>
  <c r="G29" i="1"/>
  <c r="N20" i="1"/>
  <c r="G27" i="1" s="1"/>
  <c r="N21" i="1"/>
  <c r="G28" i="1" s="1"/>
  <c r="L21" i="1"/>
  <c r="E28" i="1" s="1"/>
  <c r="M20" i="1" l="1"/>
  <c r="F27" i="1" s="1"/>
  <c r="J28" i="1" s="1"/>
  <c r="K27" i="1"/>
  <c r="K29" i="1"/>
  <c r="K28" i="1"/>
  <c r="E27" i="1"/>
  <c r="J27" i="1" l="1"/>
  <c r="J29" i="1"/>
  <c r="I27" i="1"/>
  <c r="I29" i="1"/>
  <c r="I28" i="1"/>
</calcChain>
</file>

<file path=xl/sharedStrings.xml><?xml version="1.0" encoding="utf-8"?>
<sst xmlns="http://schemas.openxmlformats.org/spreadsheetml/2006/main" count="150" uniqueCount="83">
  <si>
    <t>1)</t>
  </si>
  <si>
    <t>[A]</t>
  </si>
  <si>
    <t>=</t>
  </si>
  <si>
    <t>[U]</t>
  </si>
  <si>
    <t>f21</t>
  </si>
  <si>
    <t>[L]</t>
  </si>
  <si>
    <t>f31</t>
  </si>
  <si>
    <t>f32</t>
  </si>
  <si>
    <t>[A]=[L][U]</t>
  </si>
  <si>
    <t>*</t>
  </si>
  <si>
    <t>d1</t>
  </si>
  <si>
    <t>d2</t>
  </si>
  <si>
    <t>d3</t>
  </si>
  <si>
    <t>{d}</t>
  </si>
  <si>
    <t>{d} -&gt;</t>
  </si>
  <si>
    <t>x1</t>
  </si>
  <si>
    <t>x2</t>
  </si>
  <si>
    <t>x3</t>
  </si>
  <si>
    <t>[A]^-1</t>
  </si>
  <si>
    <t>[A]^-1 -&gt;</t>
  </si>
  <si>
    <t>xi_1</t>
  </si>
  <si>
    <t>xi_2</t>
  </si>
  <si>
    <t>xi_3</t>
  </si>
  <si>
    <t>di_1</t>
  </si>
  <si>
    <t>di_2</t>
  </si>
  <si>
    <t>di_3</t>
  </si>
  <si>
    <t>[I]</t>
  </si>
  <si>
    <t>2)</t>
  </si>
  <si>
    <t>f43</t>
  </si>
  <si>
    <t>{b}</t>
  </si>
  <si>
    <t>d4</t>
  </si>
  <si>
    <t>x4</t>
  </si>
  <si>
    <t>{x}</t>
  </si>
  <si>
    <t>e</t>
  </si>
  <si>
    <t>f</t>
  </si>
  <si>
    <t>g</t>
  </si>
  <si>
    <t>{r}</t>
  </si>
  <si>
    <t>fsrt</t>
  </si>
  <si>
    <t>scnd</t>
  </si>
  <si>
    <t>thrd</t>
  </si>
  <si>
    <t>frf</t>
  </si>
  <si>
    <t>! Decomposição L.U</t>
  </si>
  <si>
    <t>! Substituição progrssiva = cálculo de {d}</t>
  </si>
  <si>
    <t>e(k)</t>
  </si>
  <si>
    <t>f(k)</t>
  </si>
  <si>
    <t>r(k)</t>
  </si>
  <si>
    <t>!Substituição regressiva = cálculo de {x}</t>
  </si>
  <si>
    <t>x(k)</t>
  </si>
  <si>
    <t>3)</t>
  </si>
  <si>
    <t>l11</t>
  </si>
  <si>
    <t>l21</t>
  </si>
  <si>
    <t>l31</t>
  </si>
  <si>
    <t>l22</t>
  </si>
  <si>
    <t>l32</t>
  </si>
  <si>
    <t>l33</t>
  </si>
  <si>
    <t>l11^2</t>
  </si>
  <si>
    <t>l11l31</t>
  </si>
  <si>
    <t>l11l21</t>
  </si>
  <si>
    <t>l21^2+l22^2</t>
  </si>
  <si>
    <t>l21l31+l22l32</t>
  </si>
  <si>
    <t>[L]^T</t>
  </si>
  <si>
    <t>[L][L]^T</t>
  </si>
  <si>
    <t>y1</t>
  </si>
  <si>
    <t>y2</t>
  </si>
  <si>
    <t>y3</t>
  </si>
  <si>
    <t>{y}</t>
  </si>
  <si>
    <t>Isolando</t>
  </si>
  <si>
    <t>x1=(20+x2-2x3)/8</t>
  </si>
  <si>
    <t>x2=(38+2x1-x3)/6</t>
  </si>
  <si>
    <t>x3=(-34+3x1+x2)/7</t>
  </si>
  <si>
    <t>Iterando</t>
  </si>
  <si>
    <t>k1</t>
  </si>
  <si>
    <t>Chute inicial</t>
  </si>
  <si>
    <t>k2</t>
  </si>
  <si>
    <t>k3</t>
  </si>
  <si>
    <t>k4</t>
  </si>
  <si>
    <t xml:space="preserve">Com relaxação </t>
  </si>
  <si>
    <t>\lambda =</t>
  </si>
  <si>
    <t>k5</t>
  </si>
  <si>
    <t>k6</t>
  </si>
  <si>
    <t>4)</t>
  </si>
  <si>
    <t>x(n) = frf</t>
  </si>
  <si>
    <t>l31^2+l32^2+l33^2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</si>
</sst>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0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10" xfId="0" applyNumberFormat="1" applyBorder="1"/>
    <xf numFmtId="164" fontId="0" fillId="0" borderId="11" xfId="0" applyNumberFormat="1" applyBorder="1"/>
    <xf numFmtId="164" fontId="1" fillId="2" borderId="1" xfId="1" applyNumberFormat="1" applyBorder="1"/>
    <xf numFmtId="164" fontId="1" fillId="2" borderId="2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7" xfId="1" applyNumberFormat="1" applyBorder="1"/>
    <xf numFmtId="164" fontId="1" fillId="2" borderId="8" xfId="1" applyNumberForma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tabSelected="1" zoomScale="40" zoomScaleNormal="40" workbookViewId="0">
      <selection activeCell="E105" sqref="E105"/>
    </sheetView>
  </sheetViews>
  <sheetFormatPr defaultRowHeight="15" x14ac:dyDescent="0.25"/>
  <cols>
    <col min="1" max="1" width="13.140625" customWidth="1"/>
    <col min="2" max="2" width="14.140625" customWidth="1"/>
    <col min="3" max="3" width="14.85546875" customWidth="1"/>
    <col min="5" max="5" width="12.85546875" customWidth="1"/>
    <col min="6" max="6" width="12.28515625" customWidth="1"/>
    <col min="7" max="7" width="12.5703125" customWidth="1"/>
    <col min="8" max="8" width="12.28515625" customWidth="1"/>
    <col min="9" max="9" width="13.140625" customWidth="1"/>
    <col min="10" max="10" width="12.5703125" customWidth="1"/>
    <col min="11" max="11" width="15.5703125" customWidth="1"/>
    <col min="12" max="12" width="12.7109375" customWidth="1"/>
    <col min="13" max="13" width="12" customWidth="1"/>
    <col min="14" max="14" width="12.85546875" customWidth="1"/>
  </cols>
  <sheetData>
    <row r="1" spans="1:14" x14ac:dyDescent="0.25">
      <c r="A1" t="s">
        <v>0</v>
      </c>
    </row>
    <row r="2" spans="1:14" x14ac:dyDescent="0.25">
      <c r="A2" t="s">
        <v>1</v>
      </c>
      <c r="B2" s="32" t="s">
        <v>2</v>
      </c>
      <c r="C2" t="s">
        <v>3</v>
      </c>
      <c r="E2" s="44" t="s">
        <v>4</v>
      </c>
      <c r="G2" t="s">
        <v>5</v>
      </c>
      <c r="L2" t="s">
        <v>8</v>
      </c>
    </row>
    <row r="3" spans="1:14" x14ac:dyDescent="0.25">
      <c r="A3" s="1">
        <v>3</v>
      </c>
      <c r="B3" s="2">
        <v>-0.1</v>
      </c>
      <c r="C3" s="3">
        <v>-0.2</v>
      </c>
      <c r="E3" s="45">
        <f>A4/A3</f>
        <v>3.3333333333333333E-2</v>
      </c>
      <c r="G3" s="1">
        <v>1</v>
      </c>
      <c r="H3" s="2">
        <v>0</v>
      </c>
      <c r="I3" s="3">
        <v>0</v>
      </c>
      <c r="L3" s="35">
        <f>G15*A15+H15*A16+I15*A17</f>
        <v>3</v>
      </c>
      <c r="M3" s="36">
        <f>G15*B15+H15*B16+I15*B17</f>
        <v>-0.1</v>
      </c>
      <c r="N3" s="37">
        <f>G15*C15+H15*C16+I15*C17</f>
        <v>-0.2</v>
      </c>
    </row>
    <row r="4" spans="1:14" x14ac:dyDescent="0.25">
      <c r="A4" s="4">
        <v>0.1</v>
      </c>
      <c r="B4" s="18">
        <v>7</v>
      </c>
      <c r="C4" s="5">
        <v>-0.3</v>
      </c>
      <c r="E4" s="32"/>
      <c r="G4" s="4">
        <v>0</v>
      </c>
      <c r="H4" s="18">
        <v>1</v>
      </c>
      <c r="I4" s="5">
        <v>0</v>
      </c>
      <c r="L4" s="38">
        <f>G16*A15+H16*A16+I16*A17</f>
        <v>0.1</v>
      </c>
      <c r="M4" s="39">
        <f>G16*B15+H16*B16+I16*B17</f>
        <v>7</v>
      </c>
      <c r="N4" s="40">
        <f>G16*C15+H16*C16+I16*C17</f>
        <v>-0.3</v>
      </c>
    </row>
    <row r="5" spans="1:14" x14ac:dyDescent="0.25">
      <c r="A5" s="6">
        <v>0.3</v>
      </c>
      <c r="B5" s="7">
        <v>-0.2</v>
      </c>
      <c r="C5" s="8">
        <v>10</v>
      </c>
      <c r="E5" s="32"/>
      <c r="G5" s="6">
        <v>0</v>
      </c>
      <c r="H5" s="7">
        <v>0</v>
      </c>
      <c r="I5" s="8">
        <v>1</v>
      </c>
      <c r="L5" s="41">
        <f>G17*A15+H17*A16+I17*A17</f>
        <v>0.3</v>
      </c>
      <c r="M5" s="42">
        <f>G17*B15+H17*B16+I17*B17</f>
        <v>-0.2</v>
      </c>
      <c r="N5" s="43">
        <f>G17*C15+H17*C16+I17*C17</f>
        <v>10</v>
      </c>
    </row>
    <row r="6" spans="1:14" x14ac:dyDescent="0.25">
      <c r="E6" s="32"/>
    </row>
    <row r="7" spans="1:14" x14ac:dyDescent="0.25">
      <c r="A7" s="1">
        <f>A3</f>
        <v>3</v>
      </c>
      <c r="B7" s="1">
        <f>B3</f>
        <v>-0.1</v>
      </c>
      <c r="C7" s="1">
        <f t="shared" ref="C7" si="0">C3</f>
        <v>-0.2</v>
      </c>
      <c r="E7" s="44" t="s">
        <v>6</v>
      </c>
      <c r="G7" s="1">
        <f>G3</f>
        <v>1</v>
      </c>
      <c r="H7" s="2">
        <f t="shared" ref="H7:I7" si="1">H3</f>
        <v>0</v>
      </c>
      <c r="I7" s="3">
        <f t="shared" si="1"/>
        <v>0</v>
      </c>
    </row>
    <row r="8" spans="1:14" x14ac:dyDescent="0.25">
      <c r="A8" s="4">
        <f>A4-(A3*E3)</f>
        <v>0</v>
      </c>
      <c r="B8" s="4">
        <f>B4-(B3*E3)</f>
        <v>7.003333333333333</v>
      </c>
      <c r="C8" s="4">
        <f>C4-(C3*E3)</f>
        <v>-0.29333333333333333</v>
      </c>
      <c r="E8" s="45">
        <f>A5/A3</f>
        <v>9.9999999999999992E-2</v>
      </c>
      <c r="G8" s="4">
        <f>E3</f>
        <v>3.3333333333333333E-2</v>
      </c>
      <c r="H8" s="18">
        <f t="shared" ref="G8:I9" si="2">H4</f>
        <v>1</v>
      </c>
      <c r="I8" s="5">
        <f t="shared" si="2"/>
        <v>0</v>
      </c>
    </row>
    <row r="9" spans="1:14" x14ac:dyDescent="0.25">
      <c r="A9" s="6">
        <f>A5</f>
        <v>0.3</v>
      </c>
      <c r="B9" s="6">
        <f t="shared" ref="B9:C9" si="3">B5</f>
        <v>-0.2</v>
      </c>
      <c r="C9" s="6">
        <f t="shared" si="3"/>
        <v>10</v>
      </c>
      <c r="E9" s="32"/>
      <c r="G9" s="6">
        <f t="shared" si="2"/>
        <v>0</v>
      </c>
      <c r="H9" s="7">
        <f t="shared" si="2"/>
        <v>0</v>
      </c>
      <c r="I9" s="8">
        <f t="shared" si="2"/>
        <v>1</v>
      </c>
    </row>
    <row r="10" spans="1:14" x14ac:dyDescent="0.25">
      <c r="E10" s="32"/>
    </row>
    <row r="11" spans="1:14" x14ac:dyDescent="0.25">
      <c r="A11" s="1">
        <f>A7</f>
        <v>3</v>
      </c>
      <c r="B11" s="2">
        <f t="shared" ref="B11:C11" si="4">B7</f>
        <v>-0.1</v>
      </c>
      <c r="C11" s="3">
        <f t="shared" si="4"/>
        <v>-0.2</v>
      </c>
      <c r="E11" s="44" t="s">
        <v>7</v>
      </c>
      <c r="G11" s="1">
        <f>G7</f>
        <v>1</v>
      </c>
      <c r="H11" s="2">
        <f t="shared" ref="H11:I11" si="5">H7</f>
        <v>0</v>
      </c>
      <c r="I11" s="3">
        <f t="shared" si="5"/>
        <v>0</v>
      </c>
    </row>
    <row r="12" spans="1:14" x14ac:dyDescent="0.25">
      <c r="A12" s="4">
        <f>A8</f>
        <v>0</v>
      </c>
      <c r="B12" s="18">
        <f t="shared" ref="B12:C12" si="6">B8</f>
        <v>7.003333333333333</v>
      </c>
      <c r="C12" s="5">
        <f t="shared" si="6"/>
        <v>-0.29333333333333333</v>
      </c>
      <c r="E12" s="45">
        <f>B13/B12</f>
        <v>-2.7129938124702525E-2</v>
      </c>
      <c r="G12" s="4">
        <f t="shared" ref="G12:I13" si="7">G8</f>
        <v>3.3333333333333333E-2</v>
      </c>
      <c r="H12" s="18">
        <f t="shared" si="7"/>
        <v>1</v>
      </c>
      <c r="I12" s="5">
        <f t="shared" si="7"/>
        <v>0</v>
      </c>
    </row>
    <row r="13" spans="1:14" x14ac:dyDescent="0.25">
      <c r="A13" s="6">
        <f>A9-(A7*E8)</f>
        <v>0</v>
      </c>
      <c r="B13" s="7">
        <f>B9-(B7*E8)</f>
        <v>-0.19</v>
      </c>
      <c r="C13" s="8">
        <f>C9-(C7*E8)</f>
        <v>10.02</v>
      </c>
      <c r="G13" s="6">
        <f>E8</f>
        <v>9.9999999999999992E-2</v>
      </c>
      <c r="H13" s="7">
        <f t="shared" si="7"/>
        <v>0</v>
      </c>
      <c r="I13" s="8">
        <f t="shared" si="7"/>
        <v>1</v>
      </c>
    </row>
    <row r="14" spans="1:14" x14ac:dyDescent="0.25">
      <c r="K14" t="s">
        <v>14</v>
      </c>
      <c r="L14" s="16" t="s">
        <v>10</v>
      </c>
      <c r="M14" s="16" t="s">
        <v>11</v>
      </c>
      <c r="N14" s="16" t="s">
        <v>12</v>
      </c>
    </row>
    <row r="15" spans="1:14" x14ac:dyDescent="0.25">
      <c r="A15" s="1">
        <f>A11</f>
        <v>3</v>
      </c>
      <c r="B15" s="2">
        <f t="shared" ref="B15:C15" si="8">B11</f>
        <v>-0.1</v>
      </c>
      <c r="C15" s="3">
        <f t="shared" si="8"/>
        <v>-0.2</v>
      </c>
      <c r="G15" s="1">
        <f>G11</f>
        <v>1</v>
      </c>
      <c r="H15" s="2">
        <f t="shared" ref="H15:I15" si="9">H11</f>
        <v>0</v>
      </c>
      <c r="I15" s="3">
        <f t="shared" si="9"/>
        <v>0</v>
      </c>
      <c r="K15" t="s">
        <v>23</v>
      </c>
      <c r="L15" s="33">
        <f>G15</f>
        <v>1</v>
      </c>
      <c r="M15" s="33">
        <f>0/G15</f>
        <v>0</v>
      </c>
      <c r="N15" s="33">
        <v>0</v>
      </c>
    </row>
    <row r="16" spans="1:14" x14ac:dyDescent="0.25">
      <c r="A16" s="4">
        <f>A12</f>
        <v>0</v>
      </c>
      <c r="B16" s="18">
        <f t="shared" ref="B16:C16" si="10">B12</f>
        <v>7.003333333333333</v>
      </c>
      <c r="C16" s="5">
        <f t="shared" si="10"/>
        <v>-0.29333333333333333</v>
      </c>
      <c r="G16" s="4">
        <f t="shared" ref="G16:I17" si="11">G12</f>
        <v>3.3333333333333333E-2</v>
      </c>
      <c r="H16" s="18">
        <f t="shared" si="11"/>
        <v>1</v>
      </c>
      <c r="I16" s="5">
        <f t="shared" si="11"/>
        <v>0</v>
      </c>
      <c r="J16" s="31" t="s">
        <v>9</v>
      </c>
      <c r="K16" t="s">
        <v>24</v>
      </c>
      <c r="L16" s="33">
        <f>0-G16*L15</f>
        <v>-3.3333333333333333E-2</v>
      </c>
      <c r="M16" s="33">
        <f>1-G16*M15</f>
        <v>1</v>
      </c>
      <c r="N16" s="33">
        <v>0</v>
      </c>
    </row>
    <row r="17" spans="1:14" x14ac:dyDescent="0.25">
      <c r="A17" s="6">
        <f>A13</f>
        <v>0</v>
      </c>
      <c r="B17" s="7">
        <f>B13-(B16*E12)</f>
        <v>0</v>
      </c>
      <c r="C17" s="8">
        <f>C13-(C16*E12)</f>
        <v>10.012041884816753</v>
      </c>
      <c r="G17" s="6">
        <f t="shared" si="11"/>
        <v>9.9999999999999992E-2</v>
      </c>
      <c r="H17" s="7">
        <f>E12</f>
        <v>-2.7129938124702525E-2</v>
      </c>
      <c r="I17" s="8">
        <f t="shared" si="11"/>
        <v>1</v>
      </c>
      <c r="K17" t="s">
        <v>25</v>
      </c>
      <c r="L17" s="34">
        <f>0-G17*L15-H17*L16</f>
        <v>-0.10090433127082341</v>
      </c>
      <c r="M17" s="34">
        <f>0-G17*M15-H17*M16</f>
        <v>2.7129938124702525E-2</v>
      </c>
      <c r="N17" s="34">
        <f>1-G17*N15-H17*N16</f>
        <v>1</v>
      </c>
    </row>
    <row r="19" spans="1:14" x14ac:dyDescent="0.25">
      <c r="G19" t="s">
        <v>3</v>
      </c>
      <c r="K19" t="s">
        <v>19</v>
      </c>
      <c r="L19" t="s">
        <v>15</v>
      </c>
      <c r="M19" t="s">
        <v>16</v>
      </c>
      <c r="N19" t="s">
        <v>17</v>
      </c>
    </row>
    <row r="20" spans="1:14" x14ac:dyDescent="0.25">
      <c r="G20" s="1">
        <f>A15</f>
        <v>3</v>
      </c>
      <c r="H20" s="2">
        <f>B15</f>
        <v>-0.1</v>
      </c>
      <c r="I20" s="3">
        <f>C15</f>
        <v>-0.2</v>
      </c>
      <c r="K20" t="s">
        <v>20</v>
      </c>
      <c r="L20" s="1">
        <f>(L15-I20*L22-H20*L21)/G20</f>
        <v>0.33248872133984303</v>
      </c>
      <c r="M20" s="2">
        <f>(M15-I20*M22-H20*M21)/G20</f>
        <v>4.9440702057969221E-3</v>
      </c>
      <c r="N20" s="3">
        <f>(N15-I20*N22-H20*N21)/G20</f>
        <v>6.7980965329707691E-3</v>
      </c>
    </row>
    <row r="21" spans="1:14" x14ac:dyDescent="0.25">
      <c r="G21" s="4">
        <f t="shared" ref="G21:G22" si="12">A16</f>
        <v>0</v>
      </c>
      <c r="H21" s="18">
        <f t="shared" ref="H21:H22" si="13">B16</f>
        <v>7.003333333333333</v>
      </c>
      <c r="I21" s="5">
        <f t="shared" ref="I21:I22" si="14">C16</f>
        <v>-0.29333333333333333</v>
      </c>
      <c r="J21" s="32" t="s">
        <v>9</v>
      </c>
      <c r="K21" t="s">
        <v>21</v>
      </c>
      <c r="L21" s="4">
        <f>(L16-I21*L22)/H21</f>
        <v>-5.1817658887679278E-3</v>
      </c>
      <c r="M21" s="18">
        <f>(M16-I21*M22)/H21</f>
        <v>0.14290264460216873</v>
      </c>
      <c r="N21" s="5">
        <f>(N16-I21*N22)/H21</f>
        <v>4.1834440202897036E-3</v>
      </c>
    </row>
    <row r="22" spans="1:14" x14ac:dyDescent="0.25">
      <c r="G22" s="6">
        <f t="shared" si="12"/>
        <v>0</v>
      </c>
      <c r="H22" s="7">
        <f t="shared" si="13"/>
        <v>0</v>
      </c>
      <c r="I22" s="8">
        <f t="shared" si="14"/>
        <v>10.012041884816753</v>
      </c>
      <c r="K22" t="s">
        <v>22</v>
      </c>
      <c r="L22" s="6">
        <f>L17/I22</f>
        <v>-1.0078296957970649E-2</v>
      </c>
      <c r="M22" s="7">
        <f>M17/I22</f>
        <v>2.7097307858694676E-3</v>
      </c>
      <c r="N22" s="8">
        <f>N17/I22</f>
        <v>9.9879725984416676E-2</v>
      </c>
    </row>
    <row r="26" spans="1:14" x14ac:dyDescent="0.25">
      <c r="A26" t="s">
        <v>1</v>
      </c>
      <c r="E26" t="s">
        <v>18</v>
      </c>
      <c r="I26" t="s">
        <v>26</v>
      </c>
    </row>
    <row r="27" spans="1:14" x14ac:dyDescent="0.25">
      <c r="A27" s="1">
        <f>L3</f>
        <v>3</v>
      </c>
      <c r="B27" s="2">
        <f t="shared" ref="B27:C29" si="15">M3</f>
        <v>-0.1</v>
      </c>
      <c r="C27" s="3">
        <f t="shared" si="15"/>
        <v>-0.2</v>
      </c>
      <c r="E27" s="1">
        <f>L20</f>
        <v>0.33248872133984303</v>
      </c>
      <c r="F27" s="2">
        <f t="shared" ref="F27:G29" si="16">M20</f>
        <v>4.9440702057969221E-3</v>
      </c>
      <c r="G27" s="3">
        <f t="shared" si="16"/>
        <v>6.7980965329707691E-3</v>
      </c>
      <c r="I27" s="35">
        <f>A27*E27+B27*E28+C27*E29</f>
        <v>0.99999999999999989</v>
      </c>
      <c r="J27" s="36">
        <f>A27*F27+B27*F28+C27*F29</f>
        <v>-1.8431436932253575E-18</v>
      </c>
      <c r="K27" s="37">
        <f>A27*G27+B27*G28+C27*G29</f>
        <v>0</v>
      </c>
    </row>
    <row r="28" spans="1:14" x14ac:dyDescent="0.25">
      <c r="A28" s="4">
        <f t="shared" ref="A28:A29" si="17">L4</f>
        <v>0.1</v>
      </c>
      <c r="B28" s="18">
        <f t="shared" si="15"/>
        <v>7</v>
      </c>
      <c r="C28" s="5">
        <f t="shared" si="15"/>
        <v>-0.3</v>
      </c>
      <c r="E28" s="4">
        <f t="shared" ref="E28:E29" si="18">L21</f>
        <v>-5.1817658887679278E-3</v>
      </c>
      <c r="F28" s="18">
        <f t="shared" si="16"/>
        <v>0.14290264460216873</v>
      </c>
      <c r="G28" s="5">
        <f t="shared" si="16"/>
        <v>4.1834440202897036E-3</v>
      </c>
      <c r="I28" s="38">
        <f>A28*E27+B28*E28+C28*E29</f>
        <v>0</v>
      </c>
      <c r="J28" s="39">
        <f>A28*F27+B28*F28+C28*F29</f>
        <v>0.99999999999999978</v>
      </c>
      <c r="K28" s="40">
        <f>A28*G27+B28*G28+C28*G29</f>
        <v>0</v>
      </c>
    </row>
    <row r="29" spans="1:14" x14ac:dyDescent="0.25">
      <c r="A29" s="6">
        <f t="shared" si="17"/>
        <v>0.3</v>
      </c>
      <c r="B29" s="7">
        <f t="shared" si="15"/>
        <v>-0.2</v>
      </c>
      <c r="C29" s="8">
        <f t="shared" si="15"/>
        <v>10</v>
      </c>
      <c r="E29" s="6">
        <f t="shared" si="18"/>
        <v>-1.0078296957970649E-2</v>
      </c>
      <c r="F29" s="7">
        <f t="shared" si="16"/>
        <v>2.7097307858694676E-3</v>
      </c>
      <c r="G29" s="8">
        <f t="shared" si="16"/>
        <v>9.9879725984416676E-2</v>
      </c>
      <c r="I29" s="41">
        <f>A29*E27+B29*E28+C29*E29</f>
        <v>0</v>
      </c>
      <c r="J29" s="42">
        <f>A29*F27+B29*F28+C29*F29</f>
        <v>0</v>
      </c>
      <c r="K29" s="43">
        <f>A29*G27+B29*G28+C29*G29</f>
        <v>1</v>
      </c>
    </row>
    <row r="31" spans="1:14" ht="15.75" thickBot="1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</row>
    <row r="32" spans="1:14" x14ac:dyDescent="0.25">
      <c r="A32" t="s">
        <v>27</v>
      </c>
    </row>
    <row r="33" spans="1:22" x14ac:dyDescent="0.25">
      <c r="A33" t="s">
        <v>1</v>
      </c>
      <c r="B33" t="s">
        <v>2</v>
      </c>
      <c r="C33" t="s">
        <v>3</v>
      </c>
      <c r="F33" s="28" t="s">
        <v>4</v>
      </c>
      <c r="H33" t="s">
        <v>5</v>
      </c>
      <c r="M33" t="s">
        <v>8</v>
      </c>
      <c r="S33" t="s">
        <v>37</v>
      </c>
      <c r="T33" t="s">
        <v>38</v>
      </c>
      <c r="U33" t="s">
        <v>39</v>
      </c>
      <c r="V33" t="s">
        <v>40</v>
      </c>
    </row>
    <row r="34" spans="1:22" x14ac:dyDescent="0.25">
      <c r="A34" s="9">
        <v>2.04</v>
      </c>
      <c r="B34" s="10">
        <v>-1</v>
      </c>
      <c r="C34" s="10">
        <v>0</v>
      </c>
      <c r="D34" s="11">
        <v>0</v>
      </c>
      <c r="F34" s="30">
        <f>A35/A34</f>
        <v>-0.49019607843137253</v>
      </c>
      <c r="H34" s="9">
        <v>1</v>
      </c>
      <c r="I34" s="10">
        <v>0</v>
      </c>
      <c r="J34" s="10">
        <v>0</v>
      </c>
      <c r="K34" s="11">
        <v>0</v>
      </c>
      <c r="M34" s="19">
        <f>H50*A50+I50*A51+J50*A52+K50*A53</f>
        <v>2.04</v>
      </c>
      <c r="N34" s="20">
        <f>H50*B50+I50*B51+J50*B52+K50*B53</f>
        <v>-1</v>
      </c>
      <c r="O34" s="20">
        <f>H50*C50+I50*C51+J50*C52+K50*C53</f>
        <v>0</v>
      </c>
      <c r="P34" s="21">
        <f>H50*D50+I50*D51+J50*D52+K50*D53</f>
        <v>0</v>
      </c>
      <c r="R34" t="s">
        <v>33</v>
      </c>
      <c r="T34" s="9">
        <f>A35</f>
        <v>-1</v>
      </c>
      <c r="U34" s="10">
        <f>B36</f>
        <v>-1</v>
      </c>
      <c r="V34" s="11">
        <f>C37</f>
        <v>-1</v>
      </c>
    </row>
    <row r="35" spans="1:22" x14ac:dyDescent="0.25">
      <c r="A35" s="12">
        <v>-1</v>
      </c>
      <c r="B35" s="13">
        <v>2.04</v>
      </c>
      <c r="C35" s="13">
        <v>-1</v>
      </c>
      <c r="D35" s="14">
        <v>0</v>
      </c>
      <c r="H35" s="12">
        <v>0</v>
      </c>
      <c r="I35" s="13">
        <v>1</v>
      </c>
      <c r="J35" s="13">
        <v>0</v>
      </c>
      <c r="K35" s="14">
        <v>0</v>
      </c>
      <c r="M35" s="22">
        <f>H51*A50+I51*A51+J51*A52+K51*A53</f>
        <v>-1</v>
      </c>
      <c r="N35" s="23">
        <f>H51*B50+I51*B51+J51*B52+K51*B53</f>
        <v>2.04</v>
      </c>
      <c r="O35" s="23">
        <f>H51*C50+I51*C51+J51*C52+K51*C53</f>
        <v>-1</v>
      </c>
      <c r="P35" s="24">
        <f>H51*D50+I51*D51+J51*D52+K51*D53</f>
        <v>0</v>
      </c>
      <c r="R35" t="s">
        <v>34</v>
      </c>
      <c r="S35" s="47">
        <f>A34</f>
        <v>2.04</v>
      </c>
      <c r="T35" s="48">
        <f>B35</f>
        <v>2.04</v>
      </c>
      <c r="U35" s="48">
        <f>C36</f>
        <v>2.04</v>
      </c>
      <c r="V35" s="49">
        <f>D37</f>
        <v>2.04</v>
      </c>
    </row>
    <row r="36" spans="1:22" x14ac:dyDescent="0.25">
      <c r="A36" s="12">
        <v>0</v>
      </c>
      <c r="B36" s="13">
        <v>-1</v>
      </c>
      <c r="C36" s="13">
        <v>2.04</v>
      </c>
      <c r="D36" s="14">
        <v>-1</v>
      </c>
      <c r="H36" s="12">
        <v>0</v>
      </c>
      <c r="I36" s="13">
        <v>0</v>
      </c>
      <c r="J36" s="13">
        <v>1</v>
      </c>
      <c r="K36" s="14">
        <v>0</v>
      </c>
      <c r="M36" s="22">
        <f>H52*A50+I52*A51+J52*A52+K52*A53</f>
        <v>0</v>
      </c>
      <c r="N36" s="23">
        <f>H52*B50+I52*B51+J52*B52+K52*B53</f>
        <v>-1</v>
      </c>
      <c r="O36" s="23">
        <f>H52*C50+I52*C51+J52*C52+K52*C53</f>
        <v>2.04</v>
      </c>
      <c r="P36" s="24">
        <f>H52*D50+I52*D51+J52*D52+K52*D53</f>
        <v>-1</v>
      </c>
      <c r="R36" t="s">
        <v>35</v>
      </c>
      <c r="S36" s="47">
        <f>B34</f>
        <v>-1</v>
      </c>
      <c r="T36" s="48">
        <f>C35</f>
        <v>-1</v>
      </c>
      <c r="U36" s="49">
        <f>D36</f>
        <v>-1</v>
      </c>
    </row>
    <row r="37" spans="1:22" x14ac:dyDescent="0.25">
      <c r="A37" s="15">
        <v>0</v>
      </c>
      <c r="B37" s="16">
        <v>0</v>
      </c>
      <c r="C37" s="16">
        <v>-1</v>
      </c>
      <c r="D37" s="17">
        <v>2.04</v>
      </c>
      <c r="H37" s="15">
        <v>0</v>
      </c>
      <c r="I37" s="16">
        <v>0</v>
      </c>
      <c r="J37" s="16">
        <v>0</v>
      </c>
      <c r="K37" s="17">
        <v>1</v>
      </c>
      <c r="M37" s="25">
        <f>H53*A50+I53*A51+J53*A52+K53*A53</f>
        <v>0</v>
      </c>
      <c r="N37" s="26">
        <f>H53*B50+I53*B51+J53*B52+K53*B53</f>
        <v>0</v>
      </c>
      <c r="O37" s="26">
        <f>H53*C50+I53*C51+J53*C52+K53*C53</f>
        <v>-1</v>
      </c>
      <c r="P37" s="27">
        <f>H53*D50+I53*D51+J53*D52+K53*D53</f>
        <v>2.04</v>
      </c>
    </row>
    <row r="39" spans="1:22" x14ac:dyDescent="0.25">
      <c r="F39" s="28" t="s">
        <v>7</v>
      </c>
    </row>
    <row r="40" spans="1:22" x14ac:dyDescent="0.25">
      <c r="A40" s="9">
        <f>A34</f>
        <v>2.04</v>
      </c>
      <c r="B40" s="10">
        <f t="shared" ref="B40:D40" si="19">B34</f>
        <v>-1</v>
      </c>
      <c r="C40" s="10">
        <f t="shared" si="19"/>
        <v>0</v>
      </c>
      <c r="D40" s="11">
        <f t="shared" si="19"/>
        <v>0</v>
      </c>
      <c r="F40" s="30">
        <f>B42/B41</f>
        <v>-0.64524291497975705</v>
      </c>
      <c r="H40" s="9">
        <f>H34</f>
        <v>1</v>
      </c>
      <c r="I40" s="10">
        <f t="shared" ref="I40:K40" si="20">I34</f>
        <v>0</v>
      </c>
      <c r="J40" s="10">
        <f t="shared" si="20"/>
        <v>0</v>
      </c>
      <c r="K40" s="11">
        <f t="shared" si="20"/>
        <v>0</v>
      </c>
      <c r="S40" t="s">
        <v>41</v>
      </c>
    </row>
    <row r="41" spans="1:22" x14ac:dyDescent="0.25">
      <c r="A41" s="12">
        <f>A35-A34*F34</f>
        <v>0</v>
      </c>
      <c r="B41" s="13">
        <f>B35-B34*F34</f>
        <v>1.5498039215686275</v>
      </c>
      <c r="C41" s="13">
        <f>C35-C34*F34</f>
        <v>-1</v>
      </c>
      <c r="D41" s="14">
        <f>D35-D34*F34</f>
        <v>0</v>
      </c>
      <c r="H41" s="12">
        <f>F34</f>
        <v>-0.49019607843137253</v>
      </c>
      <c r="I41" s="13">
        <f t="shared" ref="H41:K43" si="21">I35</f>
        <v>1</v>
      </c>
      <c r="J41" s="13">
        <f t="shared" si="21"/>
        <v>0</v>
      </c>
      <c r="K41" s="14">
        <f t="shared" si="21"/>
        <v>0</v>
      </c>
      <c r="S41" t="s">
        <v>43</v>
      </c>
      <c r="T41" t="s">
        <v>44</v>
      </c>
    </row>
    <row r="42" spans="1:22" x14ac:dyDescent="0.25">
      <c r="A42" s="12">
        <f t="shared" ref="A42:D43" si="22">A36</f>
        <v>0</v>
      </c>
      <c r="B42" s="13">
        <f t="shared" si="22"/>
        <v>-1</v>
      </c>
      <c r="C42" s="13">
        <f t="shared" si="22"/>
        <v>2.04</v>
      </c>
      <c r="D42" s="14">
        <f t="shared" si="22"/>
        <v>-1</v>
      </c>
      <c r="H42" s="12">
        <f t="shared" si="21"/>
        <v>0</v>
      </c>
      <c r="I42" s="13">
        <f t="shared" si="21"/>
        <v>0</v>
      </c>
      <c r="J42" s="13">
        <f t="shared" si="21"/>
        <v>1</v>
      </c>
      <c r="K42" s="14">
        <f t="shared" si="21"/>
        <v>0</v>
      </c>
      <c r="S42" s="28"/>
      <c r="T42" s="28">
        <f>S35</f>
        <v>2.04</v>
      </c>
    </row>
    <row r="43" spans="1:22" x14ac:dyDescent="0.25">
      <c r="A43" s="15">
        <f t="shared" si="22"/>
        <v>0</v>
      </c>
      <c r="B43" s="16">
        <f t="shared" si="22"/>
        <v>0</v>
      </c>
      <c r="C43" s="16">
        <f t="shared" si="22"/>
        <v>-1</v>
      </c>
      <c r="D43" s="17">
        <f t="shared" si="22"/>
        <v>2.04</v>
      </c>
      <c r="H43" s="15">
        <f t="shared" si="21"/>
        <v>0</v>
      </c>
      <c r="I43" s="16">
        <f t="shared" si="21"/>
        <v>0</v>
      </c>
      <c r="J43" s="16">
        <f t="shared" si="21"/>
        <v>0</v>
      </c>
      <c r="K43" s="17">
        <f t="shared" si="21"/>
        <v>1</v>
      </c>
      <c r="S43" s="29">
        <f>T34/S35</f>
        <v>-0.49019607843137253</v>
      </c>
      <c r="T43" s="29">
        <f>T35-S43*S36</f>
        <v>1.5498039215686275</v>
      </c>
    </row>
    <row r="44" spans="1:22" x14ac:dyDescent="0.25">
      <c r="F44" s="28" t="s">
        <v>28</v>
      </c>
      <c r="S44" s="29">
        <f>U34/T43</f>
        <v>-0.64524291497975705</v>
      </c>
      <c r="T44" s="29">
        <f>U35-S44*T36</f>
        <v>1.3947570850202431</v>
      </c>
    </row>
    <row r="45" spans="1:22" x14ac:dyDescent="0.25">
      <c r="A45" s="9">
        <f>A40</f>
        <v>2.04</v>
      </c>
      <c r="B45" s="10">
        <f t="shared" ref="B45:D45" si="23">B40</f>
        <v>-1</v>
      </c>
      <c r="C45" s="10">
        <f t="shared" si="23"/>
        <v>0</v>
      </c>
      <c r="D45" s="11">
        <f t="shared" si="23"/>
        <v>0</v>
      </c>
      <c r="F45" s="30">
        <f>C48/C47</f>
        <v>-0.71697072611427981</v>
      </c>
      <c r="H45" s="9">
        <f>H40</f>
        <v>1</v>
      </c>
      <c r="I45" s="10">
        <f t="shared" ref="I45:K45" si="24">I40</f>
        <v>0</v>
      </c>
      <c r="J45" s="10">
        <f t="shared" si="24"/>
        <v>0</v>
      </c>
      <c r="K45" s="11">
        <f t="shared" si="24"/>
        <v>0</v>
      </c>
      <c r="S45" s="30">
        <f>V34/T44</f>
        <v>-0.71697072611427981</v>
      </c>
      <c r="T45" s="30">
        <f>V35-S45*U36</f>
        <v>1.3230292738857203</v>
      </c>
    </row>
    <row r="46" spans="1:22" x14ac:dyDescent="0.25">
      <c r="A46" s="12">
        <f>A41</f>
        <v>0</v>
      </c>
      <c r="B46" s="13">
        <f t="shared" ref="B46:D46" si="25">B41</f>
        <v>1.5498039215686275</v>
      </c>
      <c r="C46" s="13">
        <f t="shared" si="25"/>
        <v>-1</v>
      </c>
      <c r="D46" s="14">
        <f t="shared" si="25"/>
        <v>0</v>
      </c>
      <c r="H46" s="12">
        <f t="shared" ref="H46:K48" si="26">H41</f>
        <v>-0.49019607843137253</v>
      </c>
      <c r="I46" s="13">
        <f t="shared" si="26"/>
        <v>1</v>
      </c>
      <c r="J46" s="13">
        <f t="shared" si="26"/>
        <v>0</v>
      </c>
      <c r="K46" s="14">
        <f t="shared" si="26"/>
        <v>0</v>
      </c>
    </row>
    <row r="47" spans="1:22" x14ac:dyDescent="0.25">
      <c r="A47" s="12">
        <f t="shared" ref="A47:D48" si="27">A42</f>
        <v>0</v>
      </c>
      <c r="B47" s="13">
        <f>B42-B41*F40</f>
        <v>0</v>
      </c>
      <c r="C47" s="13">
        <f>C42-C41*F40</f>
        <v>1.3947570850202431</v>
      </c>
      <c r="D47" s="14">
        <f>D42-D41*F40</f>
        <v>-1</v>
      </c>
      <c r="H47" s="12">
        <f t="shared" si="26"/>
        <v>0</v>
      </c>
      <c r="I47" s="13">
        <f>F40</f>
        <v>-0.64524291497975705</v>
      </c>
      <c r="J47" s="13">
        <f t="shared" si="26"/>
        <v>1</v>
      </c>
      <c r="K47" s="14">
        <f t="shared" si="26"/>
        <v>0</v>
      </c>
      <c r="S47" t="s">
        <v>42</v>
      </c>
    </row>
    <row r="48" spans="1:22" x14ac:dyDescent="0.25">
      <c r="A48" s="15">
        <f t="shared" si="27"/>
        <v>0</v>
      </c>
      <c r="B48" s="16">
        <f t="shared" si="27"/>
        <v>0</v>
      </c>
      <c r="C48" s="16">
        <f t="shared" si="27"/>
        <v>-1</v>
      </c>
      <c r="D48" s="17">
        <f t="shared" si="27"/>
        <v>2.04</v>
      </c>
      <c r="H48" s="15">
        <f t="shared" si="26"/>
        <v>0</v>
      </c>
      <c r="I48" s="16">
        <f t="shared" si="26"/>
        <v>0</v>
      </c>
      <c r="J48" s="16">
        <f t="shared" si="26"/>
        <v>0</v>
      </c>
      <c r="K48" s="17">
        <f t="shared" si="26"/>
        <v>1</v>
      </c>
      <c r="P48" t="s">
        <v>36</v>
      </c>
      <c r="S48" t="s">
        <v>45</v>
      </c>
    </row>
    <row r="49" spans="1:19" x14ac:dyDescent="0.25">
      <c r="H49" s="69" t="s">
        <v>5</v>
      </c>
      <c r="I49" s="69"/>
      <c r="J49" s="69"/>
      <c r="K49" s="69"/>
      <c r="L49" t="s">
        <v>9</v>
      </c>
      <c r="M49" s="68" t="s">
        <v>13</v>
      </c>
      <c r="N49" s="68"/>
      <c r="O49" t="s">
        <v>2</v>
      </c>
      <c r="P49" t="s">
        <v>29</v>
      </c>
      <c r="R49" t="s">
        <v>37</v>
      </c>
      <c r="S49" s="28">
        <f>P50</f>
        <v>40.799999999999997</v>
      </c>
    </row>
    <row r="50" spans="1:19" x14ac:dyDescent="0.25">
      <c r="A50" s="9">
        <f>A45</f>
        <v>2.04</v>
      </c>
      <c r="B50" s="10">
        <f t="shared" ref="B50:D50" si="28">B45</f>
        <v>-1</v>
      </c>
      <c r="C50" s="10">
        <f t="shared" si="28"/>
        <v>0</v>
      </c>
      <c r="D50" s="11">
        <f t="shared" si="28"/>
        <v>0</v>
      </c>
      <c r="H50" s="9">
        <f>H45</f>
        <v>1</v>
      </c>
      <c r="I50" s="10">
        <f t="shared" ref="I50:K50" si="29">I45</f>
        <v>0</v>
      </c>
      <c r="J50" s="10">
        <f t="shared" si="29"/>
        <v>0</v>
      </c>
      <c r="K50" s="11">
        <f t="shared" si="29"/>
        <v>0</v>
      </c>
      <c r="M50" s="9" t="s">
        <v>10</v>
      </c>
      <c r="N50" s="11">
        <f>P50</f>
        <v>40.799999999999997</v>
      </c>
      <c r="P50" s="28">
        <v>40.799999999999997</v>
      </c>
      <c r="R50" t="s">
        <v>38</v>
      </c>
      <c r="S50" s="29">
        <f>P51-S43*P50</f>
        <v>20.799999999999997</v>
      </c>
    </row>
    <row r="51" spans="1:19" x14ac:dyDescent="0.25">
      <c r="A51" s="12">
        <f t="shared" ref="A51:D53" si="30">A46</f>
        <v>0</v>
      </c>
      <c r="B51" s="13">
        <f t="shared" si="30"/>
        <v>1.5498039215686275</v>
      </c>
      <c r="C51" s="13">
        <f t="shared" si="30"/>
        <v>-1</v>
      </c>
      <c r="D51" s="14">
        <f t="shared" si="30"/>
        <v>0</v>
      </c>
      <c r="H51" s="12">
        <f t="shared" ref="H51:K53" si="31">H46</f>
        <v>-0.49019607843137253</v>
      </c>
      <c r="I51" s="13">
        <f t="shared" si="31"/>
        <v>1</v>
      </c>
      <c r="J51" s="13">
        <f t="shared" si="31"/>
        <v>0</v>
      </c>
      <c r="K51" s="14">
        <f t="shared" si="31"/>
        <v>0</v>
      </c>
      <c r="M51" s="12" t="s">
        <v>11</v>
      </c>
      <c r="N51" s="14">
        <f>P51-H51*N50</f>
        <v>20.799999999999997</v>
      </c>
      <c r="P51" s="29">
        <v>0.8</v>
      </c>
      <c r="R51" t="s">
        <v>39</v>
      </c>
      <c r="S51" s="29">
        <f>P52-S44*S50</f>
        <v>14.221052631578946</v>
      </c>
    </row>
    <row r="52" spans="1:19" x14ac:dyDescent="0.25">
      <c r="A52" s="12">
        <f t="shared" si="30"/>
        <v>0</v>
      </c>
      <c r="B52" s="13">
        <f t="shared" si="30"/>
        <v>0</v>
      </c>
      <c r="C52" s="13">
        <f t="shared" si="30"/>
        <v>1.3947570850202431</v>
      </c>
      <c r="D52" s="14">
        <f t="shared" si="30"/>
        <v>-1</v>
      </c>
      <c r="H52" s="12">
        <f t="shared" si="31"/>
        <v>0</v>
      </c>
      <c r="I52" s="13">
        <f t="shared" si="31"/>
        <v>-0.64524291497975705</v>
      </c>
      <c r="J52" s="13">
        <f t="shared" si="31"/>
        <v>1</v>
      </c>
      <c r="K52" s="14">
        <f t="shared" si="31"/>
        <v>0</v>
      </c>
      <c r="M52" s="12" t="s">
        <v>12</v>
      </c>
      <c r="N52" s="14">
        <f>P52-I52*N51</f>
        <v>14.221052631578946</v>
      </c>
      <c r="P52" s="29">
        <v>0.8</v>
      </c>
      <c r="R52" t="s">
        <v>40</v>
      </c>
      <c r="S52" s="30">
        <f>P53-S45*S51</f>
        <v>210.99607843137255</v>
      </c>
    </row>
    <row r="53" spans="1:19" x14ac:dyDescent="0.25">
      <c r="A53" s="15">
        <f t="shared" si="30"/>
        <v>0</v>
      </c>
      <c r="B53" s="16">
        <f t="shared" si="30"/>
        <v>0</v>
      </c>
      <c r="C53" s="16">
        <f>C48-C47*F45</f>
        <v>0</v>
      </c>
      <c r="D53" s="17">
        <f>D48-D47*F45</f>
        <v>1.3230292738857203</v>
      </c>
      <c r="H53" s="15">
        <f t="shared" si="31"/>
        <v>0</v>
      </c>
      <c r="I53" s="16">
        <f t="shared" si="31"/>
        <v>0</v>
      </c>
      <c r="J53" s="16">
        <f>F45</f>
        <v>-0.71697072611427981</v>
      </c>
      <c r="K53" s="17">
        <f t="shared" si="31"/>
        <v>1</v>
      </c>
      <c r="M53" s="15" t="s">
        <v>30</v>
      </c>
      <c r="N53" s="17">
        <f>P53-J53*N52</f>
        <v>210.99607843137255</v>
      </c>
      <c r="P53" s="30">
        <v>200.8</v>
      </c>
    </row>
    <row r="54" spans="1:19" x14ac:dyDescent="0.25">
      <c r="S54" t="s">
        <v>46</v>
      </c>
    </row>
    <row r="55" spans="1:19" x14ac:dyDescent="0.25">
      <c r="H55" s="68" t="s">
        <v>3</v>
      </c>
      <c r="I55" s="68"/>
      <c r="J55" s="68"/>
      <c r="K55" s="68"/>
      <c r="M55" s="68" t="s">
        <v>32</v>
      </c>
      <c r="N55" s="68"/>
      <c r="P55" t="s">
        <v>13</v>
      </c>
      <c r="S55" t="s">
        <v>47</v>
      </c>
    </row>
    <row r="56" spans="1:19" x14ac:dyDescent="0.25">
      <c r="H56" s="9">
        <f>A50</f>
        <v>2.04</v>
      </c>
      <c r="I56" s="10">
        <f t="shared" ref="I56:K59" si="32">B50</f>
        <v>-1</v>
      </c>
      <c r="J56" s="10">
        <f t="shared" si="32"/>
        <v>0</v>
      </c>
      <c r="K56" s="11">
        <f t="shared" si="32"/>
        <v>0</v>
      </c>
      <c r="M56" s="9" t="s">
        <v>15</v>
      </c>
      <c r="N56" s="11">
        <f>(P56-I56*N57)/H56</f>
        <v>65.969834366776624</v>
      </c>
      <c r="P56" s="28">
        <f>N50</f>
        <v>40.799999999999997</v>
      </c>
      <c r="R56" t="str">
        <f>R49</f>
        <v>fsrt</v>
      </c>
      <c r="S56" s="28">
        <f>(S49-S36*S57)/T42</f>
        <v>65.969834366776624</v>
      </c>
    </row>
    <row r="57" spans="1:19" x14ac:dyDescent="0.25">
      <c r="H57" s="12">
        <f t="shared" ref="H57:H59" si="33">A51</f>
        <v>0</v>
      </c>
      <c r="I57" s="13">
        <f t="shared" si="32"/>
        <v>1.5498039215686275</v>
      </c>
      <c r="J57" s="13">
        <f t="shared" si="32"/>
        <v>-1</v>
      </c>
      <c r="K57" s="14">
        <f t="shared" si="32"/>
        <v>0</v>
      </c>
      <c r="M57" s="12" t="s">
        <v>16</v>
      </c>
      <c r="N57" s="14">
        <f>(P57-J57*N58)/I57</f>
        <v>93.778462108224332</v>
      </c>
      <c r="P57" s="29">
        <f t="shared" ref="P57:P59" si="34">N51</f>
        <v>20.799999999999997</v>
      </c>
      <c r="R57" t="str">
        <f t="shared" ref="R57:R58" si="35">R50</f>
        <v>scnd</v>
      </c>
      <c r="S57" s="29">
        <f>(S50-T36*S58)/T43</f>
        <v>93.778462108224332</v>
      </c>
    </row>
    <row r="58" spans="1:19" x14ac:dyDescent="0.25">
      <c r="H58" s="12">
        <f t="shared" si="33"/>
        <v>0</v>
      </c>
      <c r="I58" s="13">
        <f t="shared" si="32"/>
        <v>0</v>
      </c>
      <c r="J58" s="13">
        <f t="shared" si="32"/>
        <v>1.3947570850202431</v>
      </c>
      <c r="K58" s="14">
        <f t="shared" si="32"/>
        <v>-1</v>
      </c>
      <c r="M58" s="12" t="s">
        <v>17</v>
      </c>
      <c r="N58" s="14">
        <f>(P58-N59*K58)/J58</f>
        <v>124.538228334001</v>
      </c>
      <c r="P58" s="29">
        <f t="shared" si="34"/>
        <v>14.221052631578946</v>
      </c>
      <c r="R58" t="str">
        <f t="shared" si="35"/>
        <v>thrd</v>
      </c>
      <c r="S58" s="29">
        <f>(S51-U36*S59)/T44</f>
        <v>124.538228334001</v>
      </c>
    </row>
    <row r="59" spans="1:19" x14ac:dyDescent="0.25">
      <c r="H59" s="15">
        <f t="shared" si="33"/>
        <v>0</v>
      </c>
      <c r="I59" s="16">
        <f t="shared" si="32"/>
        <v>0</v>
      </c>
      <c r="J59" s="16">
        <f t="shared" si="32"/>
        <v>0</v>
      </c>
      <c r="K59" s="17">
        <f t="shared" si="32"/>
        <v>1.3230292738857203</v>
      </c>
      <c r="M59" s="15" t="s">
        <v>31</v>
      </c>
      <c r="N59" s="17">
        <f>P59/K59</f>
        <v>159.47952369313774</v>
      </c>
      <c r="P59" s="30">
        <f t="shared" si="34"/>
        <v>210.99607843137255</v>
      </c>
      <c r="R59" t="s">
        <v>81</v>
      </c>
      <c r="S59" s="30">
        <f>S52/T45</f>
        <v>159.47952369313774</v>
      </c>
    </row>
    <row r="61" spans="1:19" ht="15.75" thickBot="1" x14ac:dyDescent="0.3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</row>
    <row r="62" spans="1:19" x14ac:dyDescent="0.25">
      <c r="A62" t="s">
        <v>48</v>
      </c>
    </row>
    <row r="63" spans="1:19" x14ac:dyDescent="0.25">
      <c r="A63" t="s">
        <v>5</v>
      </c>
      <c r="E63" t="s">
        <v>60</v>
      </c>
      <c r="I63" t="s">
        <v>61</v>
      </c>
    </row>
    <row r="64" spans="1:19" x14ac:dyDescent="0.25">
      <c r="A64" s="50" t="s">
        <v>49</v>
      </c>
      <c r="B64" s="51">
        <v>0</v>
      </c>
      <c r="C64" s="52">
        <v>0</v>
      </c>
      <c r="E64" s="50" t="s">
        <v>49</v>
      </c>
      <c r="F64" s="51" t="s">
        <v>50</v>
      </c>
      <c r="G64" s="52" t="s">
        <v>51</v>
      </c>
      <c r="I64" s="60" t="s">
        <v>55</v>
      </c>
      <c r="J64" s="61" t="s">
        <v>57</v>
      </c>
      <c r="K64" s="62" t="s">
        <v>56</v>
      </c>
    </row>
    <row r="65" spans="1:15" x14ac:dyDescent="0.25">
      <c r="A65" s="53" t="s">
        <v>50</v>
      </c>
      <c r="B65" s="54" t="s">
        <v>52</v>
      </c>
      <c r="C65" s="55">
        <v>0</v>
      </c>
      <c r="D65" s="32" t="s">
        <v>9</v>
      </c>
      <c r="E65" s="53">
        <v>0</v>
      </c>
      <c r="F65" s="54" t="s">
        <v>52</v>
      </c>
      <c r="G65" s="55" t="s">
        <v>53</v>
      </c>
      <c r="H65" s="32" t="s">
        <v>2</v>
      </c>
      <c r="I65" s="53" t="s">
        <v>57</v>
      </c>
      <c r="J65" s="59" t="s">
        <v>58</v>
      </c>
      <c r="K65" s="63" t="s">
        <v>59</v>
      </c>
    </row>
    <row r="66" spans="1:15" x14ac:dyDescent="0.25">
      <c r="A66" s="56" t="s">
        <v>51</v>
      </c>
      <c r="B66" s="57" t="s">
        <v>53</v>
      </c>
      <c r="C66" s="58" t="s">
        <v>54</v>
      </c>
      <c r="E66" s="56">
        <v>0</v>
      </c>
      <c r="F66" s="57">
        <v>0</v>
      </c>
      <c r="G66" s="58" t="s">
        <v>54</v>
      </c>
      <c r="I66" s="56" t="s">
        <v>56</v>
      </c>
      <c r="J66" s="57" t="s">
        <v>59</v>
      </c>
      <c r="K66" s="58" t="s">
        <v>82</v>
      </c>
    </row>
    <row r="68" spans="1:15" x14ac:dyDescent="0.25">
      <c r="A68" s="66" t="s">
        <v>1</v>
      </c>
      <c r="E68" t="s">
        <v>29</v>
      </c>
    </row>
    <row r="69" spans="1:15" x14ac:dyDescent="0.25">
      <c r="A69" s="9">
        <v>4</v>
      </c>
      <c r="B69" s="10">
        <v>2</v>
      </c>
      <c r="C69" s="11">
        <v>-2</v>
      </c>
      <c r="E69" s="28">
        <v>2</v>
      </c>
      <c r="H69" s="9" t="s">
        <v>49</v>
      </c>
      <c r="I69" s="28">
        <f>SQRT(A69)</f>
        <v>2</v>
      </c>
      <c r="K69" s="60" t="s">
        <v>52</v>
      </c>
      <c r="L69" s="28">
        <f>SQRT(B70-(I70^2))</f>
        <v>3</v>
      </c>
    </row>
    <row r="70" spans="1:15" x14ac:dyDescent="0.25">
      <c r="A70" s="12">
        <v>2</v>
      </c>
      <c r="B70" s="13">
        <v>10</v>
      </c>
      <c r="C70" s="14">
        <v>-4</v>
      </c>
      <c r="E70" s="29">
        <v>6</v>
      </c>
      <c r="H70" s="12" t="s">
        <v>50</v>
      </c>
      <c r="I70" s="29">
        <f>B69/I69</f>
        <v>1</v>
      </c>
      <c r="K70" s="64" t="s">
        <v>53</v>
      </c>
      <c r="L70" s="29">
        <f>(C70-I70*I71)/L69</f>
        <v>-1</v>
      </c>
    </row>
    <row r="71" spans="1:15" x14ac:dyDescent="0.25">
      <c r="A71" s="15">
        <v>-2</v>
      </c>
      <c r="B71" s="16">
        <v>-4</v>
      </c>
      <c r="C71" s="17">
        <v>9</v>
      </c>
      <c r="E71" s="30">
        <v>5</v>
      </c>
      <c r="H71" s="15" t="s">
        <v>51</v>
      </c>
      <c r="I71" s="30">
        <f>C69/I69</f>
        <v>-1</v>
      </c>
      <c r="K71" s="65" t="s">
        <v>54</v>
      </c>
      <c r="L71" s="30">
        <f>SQRT(C71-(I71^2)-(L70^2))</f>
        <v>2.6457513110645907</v>
      </c>
    </row>
    <row r="73" spans="1:15" x14ac:dyDescent="0.25">
      <c r="H73" t="s">
        <v>5</v>
      </c>
      <c r="L73" s="67" t="s">
        <v>65</v>
      </c>
      <c r="M73" s="67"/>
      <c r="N73" s="32" t="s">
        <v>2</v>
      </c>
      <c r="O73" t="s">
        <v>29</v>
      </c>
    </row>
    <row r="74" spans="1:15" x14ac:dyDescent="0.25">
      <c r="H74" s="9">
        <f>I69</f>
        <v>2</v>
      </c>
      <c r="I74" s="10">
        <v>0</v>
      </c>
      <c r="J74" s="11">
        <v>0</v>
      </c>
      <c r="L74" s="9" t="s">
        <v>62</v>
      </c>
      <c r="M74" s="11">
        <f>O74/H74</f>
        <v>1</v>
      </c>
      <c r="O74" s="28">
        <f>E69</f>
        <v>2</v>
      </c>
    </row>
    <row r="75" spans="1:15" x14ac:dyDescent="0.25">
      <c r="H75" s="12">
        <f>I70</f>
        <v>1</v>
      </c>
      <c r="I75" s="13">
        <f>L69</f>
        <v>3</v>
      </c>
      <c r="J75" s="14">
        <v>0</v>
      </c>
      <c r="K75" s="32" t="s">
        <v>9</v>
      </c>
      <c r="L75" s="12" t="s">
        <v>63</v>
      </c>
      <c r="M75" s="14">
        <f>(O75-H75*M74)/I75</f>
        <v>1.6666666666666667</v>
      </c>
      <c r="O75" s="29">
        <f t="shared" ref="O75:O76" si="36">E70</f>
        <v>6</v>
      </c>
    </row>
    <row r="76" spans="1:15" x14ac:dyDescent="0.25">
      <c r="H76" s="15">
        <f>I71</f>
        <v>-1</v>
      </c>
      <c r="I76" s="16">
        <f>L70</f>
        <v>-1</v>
      </c>
      <c r="J76" s="17">
        <f>L71</f>
        <v>2.6457513110645907</v>
      </c>
      <c r="L76" s="15" t="s">
        <v>64</v>
      </c>
      <c r="M76" s="17">
        <f>(O76-H76*M74-I76*M75)/J76</f>
        <v>2.8977276264040754</v>
      </c>
      <c r="O76" s="30">
        <f t="shared" si="36"/>
        <v>5</v>
      </c>
    </row>
    <row r="78" spans="1:15" x14ac:dyDescent="0.25">
      <c r="H78" t="s">
        <v>60</v>
      </c>
      <c r="L78" s="67" t="s">
        <v>32</v>
      </c>
      <c r="M78" s="67"/>
      <c r="N78" s="32" t="s">
        <v>2</v>
      </c>
      <c r="O78" t="s">
        <v>65</v>
      </c>
    </row>
    <row r="79" spans="1:15" x14ac:dyDescent="0.25">
      <c r="H79" s="9">
        <f>I69</f>
        <v>2</v>
      </c>
      <c r="I79" s="10">
        <f>I70</f>
        <v>1</v>
      </c>
      <c r="J79" s="11">
        <f>I71</f>
        <v>-1</v>
      </c>
      <c r="L79" s="9" t="s">
        <v>15</v>
      </c>
      <c r="M79" s="11">
        <f>(O79-J79*M81-I79*M80)/H79</f>
        <v>0.58730158730158721</v>
      </c>
      <c r="O79" s="28">
        <f>M74</f>
        <v>1</v>
      </c>
    </row>
    <row r="80" spans="1:15" x14ac:dyDescent="0.25">
      <c r="H80" s="12">
        <v>0</v>
      </c>
      <c r="I80" s="13">
        <f>L69</f>
        <v>3</v>
      </c>
      <c r="J80" s="14">
        <f>L70</f>
        <v>-1</v>
      </c>
      <c r="K80" s="32" t="s">
        <v>9</v>
      </c>
      <c r="L80" s="12" t="s">
        <v>16</v>
      </c>
      <c r="M80" s="14">
        <f>(O80-J80*M81)/I80</f>
        <v>0.92063492063492058</v>
      </c>
      <c r="O80" s="29">
        <f>M75</f>
        <v>1.6666666666666667</v>
      </c>
    </row>
    <row r="81" spans="1:15" x14ac:dyDescent="0.25">
      <c r="H81" s="15">
        <v>0</v>
      </c>
      <c r="I81" s="16">
        <v>0</v>
      </c>
      <c r="J81" s="17">
        <f>L71</f>
        <v>2.6457513110645907</v>
      </c>
      <c r="L81" s="15" t="s">
        <v>17</v>
      </c>
      <c r="M81" s="17">
        <f>O81/J81</f>
        <v>1.0952380952380951</v>
      </c>
      <c r="O81" s="30">
        <f>M76</f>
        <v>2.8977276264040754</v>
      </c>
    </row>
    <row r="84" spans="1:15" ht="15.75" thickBot="1" x14ac:dyDescent="0.3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1:15" x14ac:dyDescent="0.25">
      <c r="A85" t="s">
        <v>80</v>
      </c>
    </row>
    <row r="86" spans="1:15" x14ac:dyDescent="0.25">
      <c r="A86" t="s">
        <v>1</v>
      </c>
      <c r="E86" t="s">
        <v>32</v>
      </c>
      <c r="G86" t="s">
        <v>29</v>
      </c>
    </row>
    <row r="87" spans="1:15" x14ac:dyDescent="0.25">
      <c r="A87" s="9">
        <v>-8</v>
      </c>
      <c r="B87" s="10">
        <v>1</v>
      </c>
      <c r="C87" s="11">
        <v>-2</v>
      </c>
      <c r="E87" s="28" t="s">
        <v>15</v>
      </c>
      <c r="G87" s="28">
        <v>-20</v>
      </c>
    </row>
    <row r="88" spans="1:15" x14ac:dyDescent="0.25">
      <c r="A88" s="12">
        <v>2</v>
      </c>
      <c r="B88" s="13">
        <v>-6</v>
      </c>
      <c r="C88" s="14">
        <v>-1</v>
      </c>
      <c r="E88" s="29" t="s">
        <v>16</v>
      </c>
      <c r="G88" s="29">
        <v>-38</v>
      </c>
    </row>
    <row r="89" spans="1:15" x14ac:dyDescent="0.25">
      <c r="A89" s="15">
        <v>-3</v>
      </c>
      <c r="B89" s="16">
        <v>-1</v>
      </c>
      <c r="C89" s="17">
        <v>7</v>
      </c>
      <c r="E89" s="30" t="s">
        <v>17</v>
      </c>
      <c r="G89" s="30">
        <v>-34</v>
      </c>
    </row>
    <row r="91" spans="1:15" x14ac:dyDescent="0.25">
      <c r="A91" t="s">
        <v>66</v>
      </c>
      <c r="E91" t="s">
        <v>70</v>
      </c>
      <c r="F91" t="s">
        <v>72</v>
      </c>
      <c r="G91">
        <v>0</v>
      </c>
    </row>
    <row r="92" spans="1:15" x14ac:dyDescent="0.25">
      <c r="A92" t="s">
        <v>67</v>
      </c>
      <c r="E92" t="s">
        <v>71</v>
      </c>
      <c r="F92" t="s">
        <v>73</v>
      </c>
      <c r="G92" t="s">
        <v>74</v>
      </c>
      <c r="H92" t="s">
        <v>75</v>
      </c>
    </row>
    <row r="93" spans="1:15" x14ac:dyDescent="0.25">
      <c r="A93" t="s">
        <v>68</v>
      </c>
      <c r="E93" s="28">
        <f>20/8</f>
        <v>2.5</v>
      </c>
      <c r="F93" s="28">
        <f>(20+E94-2*E95)/8</f>
        <v>4.0863095238095237</v>
      </c>
      <c r="G93" s="28">
        <f>(20+F94-2*F95)/8</f>
        <v>4.004659155328798</v>
      </c>
      <c r="H93" s="28">
        <f>(20+G94-2*G95)/8</f>
        <v>3.9987579171053342</v>
      </c>
    </row>
    <row r="94" spans="1:15" x14ac:dyDescent="0.25">
      <c r="A94" t="s">
        <v>69</v>
      </c>
      <c r="E94" s="29">
        <f>(38+2*E93)/6</f>
        <v>7.166666666666667</v>
      </c>
      <c r="F94" s="29">
        <f>(38+2*F93-E95)/6</f>
        <v>8.1557539682539684</v>
      </c>
      <c r="G94" s="29">
        <f>(38+2*G93-F95)/6</f>
        <v>7.9916796579743012</v>
      </c>
      <c r="H94" s="29">
        <f>(38+2*H93-G95)/6</f>
        <v>7.9994512789408097</v>
      </c>
    </row>
    <row r="95" spans="1:15" x14ac:dyDescent="0.25">
      <c r="E95" s="30">
        <f>(-34+3*E93+E94)/7</f>
        <v>-2.7619047619047619</v>
      </c>
      <c r="F95" s="30">
        <f>(-34+3*F93+F94)/7</f>
        <v>-1.940759637188209</v>
      </c>
      <c r="G95" s="30">
        <f>(-34+3*G93+G94)/7</f>
        <v>-1.9991918394341863</v>
      </c>
      <c r="H95" s="30">
        <f>(-34+3*H93+H94)/7</f>
        <v>-2.0006107099633121</v>
      </c>
    </row>
    <row r="98" spans="5:15" x14ac:dyDescent="0.25">
      <c r="E98" s="28">
        <f>(E93-G91)/E93*100</f>
        <v>100</v>
      </c>
      <c r="F98" s="28">
        <f>(F93-E93)/F93*100</f>
        <v>38.820101966496722</v>
      </c>
      <c r="G98" s="28">
        <f>ABS(G93-F93)/ABS(G93)*100</f>
        <v>2.0388843423060781</v>
      </c>
      <c r="H98" s="28">
        <f>ABS(H93-G93)/ABS(H93)*100</f>
        <v>0.14757678123550008</v>
      </c>
    </row>
    <row r="99" spans="5:15" x14ac:dyDescent="0.25">
      <c r="E99" s="29">
        <f>(E94-G91)/E94*100</f>
        <v>100</v>
      </c>
      <c r="F99" s="29">
        <f t="shared" ref="F99:H100" si="37">(F94-E94)/F94*100</f>
        <v>12.12747840895268</v>
      </c>
      <c r="G99" s="29">
        <f>ABS(G94-F94)/ABS(G94)*100</f>
        <v>2.0530641529900366</v>
      </c>
      <c r="H99" s="29">
        <f t="shared" si="37"/>
        <v>9.7151925744804732E-2</v>
      </c>
    </row>
    <row r="100" spans="5:15" x14ac:dyDescent="0.25">
      <c r="E100" s="30">
        <f>(E95-G91)/E95*100</f>
        <v>100</v>
      </c>
      <c r="F100" s="30">
        <f>ABS(F95-E95)/ABS(F95)*100</f>
        <v>42.31050094932084</v>
      </c>
      <c r="G100" s="30">
        <f t="shared" si="37"/>
        <v>2.9227911545754854</v>
      </c>
      <c r="H100" s="30">
        <f t="shared" si="37"/>
        <v>7.0921870109944316E-2</v>
      </c>
    </row>
    <row r="103" spans="5:15" x14ac:dyDescent="0.25">
      <c r="E103" t="s">
        <v>76</v>
      </c>
      <c r="G103" t="s">
        <v>77</v>
      </c>
      <c r="H103">
        <f>1.2</f>
        <v>1.2</v>
      </c>
    </row>
    <row r="104" spans="5:15" x14ac:dyDescent="0.25">
      <c r="E104" t="s">
        <v>71</v>
      </c>
      <c r="F104" s="67" t="s">
        <v>73</v>
      </c>
      <c r="G104" s="67"/>
      <c r="H104" s="67" t="s">
        <v>74</v>
      </c>
      <c r="I104" s="67"/>
      <c r="J104" s="67" t="s">
        <v>75</v>
      </c>
      <c r="K104" s="67"/>
      <c r="L104" s="67" t="s">
        <v>78</v>
      </c>
      <c r="M104" s="67"/>
      <c r="N104" s="67" t="s">
        <v>79</v>
      </c>
      <c r="O104" s="67"/>
    </row>
    <row r="105" spans="5:15" x14ac:dyDescent="0.25">
      <c r="E105" s="28">
        <f>(1-H103)*G91+H103*E93</f>
        <v>3</v>
      </c>
      <c r="F105" s="9">
        <f>(20+E106-2*E107)/8</f>
        <v>4.4035714285714285</v>
      </c>
      <c r="G105" s="11">
        <f>(1-H103)*E105+H103*F105</f>
        <v>4.6842857142857142</v>
      </c>
      <c r="H105" s="9">
        <f>(20+G106-2*G107)/8</f>
        <v>3.8805244897959188</v>
      </c>
      <c r="I105" s="11">
        <f>(1-H103)*G105+H103*H105</f>
        <v>3.7197722448979595</v>
      </c>
      <c r="J105" s="9">
        <f>(20+I106-2*I107)/8</f>
        <v>4.0430144291545194</v>
      </c>
      <c r="K105" s="11">
        <f>(1-H103)*I105+H103*J105</f>
        <v>4.107662866005831</v>
      </c>
      <c r="L105" s="9">
        <f>(20+K106-2*K107)/8</f>
        <v>3.9838001012891295</v>
      </c>
      <c r="M105" s="11">
        <f>(1-H103)*K105+H103*L105</f>
        <v>3.9590275483457891</v>
      </c>
      <c r="N105" s="9">
        <f>(20+M106-2*M107)/8</f>
        <v>4.006160374474991</v>
      </c>
      <c r="O105" s="11">
        <f>(1-H103)*M105+H103*N105</f>
        <v>4.0155869397008317</v>
      </c>
    </row>
    <row r="106" spans="5:15" x14ac:dyDescent="0.25">
      <c r="E106" s="29">
        <f>(1-H103)*G91+H103*E94</f>
        <v>8.6</v>
      </c>
      <c r="F106" s="12">
        <f>(38+2*G105-E107)/6</f>
        <v>8.4471428571428575</v>
      </c>
      <c r="G106" s="14">
        <f>(1-H103)*E106+H103*F106</f>
        <v>8.4165714285714301</v>
      </c>
      <c r="H106" s="12">
        <f>(38+2*I105-G107)/6</f>
        <v>7.7922261224489802</v>
      </c>
      <c r="I106" s="14">
        <f>(1-H103)*G106+H103*H106</f>
        <v>7.6673570612244912</v>
      </c>
      <c r="J106" s="12">
        <f>(38+2*K105-I107)/6</f>
        <v>8.0922841530029164</v>
      </c>
      <c r="K106" s="14">
        <f>(1-H103)*I106+H103*J106</f>
        <v>8.1772695713586003</v>
      </c>
      <c r="L106" s="12">
        <f>(38+2*M105-K107)/6</f>
        <v>7.9607701193614657</v>
      </c>
      <c r="M106" s="14">
        <f>(1-H103)*K106+H103*L106</f>
        <v>7.9174702289620384</v>
      </c>
      <c r="N106" s="12">
        <f>(38+2*O105-M107)/6</f>
        <v>8.0161800438034341</v>
      </c>
      <c r="O106" s="14">
        <f>(1-H103)*M106+H103*N106</f>
        <v>8.0359220067717132</v>
      </c>
    </row>
    <row r="107" spans="5:15" x14ac:dyDescent="0.25">
      <c r="E107" s="30">
        <f>(1-H103)*G91+H103*E95</f>
        <v>-3.3142857142857141</v>
      </c>
      <c r="F107" s="15">
        <f>(-34+3*G105+G106)/7</f>
        <v>-1.6472244897959183</v>
      </c>
      <c r="G107" s="17">
        <f>(1-H103)*E107+H103*F107</f>
        <v>-1.3138122448979592</v>
      </c>
      <c r="H107" s="15">
        <f>(-34+3*I105+I106)/7</f>
        <v>-2.1676180291545188</v>
      </c>
      <c r="I107" s="17">
        <f>(1-H103)*G107+H103*H107</f>
        <v>-2.3383791860058309</v>
      </c>
      <c r="J107" s="15">
        <f>(-34+3*K105+K106)/7</f>
        <v>-1.9285345472319868</v>
      </c>
      <c r="K107" s="17">
        <f>(1-H103)*I107+H103*J107</f>
        <v>-1.846565619477218</v>
      </c>
      <c r="L107" s="15">
        <f>(-34+3*M105+M106)/7</f>
        <v>-2.029349589428656</v>
      </c>
      <c r="M107" s="17">
        <f>(1-H103)*K107+H103*L107</f>
        <v>-2.0659063834189433</v>
      </c>
      <c r="N107" s="15">
        <f>(-34+3*O105+O106)/7</f>
        <v>-1.9881881677322559</v>
      </c>
      <c r="O107" s="17">
        <f>(1-H103)*M107+H103*N107</f>
        <v>-1.9726445245949185</v>
      </c>
    </row>
    <row r="110" spans="5:15" x14ac:dyDescent="0.25">
      <c r="G110" s="28">
        <f>ABS(G105-E105)/G105*100</f>
        <v>35.956084172003663</v>
      </c>
      <c r="I110" s="28">
        <f>ABS(I105-G105)/I105*100</f>
        <v>25.929368947539231</v>
      </c>
      <c r="K110" s="28">
        <f>ABS(K105-I105)/ABS(K105)*100</f>
        <v>9.4430977848248965</v>
      </c>
      <c r="M110" s="28">
        <f>ABS(M105-K105)/ABS(M105)*100</f>
        <v>3.7543390604126157</v>
      </c>
      <c r="O110" s="28">
        <f>ABS(O105-M105)/ABS(O105)*100</f>
        <v>1.4084962473569653</v>
      </c>
    </row>
    <row r="111" spans="5:15" x14ac:dyDescent="0.25">
      <c r="G111" s="29">
        <f t="shared" ref="G111" si="38">ABS(G106-E106)/G106*100</f>
        <v>2.1793740240341952</v>
      </c>
      <c r="I111" s="29">
        <f>ABS(I106-G106)/I106*100</f>
        <v>9.7714813770168671</v>
      </c>
      <c r="K111" s="29">
        <f t="shared" ref="K111:K112" si="39">ABS(K106-I106)/ABS(K106)*100</f>
        <v>6.2357307128544432</v>
      </c>
      <c r="M111" s="29">
        <f t="shared" ref="M111:M112" si="40">ABS(M106-K106)/ABS(M106)*100</f>
        <v>3.2813428391081043</v>
      </c>
      <c r="O111" s="29">
        <f t="shared" ref="O111:O112" si="41">ABS(O106-M106)/ABS(O106)*100</f>
        <v>1.4740284650579956</v>
      </c>
    </row>
    <row r="112" spans="5:15" x14ac:dyDescent="0.25">
      <c r="G112" s="30">
        <f>ABS(G107-E107)/ABS(G107)*100</f>
        <v>152.26479104273588</v>
      </c>
      <c r="I112" s="30">
        <f>ABS(I107-G107)/ABS(I107)*100</f>
        <v>43.815260896926098</v>
      </c>
      <c r="K112" s="30">
        <f t="shared" si="39"/>
        <v>26.633960978210485</v>
      </c>
      <c r="M112" s="30">
        <f t="shared" si="40"/>
        <v>10.617168604645595</v>
      </c>
      <c r="O112" s="30">
        <f t="shared" si="41"/>
        <v>4.7277579747002871</v>
      </c>
    </row>
  </sheetData>
  <mergeCells count="11">
    <mergeCell ref="M49:N49"/>
    <mergeCell ref="M55:N55"/>
    <mergeCell ref="H55:K55"/>
    <mergeCell ref="H49:K49"/>
    <mergeCell ref="L73:M73"/>
    <mergeCell ref="N104:O104"/>
    <mergeCell ref="L78:M78"/>
    <mergeCell ref="F104:G104"/>
    <mergeCell ref="H104:I104"/>
    <mergeCell ref="J104:K104"/>
    <mergeCell ref="L104:M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Wanick</dc:creator>
  <cp:lastModifiedBy>Lucas Wanick</cp:lastModifiedBy>
  <dcterms:created xsi:type="dcterms:W3CDTF">2015-06-05T18:17:20Z</dcterms:created>
  <dcterms:modified xsi:type="dcterms:W3CDTF">2025-05-26T06:19:55Z</dcterms:modified>
</cp:coreProperties>
</file>