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465B4B03-4894-4B05-8A39-27D3BEAB6C02}" xr6:coauthVersionLast="47" xr6:coauthVersionMax="47" xr10:uidLastSave="{00000000-0000-0000-0000-000000000000}"/>
  <bookViews>
    <workbookView xWindow="6345" yWindow="135" windowWidth="21600" windowHeight="11385" firstSheet="2" activeTab="4" xr2:uid="{00000000-000D-0000-FFFF-FFFF00000000}"/>
  </bookViews>
  <sheets>
    <sheet name="تقرير لشهر فبراير  2020" sheetId="1" r:id="rId1"/>
    <sheet name="خلاصة يمن موبايل فبراير" sheetId="2" r:id="rId2"/>
    <sheet name="ورقة1" sheetId="4" r:id="rId3"/>
    <sheet name="ورقة2" sheetId="5" r:id="rId4"/>
    <sheet name="تقرير إنجاز مهمة عمل " sheetId="6" r:id="rId5"/>
    <sheet name="ورقة3" sheetId="7" r:id="rId6"/>
    <sheet name="ورقة4" sheetId="8" r:id="rId7"/>
    <sheet name="ورقة5" sheetId="9" r:id="rId8"/>
    <sheet name="ورقة6" sheetId="10" r:id="rId9"/>
    <sheet name="ورقة7" sheetId="11" r:id="rId10"/>
    <sheet name="ورقة8" sheetId="12" r:id="rId11"/>
    <sheet name="ورقة9" sheetId="13" r:id="rId12"/>
    <sheet name="ورقة10" sheetId="14" r:id="rId13"/>
  </sheets>
  <definedNames>
    <definedName name="_xlnm._FilterDatabase" localSheetId="0" hidden="1">'تقرير لشهر فبراير  2020'!$A$3:$M$205</definedName>
    <definedName name="_xlnm._FilterDatabase" localSheetId="1" hidden="1">'خلاصة يمن موبايل فبراير'!$A$3:$G$55</definedName>
    <definedName name="_xlnm.Print_Area" localSheetId="4">'تقرير إنجاز مهمة عمل '!$A$1:$AH$57</definedName>
    <definedName name="_xlnm.Print_Titles" localSheetId="0">'تقرير لشهر فبراير  2020'!$1:$3</definedName>
    <definedName name="_xlnm.Print_Titles" localSheetId="1">'خلاصة يمن موبايل فبراير'!$3:$3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1" l="1"/>
  <c r="J71" i="1"/>
  <c r="K70" i="1"/>
  <c r="J70" i="1"/>
  <c r="K69" i="1"/>
  <c r="J69" i="1"/>
  <c r="J68" i="1"/>
  <c r="J67" i="1"/>
  <c r="J47" i="1"/>
  <c r="K204" i="1"/>
  <c r="K205" i="1"/>
  <c r="K203" i="1"/>
  <c r="J204" i="1"/>
  <c r="J205" i="1"/>
  <c r="J203" i="1"/>
  <c r="K194" i="1"/>
  <c r="J194" i="1"/>
  <c r="K193" i="1"/>
  <c r="J193" i="1"/>
  <c r="J202" i="1"/>
  <c r="J201" i="1"/>
  <c r="J200" i="1"/>
  <c r="J199" i="1"/>
  <c r="J198" i="1"/>
  <c r="J197" i="1"/>
  <c r="J196" i="1"/>
  <c r="J195" i="1"/>
  <c r="J192" i="1"/>
  <c r="J191" i="1"/>
  <c r="J190" i="1"/>
  <c r="J189" i="1"/>
  <c r="J85" i="1"/>
  <c r="J84" i="1"/>
  <c r="J83" i="1"/>
  <c r="J82" i="1"/>
  <c r="J81" i="1"/>
  <c r="P187" i="1"/>
  <c r="J187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J179" i="1"/>
  <c r="K179" i="1"/>
  <c r="K178" i="1"/>
  <c r="J178" i="1"/>
  <c r="K177" i="1"/>
  <c r="J177" i="1"/>
  <c r="J176" i="1"/>
  <c r="J175" i="1"/>
  <c r="J174" i="1"/>
  <c r="J173" i="1"/>
  <c r="K172" i="1"/>
  <c r="J172" i="1"/>
  <c r="K171" i="1"/>
  <c r="J171" i="1"/>
  <c r="J170" i="1"/>
  <c r="K170" i="1"/>
  <c r="K169" i="1"/>
  <c r="J169" i="1"/>
  <c r="K168" i="1"/>
  <c r="J168" i="1"/>
  <c r="K167" i="1"/>
  <c r="J167" i="1"/>
  <c r="K166" i="1"/>
  <c r="J166" i="1"/>
  <c r="K165" i="1"/>
  <c r="J165" i="1"/>
  <c r="J164" i="1"/>
  <c r="G162" i="1"/>
  <c r="J163" i="1" s="1"/>
  <c r="J161" i="1"/>
  <c r="J160" i="1"/>
  <c r="J159" i="1"/>
  <c r="J158" i="1"/>
  <c r="J157" i="1"/>
  <c r="J156" i="1"/>
  <c r="J155" i="1"/>
  <c r="K154" i="1"/>
  <c r="J154" i="1"/>
  <c r="K153" i="1"/>
  <c r="J153" i="1"/>
  <c r="K152" i="1"/>
  <c r="J152" i="1"/>
  <c r="K151" i="1"/>
  <c r="J151" i="1"/>
  <c r="K150" i="1"/>
  <c r="J150" i="1"/>
  <c r="J149" i="1"/>
  <c r="J148" i="1"/>
  <c r="J147" i="1"/>
  <c r="J146" i="1"/>
  <c r="J145" i="1"/>
  <c r="K144" i="1"/>
  <c r="J144" i="1"/>
  <c r="K143" i="1"/>
  <c r="J143" i="1"/>
  <c r="K142" i="1"/>
  <c r="K141" i="1"/>
  <c r="J142" i="1"/>
  <c r="J141" i="1"/>
  <c r="J140" i="1"/>
  <c r="J139" i="1"/>
  <c r="J138" i="1"/>
  <c r="G142" i="1"/>
  <c r="J137" i="1"/>
  <c r="J136" i="1"/>
  <c r="K135" i="1"/>
  <c r="J135" i="1"/>
  <c r="K134" i="1"/>
  <c r="J134" i="1"/>
  <c r="J132" i="1"/>
  <c r="J13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08" i="1"/>
  <c r="J107" i="1"/>
  <c r="J110" i="1"/>
  <c r="J109" i="1"/>
  <c r="J106" i="1"/>
  <c r="J105" i="1"/>
  <c r="J104" i="1"/>
  <c r="J79" i="1"/>
  <c r="J80" i="1"/>
  <c r="J78" i="1"/>
  <c r="J75" i="1"/>
  <c r="J77" i="1"/>
  <c r="J76" i="1"/>
  <c r="J74" i="1"/>
  <c r="J88" i="1"/>
  <c r="J87" i="1"/>
  <c r="J86" i="1"/>
  <c r="J94" i="1"/>
  <c r="J93" i="1"/>
  <c r="J92" i="1"/>
  <c r="J98" i="1"/>
  <c r="J97" i="1"/>
  <c r="J103" i="1"/>
  <c r="J102" i="1"/>
  <c r="J101" i="1"/>
  <c r="K100" i="1"/>
  <c r="K99" i="1"/>
  <c r="J100" i="1"/>
  <c r="J99" i="1"/>
  <c r="K96" i="1"/>
  <c r="J96" i="1"/>
  <c r="K95" i="1"/>
  <c r="J95" i="1"/>
  <c r="K91" i="1"/>
  <c r="J91" i="1"/>
  <c r="K90" i="1"/>
  <c r="J90" i="1"/>
  <c r="K89" i="1"/>
  <c r="J89" i="1"/>
  <c r="K73" i="1"/>
  <c r="J73" i="1"/>
  <c r="J72" i="1"/>
  <c r="I55" i="1"/>
  <c r="G32" i="1"/>
  <c r="J162" i="1" l="1"/>
  <c r="E56" i="2"/>
  <c r="F56" i="2"/>
  <c r="D56" i="2"/>
  <c r="E57" i="2" l="1"/>
</calcChain>
</file>

<file path=xl/sharedStrings.xml><?xml version="1.0" encoding="utf-8"?>
<sst xmlns="http://schemas.openxmlformats.org/spreadsheetml/2006/main" count="1164" uniqueCount="339">
  <si>
    <t>م</t>
  </si>
  <si>
    <t>التاريخ</t>
  </si>
  <si>
    <t>الموقع</t>
  </si>
  <si>
    <t>نوع المهمة</t>
  </si>
  <si>
    <t>ملاحظات</t>
  </si>
  <si>
    <t>ملكية الموقع</t>
  </si>
  <si>
    <t>توصيف المهمة</t>
  </si>
  <si>
    <t xml:space="preserve">عدد المهام الدورية </t>
  </si>
  <si>
    <t>عدد المهام الطارئة</t>
  </si>
  <si>
    <t>مطابقة عدد وتنفيذ المهام للخطة</t>
  </si>
  <si>
    <t>التصنيف</t>
  </si>
  <si>
    <t>السنترال المركزي</t>
  </si>
  <si>
    <t>مشترك</t>
  </si>
  <si>
    <t>صيانة دورية</t>
  </si>
  <si>
    <t>تنفيذ صيانة دورية لتجهيزات القوى والتكييف</t>
  </si>
  <si>
    <t>يمن موبايل</t>
  </si>
  <si>
    <t>المدينة القديم(العنسي)</t>
  </si>
  <si>
    <t>شقق العابلي</t>
  </si>
  <si>
    <t>الوازعية</t>
  </si>
  <si>
    <t>جبل ربي</t>
  </si>
  <si>
    <t>السبل</t>
  </si>
  <si>
    <t>المنتصر</t>
  </si>
  <si>
    <t>فندق الدوحة</t>
  </si>
  <si>
    <t>العكاش</t>
  </si>
  <si>
    <t>الصعفاني</t>
  </si>
  <si>
    <t>المحافظة</t>
  </si>
  <si>
    <t>مفرق ذي السفال</t>
  </si>
  <si>
    <t>العرير(القاعدة2)</t>
  </si>
  <si>
    <t>الهندسة</t>
  </si>
  <si>
    <t>الجباجب</t>
  </si>
  <si>
    <t>رحاب القفر</t>
  </si>
  <si>
    <t>الشعاب</t>
  </si>
  <si>
    <t>ش.تعز</t>
  </si>
  <si>
    <t>منزل قاصد</t>
  </si>
  <si>
    <t>القبرين</t>
  </si>
  <si>
    <t>محطة النجد الأحمر</t>
  </si>
  <si>
    <t>العريش</t>
  </si>
  <si>
    <t>ضراس</t>
  </si>
  <si>
    <t>الجبلين</t>
  </si>
  <si>
    <t>قرعد</t>
  </si>
  <si>
    <t>عارش</t>
  </si>
  <si>
    <t>قرية الضبراء/الحزم</t>
  </si>
  <si>
    <t>قصال</t>
  </si>
  <si>
    <t>جبل سعيد</t>
  </si>
  <si>
    <t>الجبل الأخضر(الخضراء)</t>
  </si>
  <si>
    <t>شبان</t>
  </si>
  <si>
    <t>تيجاب</t>
  </si>
  <si>
    <t>العود</t>
  </si>
  <si>
    <t>المجمعة</t>
  </si>
  <si>
    <t>المصوام</t>
  </si>
  <si>
    <t>الحقلين</t>
  </si>
  <si>
    <t>تبةيريم الخزان</t>
  </si>
  <si>
    <t>الوفد</t>
  </si>
  <si>
    <t>تبة يريم الظنين</t>
  </si>
  <si>
    <t>بني مسلم (القلة)</t>
  </si>
  <si>
    <t>الحبالي</t>
  </si>
  <si>
    <t>شيزر</t>
  </si>
  <si>
    <t>المقاطن</t>
  </si>
  <si>
    <t>المعاين</t>
  </si>
  <si>
    <t>حراثة</t>
  </si>
  <si>
    <t>مؤسسة</t>
  </si>
  <si>
    <t>المركز الثقافي</t>
  </si>
  <si>
    <t>س.بيت الصايدي</t>
  </si>
  <si>
    <t>س.يريم</t>
  </si>
  <si>
    <t>تنفيذ صيانة دورية تغيير زيوت فقط</t>
  </si>
  <si>
    <t>4A</t>
  </si>
  <si>
    <t>2A</t>
  </si>
  <si>
    <t>3A</t>
  </si>
  <si>
    <t>مدينة العدين</t>
  </si>
  <si>
    <t>المدينة القديم</t>
  </si>
  <si>
    <t>النظاري(مفرق جبلة)</t>
  </si>
  <si>
    <t>وراف</t>
  </si>
  <si>
    <t>صيانة طارئة</t>
  </si>
  <si>
    <t>طارئة</t>
  </si>
  <si>
    <t>صيانة دورية/طارئة</t>
  </si>
  <si>
    <t xml:space="preserve">تنفيذ صيانة دورية تغيير زيوت </t>
  </si>
  <si>
    <t>تغيير كونتاكتور بدل العاطل وتشغيل المولد أتوماتيك</t>
  </si>
  <si>
    <t>ذي مناحب</t>
  </si>
  <si>
    <t>مذيخرة</t>
  </si>
  <si>
    <t>جبل الظهرة حبيش</t>
  </si>
  <si>
    <t>فحص البطاريات والتأكد من الخلايا التالفة</t>
  </si>
  <si>
    <t>عطل في المولد /ربخ في كرت المولد نتيجة الاهتزاز</t>
  </si>
  <si>
    <t>طارئة+دورية</t>
  </si>
  <si>
    <t>الإجمالي</t>
  </si>
  <si>
    <t>إجمالي المهام طارئ+دوري يمن موبايل</t>
  </si>
  <si>
    <t>المثلث</t>
  </si>
  <si>
    <t>/02/2020</t>
  </si>
  <si>
    <t>كاحب</t>
  </si>
  <si>
    <t>حبيش</t>
  </si>
  <si>
    <t>العدين</t>
  </si>
  <si>
    <t>حزم العدين</t>
  </si>
  <si>
    <t>النجدالأحمر</t>
  </si>
  <si>
    <t>السياني</t>
  </si>
  <si>
    <t>القاعدة</t>
  </si>
  <si>
    <t>ذي السفال</t>
  </si>
  <si>
    <t>جبلة</t>
  </si>
  <si>
    <t>السبرة</t>
  </si>
  <si>
    <t>بعدان(العزلة)</t>
  </si>
  <si>
    <t>الشعر(الرضائي)</t>
  </si>
  <si>
    <t>كتاب</t>
  </si>
  <si>
    <t>بدون تغيير زيت (خزانات)</t>
  </si>
  <si>
    <t>السدة</t>
  </si>
  <si>
    <t>النادرة</t>
  </si>
  <si>
    <t>الرضمة</t>
  </si>
  <si>
    <t>محطة المركز الثقافي</t>
  </si>
  <si>
    <t>عمل سرويس للمولد ووحدات المكيفات الخارجية</t>
  </si>
  <si>
    <t>بلاغ من الحارس بتوقف المولد السبب حرارة عمل معالجة أولية وبحاجة سرويس</t>
  </si>
  <si>
    <t>1102/2020</t>
  </si>
  <si>
    <t>تعطل بمب الماء وأرتفاع الحرارة بشكل كبير نتيجة عدم القياس الصحيح للحساس الخاص بالحرارة وأدى الى تلف الباكن /إبلاغ المختصين بالشركة مع تغيير الزيت والفلاتر وتم النزول وتغيير البمب والرديتر والباكن لكن لم يتم تغييرحساس الحرارة وسوف تتكرر المشكلة في حال عدم صرف الحساس</t>
  </si>
  <si>
    <t>تم عمل سرويس للمولد</t>
  </si>
  <si>
    <t>توقف المولد بإنذارتردد /أوساخ ديزل بالصفاية هناك أوساخ بالخزان الرئيسي</t>
  </si>
  <si>
    <t>تتكرر المشكلة وتظهر بعد كل تموين ديزل لتراكم الأوساخ قاع الخزان</t>
  </si>
  <si>
    <t xml:space="preserve">تركيب عدد 4 خلايا بطاريات بدل تالف </t>
  </si>
  <si>
    <t>القاعدة2</t>
  </si>
  <si>
    <t>القاعدة3</t>
  </si>
  <si>
    <t>فصل قواطع المكيفات زارتفاع حرارة المحطة وخروج سكتورات</t>
  </si>
  <si>
    <t>محطة العدين</t>
  </si>
  <si>
    <t>تيجاب جبلة</t>
  </si>
  <si>
    <t>تبة يريم الخزان</t>
  </si>
  <si>
    <t>الجبيلين</t>
  </si>
  <si>
    <t>حثمان(بيت الصايدي)</t>
  </si>
  <si>
    <t>الشماحي</t>
  </si>
  <si>
    <t>تغيير دينمو شحن</t>
  </si>
  <si>
    <t>ظهرة حبيش</t>
  </si>
  <si>
    <t>بيت الرصاص</t>
  </si>
  <si>
    <t>تشغيل الموقع خلايا شمسية</t>
  </si>
  <si>
    <t>الظنين</t>
  </si>
  <si>
    <t>القلة</t>
  </si>
  <si>
    <t>خلاصة المهام الدورية والطارئة المنفذة لصالح شركة يمن موبايل  - فرع .:إ:ب......... لشهر ..فبراير2020..................</t>
  </si>
  <si>
    <t>تقرير تنفيذ مهام اعمال الصيانة الدورية والطارئة لقسم القوى والتكييف - فرع .....إب..... لشهر فبراير 2020م....................</t>
  </si>
  <si>
    <t>تعطل المكيفات / مكيف1ضاغط +كسر مروحة المكثف+كسر ماصورة مدخل الضاغط 2 من الداخل تم تغيير ضاغط مكيف 1 والشحن وتغيير مروحة المكثف</t>
  </si>
  <si>
    <t>تم تركيب كنترولر للموحد بديل للعاطل وقياس البطاريات وعمل سرويس (المولدات بخزانات زيت 60 لتر)</t>
  </si>
  <si>
    <t>عمل سرويس للمولدات والوحدات الخارجية للمكيفات</t>
  </si>
  <si>
    <t>أرتفاع حرارة المولد /تم عمل سرويس للرديتر وجسم المولد</t>
  </si>
  <si>
    <t>تم عمل قياسات للبطاريات الخاصة بالسنترال وصيانة للمكيفات</t>
  </si>
  <si>
    <t>29/02/2021</t>
  </si>
  <si>
    <t>تم تغيير الكونتاكتور المعطل مع مانع الصواعق في كبينة ats</t>
  </si>
  <si>
    <t xml:space="preserve">تم إصلاح مكرة شد السير للمولد رقم 2 </t>
  </si>
  <si>
    <t>تعديل إتجاه مواسير الشكمانات للمولدين التي كانت ترتطم بجدار الحوش وتسببت في تلف البلوك بحسب طلب الأعمال المدنية</t>
  </si>
  <si>
    <t>توقف المولدات /بسبب تيمر التشغيل / عودة التاريخ والوقت الى 2000م تم إعادة الضبط</t>
  </si>
  <si>
    <t xml:space="preserve">تغيير زيت للمولد 2 لتشغيل اليدوي للمولدات وعدم تجاوب الشركة في إحلال كبائن الats </t>
  </si>
  <si>
    <t>(المولدات بخزانات زيت 60 لتر)</t>
  </si>
  <si>
    <t>(المولدات بخزانات زيت 60 لتر)تم عمل سرويس</t>
  </si>
  <si>
    <t>لمولدات بخزانات سعة 60 لتر</t>
  </si>
  <si>
    <t>تم عمل سرويس للمولدات وحدات المكيفات الخارجيةالمولدات بخزانات سعة 60 لتر</t>
  </si>
  <si>
    <t xml:space="preserve">تم عمل سرويس للمولد </t>
  </si>
  <si>
    <t>بحاجة لعمل حمايات للوحدات الخارجية من العبث</t>
  </si>
  <si>
    <t>إرتفاع حرارة المحطة /نقص فريون بالمكيفات /إضافة شحنة بعد معالجة التسريب</t>
  </si>
  <si>
    <t>الدليل</t>
  </si>
  <si>
    <t>بعدان(محطة العزلة)</t>
  </si>
  <si>
    <t>صيانة بدون تغيير زيوت</t>
  </si>
  <si>
    <t>عمل صيانة للتجهيزات والموقع يعمل بكهرباء تجاري</t>
  </si>
  <si>
    <t>تم إيضا إعادة تأهيل كبينة مولد المهندسamf</t>
  </si>
  <si>
    <t>محطة الجبل الأخضر</t>
  </si>
  <si>
    <t>تغيير للمولد1 فقط</t>
  </si>
  <si>
    <t>وتم عمل القياسات للبطاريات بعد التركيب للخلايا</t>
  </si>
  <si>
    <t>تغيير فقط للمولد 2</t>
  </si>
  <si>
    <t>توقف المولد بإنذار إرتفاع الجهد/عاير</t>
  </si>
  <si>
    <t xml:space="preserve">المولد يعمل يدوي وبإطفاء اقل من التصنيف لعطل كنة السلف وتم صرف سلف غيرمطابق ومازالت المشكلة </t>
  </si>
  <si>
    <t>إستمرار مشكلة التيمر وعدم تجاوب الشركة</t>
  </si>
  <si>
    <t>تغيير للمولد2فقط</t>
  </si>
  <si>
    <t>عدم إعطاء أمر للسلف للمولد2 تم الإصلاح</t>
  </si>
  <si>
    <t xml:space="preserve">قراءة عدادات المولدات </t>
  </si>
  <si>
    <t>مولد1</t>
  </si>
  <si>
    <t>مولد2</t>
  </si>
  <si>
    <t>مولد3</t>
  </si>
  <si>
    <t>تغيير الزيت بعد تغيير عمود تيمت وعمل إصلاحات ميكانيكية من قبل المختصين في قسم الميكانيك بالتشغيل والصيانة للمولد كتربيلر 3406c</t>
  </si>
  <si>
    <t xml:space="preserve">تعطل المولد الكتر 3406c fuبعد عمل المولد 8 أيام من إصلاحه وتكسر الولات والنوزل رقم 6 </t>
  </si>
  <si>
    <t>تم الإستعانة بمهندس ميكانيك من ورشة خارجية للإصلاح</t>
  </si>
  <si>
    <t>تغيير عداد المولد1</t>
  </si>
  <si>
    <t>توقف عداد المولد 2 ومعدل العمل10.933 ساعة</t>
  </si>
  <si>
    <t>تغيير زيت للمولد 2</t>
  </si>
  <si>
    <t>تغيير زيت لمولد 1 فقط مع عمل سرويس للمولدين</t>
  </si>
  <si>
    <t>تغيير زيت لمولد 1</t>
  </si>
  <si>
    <t>فارق الزيت م1</t>
  </si>
  <si>
    <t>فارق الزيت م2</t>
  </si>
  <si>
    <t>فارق الزيت م3</t>
  </si>
  <si>
    <t>تغيير زيت للمولد1</t>
  </si>
  <si>
    <t>تغيير زيت للمولد2</t>
  </si>
  <si>
    <t>تغيير للمولد2 فقط</t>
  </si>
  <si>
    <t>تأخر إخلاء زيوت وتأخر صرف وتغيير من قبل فرع يريم</t>
  </si>
  <si>
    <t xml:space="preserve">عودة كرت التشغيل الى وضع offبدون إنذار /تم إعادة التشغيل </t>
  </si>
  <si>
    <t>عمل سرويس للمولد</t>
  </si>
  <si>
    <t>تأخر إخلاء زيوت وتأخر صرف وتغيير من قبل فرع يريم+عمل مولد 1 طوال الفترة لنقل سلف الأخر للحبالي للتإخربتوفير سلف للحبالي من الشركة والمولدين معطلين بالحبالي بسبب تعطل السلفات</t>
  </si>
  <si>
    <t>إستمرار مشكلة التيمر وعدم تجاوب الشركة والتغيير للمولد2</t>
  </si>
  <si>
    <t xml:space="preserve">توقف المولد / إنذار ارتفاع الجهد </t>
  </si>
  <si>
    <t>قياس الديزل 11سم</t>
  </si>
  <si>
    <t>التجاوز نتيجة ترحيل المولد الثاني وزيادة تشغيل المولد من قبل الشركة المنفذة لتركيب خلايا شمسية بساعات أعلى لأعمال التركيبات واللحام</t>
  </si>
  <si>
    <t>إنتظار قطع الغيار من يمن موبايل</t>
  </si>
  <si>
    <t>بعد وصول قطع الغيار</t>
  </si>
  <si>
    <t>كبائن التحكم للمولدات رديئة التصميم وعدم تجاوب الشركة في إعادة التأهيل +عدم التنفيذ السليم للخطة من قبل فرع يريم</t>
  </si>
  <si>
    <t>كبائن التحكم للمولدات رديئة التصميم وعدم تجاوب الشركة في إعادة التأهيل +تأخر إخلاء وصرف الزيت من فرع يريم</t>
  </si>
  <si>
    <t>عدم تجاوب الشركة في إحلال كبائن ال atsوالتشغيل اليدوي مخالفاً للعقد</t>
  </si>
  <si>
    <t xml:space="preserve">تغيير للمولد2 فقط ,وتوقف متكرر للمولد 1 لعدم تحمله للمكيفات </t>
  </si>
  <si>
    <t>وصول قراءة العدد الى 999 وعاد العداد للصفر</t>
  </si>
  <si>
    <t>المولد1 كان يتوقف بانذار زيت تم تغيير الحساس</t>
  </si>
  <si>
    <t>تعطل المكيفات / مكيف1ضاغط +كسر مروحة المكثف+كسر ماصورة مدخل الضاغط 2 من الداخل(نتيجة عبث وعدم وجود سور للمحطة)</t>
  </si>
  <si>
    <t>قراءة عداد ساعات التشغيل</t>
  </si>
  <si>
    <t>نوع الزيت المستخدم</t>
  </si>
  <si>
    <t>فحص مستوى ماءالرديتر</t>
  </si>
  <si>
    <t>مستوى الديزل في الخزان</t>
  </si>
  <si>
    <t xml:space="preserve">فحص وجود تسريبات زيت  </t>
  </si>
  <si>
    <t>فحص وجود تسريبات ديزل</t>
  </si>
  <si>
    <t xml:space="preserve">تنظيف فلاتر الهواء </t>
  </si>
  <si>
    <t>فحص سلامة السيور</t>
  </si>
  <si>
    <t>فحص بيرنجات بكرة السيور ومروحة التبريد</t>
  </si>
  <si>
    <t>تنظيف دائرة التبريد(المروحه+زعانف رؤوس السلندر+مبرد الزيت)</t>
  </si>
  <si>
    <t xml:space="preserve">فحص وجودأصوات غريبة عندعمل المولد </t>
  </si>
  <si>
    <t xml:space="preserve">الضبط للتردد في حال كان أعلى من 51.5هرتز أو أقل من ذلك </t>
  </si>
  <si>
    <t xml:space="preserve">قياس ضغط الزيت </t>
  </si>
  <si>
    <t>قياس درجةالحرارةأثناء التشغيل</t>
  </si>
  <si>
    <t>فحص ومفاقدة بطارية المولد(مستوى المحلول+نظافة الاقطاب+شد الاقطاب)</t>
  </si>
  <si>
    <t>تنظيف دينمو الشحن</t>
  </si>
  <si>
    <t>قياس جهد خرج الشاحن الكهربائي</t>
  </si>
  <si>
    <t>فحص وشد الاسلاك في كبينة التحكم</t>
  </si>
  <si>
    <t>اختبار متحسس ارتفاع درجة الحرارة</t>
  </si>
  <si>
    <t>اختبار متحسس انخفاض ضغط الزيت</t>
  </si>
  <si>
    <t>اختبار متحسس انقطاع السيور</t>
  </si>
  <si>
    <t>احتبار التشغيل الاتوماتيكي واليدوي للمولدات</t>
  </si>
  <si>
    <t>اختبار الإنذارات المرسله</t>
  </si>
  <si>
    <t>معايرة الزيت ولزوجته</t>
  </si>
  <si>
    <t>تنظيف البطاريات من الأتربة</t>
  </si>
  <si>
    <t>تنظيف أقطاب البطاريات</t>
  </si>
  <si>
    <t>قياس جهد البطاريات مشحونه</t>
  </si>
  <si>
    <t>قياس جهد البطاريات أثناء التفريغ</t>
  </si>
  <si>
    <t>موحد 1</t>
  </si>
  <si>
    <t>عدد المديولات</t>
  </si>
  <si>
    <t>تيار الحمل</t>
  </si>
  <si>
    <t>تنظيف الموحد بمنفاخ الهواء</t>
  </si>
  <si>
    <t>تنظيف الموديولات بمنفاخ هواء</t>
  </si>
  <si>
    <t>نظافة غرفة الموحد</t>
  </si>
  <si>
    <t>سلامة القواطع والفيوزات</t>
  </si>
  <si>
    <t>التأكد من سلامة الضبط وكرت التحكم</t>
  </si>
  <si>
    <t>اختبار ترحيل الإنذارات</t>
  </si>
  <si>
    <t>تنظيف الوحدة الخارجية</t>
  </si>
  <si>
    <t>تعديل زعانف الوحدة الخارجية</t>
  </si>
  <si>
    <t>التأكد من سلامة عمل الكنترول</t>
  </si>
  <si>
    <t>فحص دائرة التبريد والتأكد من التسريبات</t>
  </si>
  <si>
    <t>تنظيف أحواض تصريف الماء</t>
  </si>
  <si>
    <t>التأكد من سلامة التشغيل للضاغط</t>
  </si>
  <si>
    <t>التأكد من سلامة الحمايات للمكيف</t>
  </si>
  <si>
    <t xml:space="preserve">التأكد من كفاءة التبريد </t>
  </si>
  <si>
    <t>درجة حرارة ضبط المكيف</t>
  </si>
  <si>
    <t>درجة حرارة الغرفة الحقيقية</t>
  </si>
  <si>
    <t>ياس الضغط المنخفض LP (كل ثلاثة أشهر)</t>
  </si>
  <si>
    <t>قياس الضغط العاليHP (كل ثلاثة أشهر)</t>
  </si>
  <si>
    <t>تغييرالزيت    (180)ساعه</t>
  </si>
  <si>
    <t>تغيير فلاترزيت    (360)ساعه</t>
  </si>
  <si>
    <t>تغيير فلاتر ديزل   (720)ساعه</t>
  </si>
  <si>
    <t>تغيير فلاتر هواء   (720)ساعه</t>
  </si>
  <si>
    <t>الانجاز مولد2</t>
  </si>
  <si>
    <t>البيانات</t>
  </si>
  <si>
    <t xml:space="preserve">مكيف 1 </t>
  </si>
  <si>
    <t xml:space="preserve">مكيف 2 </t>
  </si>
  <si>
    <t xml:space="preserve">مكيف 3   </t>
  </si>
  <si>
    <t xml:space="preserve">نوع العطل </t>
  </si>
  <si>
    <t xml:space="preserve">المعالجات التي تمت </t>
  </si>
  <si>
    <t>مكيف 4</t>
  </si>
  <si>
    <t>مكيف 5</t>
  </si>
  <si>
    <t>التوصيات للصيانة القادمة</t>
  </si>
  <si>
    <t xml:space="preserve">A/C </t>
  </si>
  <si>
    <t>الموحد</t>
  </si>
  <si>
    <t xml:space="preserve">البطاريات </t>
  </si>
  <si>
    <t>مج 1</t>
  </si>
  <si>
    <t>مج2</t>
  </si>
  <si>
    <t xml:space="preserve">الأعطال الموجودة بالمكيفات </t>
  </si>
  <si>
    <t xml:space="preserve">الأعطال الموجودة بالموحد والبطاريات </t>
  </si>
  <si>
    <t>تنظيف كامل المولدمع الكبائن بمنفاخ هواء -سرويس</t>
  </si>
  <si>
    <t>قياس جهد البطاريةبداية التشغيل</t>
  </si>
  <si>
    <t xml:space="preserve">قياس جهد البطارية بعد التشغيل </t>
  </si>
  <si>
    <t>فحص فحمات منظمات الشحن للدينمو</t>
  </si>
  <si>
    <t xml:space="preserve">التأكد من سلامة رأس الدينمو </t>
  </si>
  <si>
    <t xml:space="preserve">التأكد من سلامة بطارية اللوجو </t>
  </si>
  <si>
    <t xml:space="preserve">إسم قطع الغيار </t>
  </si>
  <si>
    <t xml:space="preserve">الكمية </t>
  </si>
  <si>
    <t xml:space="preserve">مطلوب </t>
  </si>
  <si>
    <t>مركب</t>
  </si>
  <si>
    <t xml:space="preserve">ملاحظات </t>
  </si>
  <si>
    <t xml:space="preserve">قطع الغيار المركبة أو المطلوبة للمكيفات </t>
  </si>
  <si>
    <t xml:space="preserve">قطع الغيار المركبة أو المطلوبة للمولدات </t>
  </si>
  <si>
    <t xml:space="preserve">أعمال أخرى </t>
  </si>
  <si>
    <t xml:space="preserve">الإسم </t>
  </si>
  <si>
    <t xml:space="preserve">التوقيع </t>
  </si>
  <si>
    <t xml:space="preserve">يعتمد </t>
  </si>
  <si>
    <t>رئيس قسم القوى</t>
  </si>
  <si>
    <t xml:space="preserve">مدير إدارة التشغيل والصيانة </t>
  </si>
  <si>
    <t xml:space="preserve">شد الأقطاب </t>
  </si>
  <si>
    <t>مج3</t>
  </si>
  <si>
    <t>الانجاز مولد3</t>
  </si>
  <si>
    <t>موحد2</t>
  </si>
  <si>
    <t>مج4</t>
  </si>
  <si>
    <t xml:space="preserve">قطع الغيار المركبة أو المطلوبة للموحد والبطاريات </t>
  </si>
  <si>
    <t>تعليمات هامة :-</t>
  </si>
  <si>
    <t>الدقة في تنفيذ الصيانة وبحسب الجداول لكل تجهيز</t>
  </si>
  <si>
    <t xml:space="preserve">القيد في سجلات الموقع </t>
  </si>
  <si>
    <t xml:space="preserve">كتابة البيانات بخط واضح في هذا النموذج </t>
  </si>
  <si>
    <t xml:space="preserve">قيد الوقت بدقةعند أخذ قراءات العدادت </t>
  </si>
  <si>
    <r>
      <t>تقرير تنفيذ اعمال الصيانة لموقع(                             ) اليوم ............ تأريخ         /         / 2020م نوع المهمة دورية</t>
    </r>
    <r>
      <rPr>
        <b/>
        <sz val="20"/>
        <color theme="1"/>
        <rFont val="Calibri"/>
        <family val="2"/>
      </rPr>
      <t>□</t>
    </r>
    <r>
      <rPr>
        <b/>
        <sz val="12"/>
        <color theme="1"/>
        <rFont val="Arial"/>
        <family val="2"/>
        <scheme val="minor"/>
      </rPr>
      <t>طارئة</t>
    </r>
    <r>
      <rPr>
        <b/>
        <sz val="20"/>
        <color theme="1"/>
        <rFont val="Arial"/>
        <family val="2"/>
        <scheme val="minor"/>
      </rPr>
      <t xml:space="preserve">□ </t>
    </r>
    <r>
      <rPr>
        <b/>
        <sz val="12"/>
        <color theme="1"/>
        <rFont val="Arial"/>
        <family val="2"/>
        <scheme val="minor"/>
      </rPr>
      <t>أخرى</t>
    </r>
    <r>
      <rPr>
        <b/>
        <sz val="20"/>
        <color theme="1"/>
        <rFont val="Arial"/>
        <family val="2"/>
        <scheme val="minor"/>
      </rPr>
      <t>□</t>
    </r>
    <r>
      <rPr>
        <b/>
        <sz val="12"/>
        <color theme="1"/>
        <rFont val="Arial"/>
        <family val="2"/>
        <scheme val="minor"/>
      </rPr>
      <t xml:space="preserve"> تذكر.....................الوقت/ساعة</t>
    </r>
    <r>
      <rPr>
        <b/>
        <sz val="36"/>
        <color theme="1"/>
        <rFont val="Arial"/>
        <family val="2"/>
        <scheme val="minor"/>
      </rPr>
      <t xml:space="preserve">□ </t>
    </r>
    <r>
      <rPr>
        <b/>
        <sz val="12"/>
        <color theme="1"/>
        <rFont val="Arial"/>
        <family val="2"/>
        <scheme val="minor"/>
      </rPr>
      <t xml:space="preserve">  دقيقة </t>
    </r>
    <r>
      <rPr>
        <b/>
        <sz val="36"/>
        <color theme="1"/>
        <rFont val="Arial"/>
        <family val="2"/>
        <scheme val="minor"/>
      </rPr>
      <t xml:space="preserve"> □</t>
    </r>
    <r>
      <rPr>
        <b/>
        <sz val="12"/>
        <color theme="1"/>
        <rFont val="Arial"/>
        <family val="2"/>
        <scheme val="minor"/>
      </rPr>
      <t xml:space="preserve">  وسيلة النقل  ملكية المؤسسة</t>
    </r>
    <r>
      <rPr>
        <b/>
        <sz val="20"/>
        <color theme="1"/>
        <rFont val="Arial"/>
        <family val="2"/>
        <scheme val="minor"/>
      </rPr>
      <t xml:space="preserve">□ </t>
    </r>
    <r>
      <rPr>
        <b/>
        <sz val="12"/>
        <color theme="1"/>
        <rFont val="Arial"/>
        <family val="2"/>
        <scheme val="minor"/>
      </rPr>
      <t>إسم السائق.................. إيجار</t>
    </r>
    <r>
      <rPr>
        <b/>
        <sz val="20"/>
        <color theme="1"/>
        <rFont val="Arial"/>
        <family val="2"/>
        <scheme val="minor"/>
      </rPr>
      <t xml:space="preserve"> □ </t>
    </r>
    <r>
      <rPr>
        <b/>
        <sz val="12"/>
        <color theme="1"/>
        <rFont val="Arial"/>
        <family val="2"/>
        <scheme val="minor"/>
      </rPr>
      <t>إسم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scheme val="minor"/>
      </rPr>
      <t>السائق......................</t>
    </r>
  </si>
  <si>
    <t>أهم الملاحظات والتوصيات والنتائج للتشييك الروتيني:-.................................................................................................................................................................................</t>
  </si>
  <si>
    <t>التأكد من سلامة وعمل مراوح الشفط في غرف المولدات</t>
  </si>
  <si>
    <t>............................................................................................................................................................................................................................................</t>
  </si>
  <si>
    <t>الأعطال المتعثر حلها</t>
  </si>
  <si>
    <t xml:space="preserve">الإجراءات المتخذة وأسباب تعذر الحل </t>
  </si>
  <si>
    <t>فحص أقطاب البطاريات وتنظيف الكربون</t>
  </si>
  <si>
    <t xml:space="preserve">التأكد من سلامة وشد أصابع البطاريات </t>
  </si>
  <si>
    <t>قياس تيار السحب لفازات المكيفات</t>
  </si>
  <si>
    <t xml:space="preserve">قياس الجهد الداخل للمكيفات </t>
  </si>
  <si>
    <t>التأكد من عمل مراوح الموديولات</t>
  </si>
  <si>
    <t xml:space="preserve">التأكد من ضبط بارميترات الموحد </t>
  </si>
  <si>
    <t>فحص التأريض</t>
  </si>
  <si>
    <t>التأكد من سلامة ربط مانع الصواعق</t>
  </si>
  <si>
    <t xml:space="preserve"> □</t>
  </si>
  <si>
    <t>التأكد من سلامة ربط الفيدرات□</t>
  </si>
  <si>
    <t xml:space="preserve">قياس مقاومة التأريض </t>
  </si>
  <si>
    <t>المولدات (                Ω   )       التجهيزات (                      Ω)</t>
  </si>
  <si>
    <t xml:space="preserve">البرج (                 Ω)          المقاومة الكلية(                     Ω  )                    </t>
  </si>
  <si>
    <t>أهم الملاحظات والتوصيات  بشأن التأريض</t>
  </si>
  <si>
    <t xml:space="preserve">المعالجات التي تمت أوالأعطال المتعثرة وسبب التعثر </t>
  </si>
  <si>
    <t xml:space="preserve">            </t>
  </si>
  <si>
    <t>قراءة عداد الكهرباء</t>
  </si>
  <si>
    <t>الأحمال AC</t>
  </si>
  <si>
    <t>فاز1</t>
  </si>
  <si>
    <t>فاز2</t>
  </si>
  <si>
    <t>فاز3</t>
  </si>
  <si>
    <t>قراءة الـKVAH</t>
  </si>
  <si>
    <t xml:space="preserve">الجهود </t>
  </si>
  <si>
    <t>L1L2</t>
  </si>
  <si>
    <t>L2L3</t>
  </si>
  <si>
    <t>L1L3</t>
  </si>
  <si>
    <t>L1N</t>
  </si>
  <si>
    <t xml:space="preserve">L3N                           L2N      </t>
  </si>
  <si>
    <t xml:space="preserve"> </t>
  </si>
  <si>
    <t>تنظيف الوحدة الداخلية</t>
  </si>
  <si>
    <t>.</t>
  </si>
  <si>
    <t>الانجاز مولد1</t>
  </si>
  <si>
    <t xml:space="preserve">   </t>
  </si>
  <si>
    <t xml:space="preserve">الأعطال الموجودة بالمولدات </t>
  </si>
  <si>
    <r>
      <rPr>
        <b/>
        <sz val="8"/>
        <color theme="1"/>
        <rFont val="Times New Roman"/>
        <family val="1"/>
      </rPr>
      <t xml:space="preserve">  </t>
    </r>
    <r>
      <rPr>
        <b/>
        <sz val="8"/>
        <color theme="1"/>
        <rFont val="MCS Taybah S_U normal."/>
      </rPr>
      <t xml:space="preserve">التشييك الروتيني للموقع والتجهيزات </t>
    </r>
  </si>
  <si>
    <r>
      <rPr>
        <b/>
        <u/>
        <sz val="8"/>
        <color theme="1"/>
        <rFont val="Arial"/>
        <family val="2"/>
      </rPr>
      <t>التأكد من ربط التأريض لجميع التجهيزات</t>
    </r>
    <r>
      <rPr>
        <b/>
        <sz val="8"/>
        <color theme="1"/>
        <rFont val="Arial"/>
        <family val="2"/>
      </rPr>
      <t xml:space="preserve">(المولدات □لوحات ATS+AMF □لوحات الـDC □لوحات الـAC □المكيفات □الموحد □وحدات السنترال ومحطات يمن موبايل والتراسل والموديمات □)  تأمين الموقع □ وجود ريط عشوائي كهرباء عشوائي لجهات خارجية □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</si>
</sst>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8"/>
      <name val="Arial"/>
      <family val="2"/>
      <scheme val="minor"/>
    </font>
    <font>
      <sz val="8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8"/>
      <color rgb="FFFF0000"/>
      <name val="Arial"/>
      <family val="2"/>
      <scheme val="minor"/>
    </font>
    <font>
      <b/>
      <sz val="8"/>
      <color rgb="FFC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7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20"/>
      <color theme="1"/>
      <name val="Calibri"/>
      <family val="2"/>
    </font>
    <font>
      <b/>
      <sz val="20"/>
      <color theme="1"/>
      <name val="Arial"/>
      <family val="2"/>
      <scheme val="minor"/>
    </font>
    <font>
      <b/>
      <sz val="36"/>
      <color theme="1"/>
      <name val="Arial"/>
      <family val="2"/>
      <scheme val="minor"/>
    </font>
    <font>
      <b/>
      <u/>
      <sz val="14"/>
      <color theme="1"/>
      <name val="Arial"/>
      <family val="2"/>
    </font>
    <font>
      <b/>
      <sz val="8"/>
      <color theme="1"/>
      <name val="Times New Roman"/>
      <family val="1"/>
      <scheme val="major"/>
    </font>
    <font>
      <b/>
      <sz val="8"/>
      <color theme="1"/>
      <name val="Arial"/>
      <family val="2"/>
    </font>
    <font>
      <b/>
      <sz val="8"/>
      <color theme="1"/>
      <name val="Times New Roman"/>
      <family val="1"/>
    </font>
    <font>
      <b/>
      <sz val="8"/>
      <color theme="1"/>
      <name val="MCS Taybah S_U normal."/>
    </font>
    <font>
      <b/>
      <sz val="8"/>
      <color theme="1"/>
      <name val="Mohammad bold art 1"/>
      <charset val="178"/>
    </font>
    <font>
      <b/>
      <u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0" fillId="0" borderId="5" xfId="0" applyBorder="1"/>
    <xf numFmtId="0" fontId="0" fillId="0" borderId="4" xfId="0" applyBorder="1"/>
    <xf numFmtId="0" fontId="2" fillId="0" borderId="4" xfId="0" applyFont="1" applyBorder="1"/>
    <xf numFmtId="14" fontId="3" fillId="0" borderId="2" xfId="0" applyNumberFormat="1" applyFont="1" applyBorder="1"/>
    <xf numFmtId="0" fontId="3" fillId="0" borderId="2" xfId="0" applyFont="1" applyBorder="1" applyAlignment="1">
      <alignment vertical="center" wrapText="1" shrinkToFit="1"/>
    </xf>
    <xf numFmtId="0" fontId="3" fillId="0" borderId="2" xfId="0" applyFont="1" applyBorder="1"/>
    <xf numFmtId="0" fontId="3" fillId="0" borderId="2" xfId="0" applyFont="1" applyFill="1" applyBorder="1"/>
    <xf numFmtId="0" fontId="3" fillId="2" borderId="2" xfId="0" applyFont="1" applyFill="1" applyBorder="1"/>
    <xf numFmtId="0" fontId="0" fillId="0" borderId="7" xfId="0" applyBorder="1" applyAlignment="1">
      <alignment vertical="center" wrapText="1" shrinkToFit="1"/>
    </xf>
    <xf numFmtId="0" fontId="0" fillId="0" borderId="9" xfId="0" applyBorder="1" applyAlignment="1">
      <alignment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/>
    </xf>
    <xf numFmtId="0" fontId="3" fillId="0" borderId="3" xfId="0" applyFont="1" applyFill="1" applyBorder="1"/>
    <xf numFmtId="0" fontId="3" fillId="0" borderId="8" xfId="0" applyFont="1" applyBorder="1"/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2" xfId="0" applyBorder="1"/>
    <xf numFmtId="0" fontId="4" fillId="0" borderId="2" xfId="0" applyFont="1" applyFill="1" applyBorder="1"/>
    <xf numFmtId="0" fontId="4" fillId="0" borderId="2" xfId="0" applyFont="1" applyBorder="1" applyAlignment="1">
      <alignment vertical="center" wrapText="1" shrinkToFit="1"/>
    </xf>
    <xf numFmtId="0" fontId="4" fillId="0" borderId="2" xfId="0" applyFont="1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3" fillId="0" borderId="4" xfId="0" applyFont="1" applyBorder="1" applyAlignment="1">
      <alignment vertical="center" wrapText="1" shrinkToFit="1"/>
    </xf>
    <xf numFmtId="14" fontId="4" fillId="0" borderId="2" xfId="0" applyNumberFormat="1" applyFont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5" fillId="0" borderId="4" xfId="0" applyFont="1" applyBorder="1"/>
    <xf numFmtId="0" fontId="4" fillId="0" borderId="4" xfId="0" applyFont="1" applyBorder="1" applyAlignment="1">
      <alignment vertical="center" wrapText="1" shrinkToFit="1"/>
    </xf>
    <xf numFmtId="0" fontId="3" fillId="0" borderId="7" xfId="0" applyFont="1" applyBorder="1" applyAlignment="1">
      <alignment vertical="center" wrapText="1" shrinkToFit="1"/>
    </xf>
    <xf numFmtId="0" fontId="3" fillId="0" borderId="5" xfId="0" applyFont="1" applyBorder="1" applyAlignment="1">
      <alignment vertical="center" wrapText="1" shrinkToFit="1"/>
    </xf>
    <xf numFmtId="14" fontId="4" fillId="0" borderId="4" xfId="0" applyNumberFormat="1" applyFont="1" applyBorder="1"/>
    <xf numFmtId="0" fontId="4" fillId="0" borderId="4" xfId="0" applyFont="1" applyFill="1" applyBorder="1"/>
    <xf numFmtId="0" fontId="5" fillId="0" borderId="4" xfId="0" applyFont="1" applyBorder="1" applyAlignment="1">
      <alignment vertical="center" wrapText="1" shrinkToFit="1"/>
    </xf>
    <xf numFmtId="0" fontId="3" fillId="0" borderId="9" xfId="0" applyFont="1" applyBorder="1" applyAlignment="1">
      <alignment vertical="center" wrapText="1" shrinkToFit="1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 shrinkToFit="1"/>
    </xf>
    <xf numFmtId="0" fontId="7" fillId="0" borderId="2" xfId="0" applyFont="1" applyBorder="1" applyAlignment="1">
      <alignment vertical="center" wrapText="1" shrinkToFit="1"/>
    </xf>
    <xf numFmtId="0" fontId="4" fillId="0" borderId="8" xfId="0" applyFont="1" applyFill="1" applyBorder="1" applyAlignment="1">
      <alignment horizontal="center"/>
    </xf>
    <xf numFmtId="0" fontId="8" fillId="0" borderId="2" xfId="0" applyFont="1" applyBorder="1" applyAlignment="1">
      <alignment vertical="center" wrapText="1" shrinkToFit="1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5" fillId="0" borderId="4" xfId="0" applyFont="1" applyBorder="1" applyAlignment="1">
      <alignment vertical="distributed"/>
    </xf>
    <xf numFmtId="0" fontId="3" fillId="0" borderId="8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4" xfId="0" applyFont="1" applyBorder="1" applyAlignment="1">
      <alignment vertical="distributed"/>
    </xf>
    <xf numFmtId="0" fontId="4" fillId="0" borderId="4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vertical="center" wrapText="1" shrinkToFit="1"/>
    </xf>
    <xf numFmtId="0" fontId="4" fillId="0" borderId="17" xfId="0" applyFont="1" applyFill="1" applyBorder="1" applyAlignment="1">
      <alignment vertical="center" wrapText="1" shrinkToFit="1"/>
    </xf>
    <xf numFmtId="0" fontId="4" fillId="0" borderId="17" xfId="0" applyFont="1" applyBorder="1" applyAlignment="1">
      <alignment vertical="center" wrapText="1" shrinkToFit="1"/>
    </xf>
    <xf numFmtId="0" fontId="4" fillId="0" borderId="2" xfId="0" applyFont="1" applyFill="1" applyBorder="1" applyAlignment="1">
      <alignment vertical="center" wrapText="1" shrinkToFit="1"/>
    </xf>
    <xf numFmtId="0" fontId="4" fillId="0" borderId="0" xfId="0" applyFont="1" applyAlignment="1">
      <alignment vertical="center" wrapText="1" shrinkToFit="1"/>
    </xf>
    <xf numFmtId="0" fontId="3" fillId="3" borderId="1" xfId="0" applyFont="1" applyFill="1" applyBorder="1" applyAlignment="1">
      <alignment horizontal="center" vertical="distributed"/>
    </xf>
    <xf numFmtId="0" fontId="2" fillId="0" borderId="0" xfId="0" applyFont="1"/>
    <xf numFmtId="0" fontId="2" fillId="0" borderId="2" xfId="0" applyFont="1" applyBorder="1"/>
    <xf numFmtId="0" fontId="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Border="1" applyAlignment="1"/>
    <xf numFmtId="0" fontId="3" fillId="0" borderId="11" xfId="0" applyFont="1" applyFill="1" applyBorder="1" applyAlignment="1"/>
    <xf numFmtId="0" fontId="3" fillId="0" borderId="22" xfId="0" applyFont="1" applyFill="1" applyBorder="1" applyAlignment="1"/>
    <xf numFmtId="0" fontId="3" fillId="0" borderId="0" xfId="0" applyFont="1" applyFill="1" applyBorder="1" applyAlignment="1"/>
    <xf numFmtId="0" fontId="3" fillId="0" borderId="23" xfId="0" applyFont="1" applyFill="1" applyBorder="1" applyAlignment="1"/>
    <xf numFmtId="0" fontId="3" fillId="0" borderId="26" xfId="0" applyFont="1" applyFill="1" applyBorder="1" applyAlignment="1"/>
    <xf numFmtId="0" fontId="3" fillId="0" borderId="24" xfId="0" applyFont="1" applyFill="1" applyBorder="1" applyAlignment="1"/>
    <xf numFmtId="0" fontId="3" fillId="0" borderId="4" xfId="0" applyFont="1" applyFill="1" applyBorder="1" applyAlignment="1"/>
    <xf numFmtId="0" fontId="0" fillId="0" borderId="34" xfId="0" applyBorder="1"/>
    <xf numFmtId="0" fontId="3" fillId="0" borderId="35" xfId="0" applyFont="1" applyFill="1" applyBorder="1" applyAlignment="1"/>
    <xf numFmtId="0" fontId="9" fillId="0" borderId="15" xfId="0" applyFont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2" xfId="0" applyBorder="1" applyAlignment="1"/>
    <xf numFmtId="0" fontId="12" fillId="2" borderId="0" xfId="0" applyFont="1" applyFill="1" applyBorder="1" applyAlignment="1">
      <alignment vertical="center" wrapText="1"/>
    </xf>
    <xf numFmtId="0" fontId="0" fillId="0" borderId="0" xfId="0" applyBorder="1"/>
    <xf numFmtId="0" fontId="2" fillId="0" borderId="2" xfId="0" applyFont="1" applyFill="1" applyBorder="1"/>
    <xf numFmtId="0" fontId="2" fillId="0" borderId="0" xfId="0" applyFont="1" applyFill="1" applyBorder="1" applyAlignment="1"/>
    <xf numFmtId="0" fontId="2" fillId="0" borderId="23" xfId="0" applyFont="1" applyFill="1" applyBorder="1" applyAlignment="1"/>
    <xf numFmtId="0" fontId="0" fillId="0" borderId="0" xfId="0" applyFont="1"/>
    <xf numFmtId="0" fontId="0" fillId="0" borderId="28" xfId="0" applyBorder="1" applyAlignment="1">
      <alignment horizontal="center"/>
    </xf>
    <xf numFmtId="0" fontId="0" fillId="0" borderId="4" xfId="0" applyBorder="1" applyAlignment="1"/>
    <xf numFmtId="0" fontId="1" fillId="0" borderId="0" xfId="0" applyFont="1"/>
    <xf numFmtId="0" fontId="0" fillId="0" borderId="44" xfId="0" applyBorder="1"/>
    <xf numFmtId="0" fontId="0" fillId="0" borderId="34" xfId="0" applyBorder="1" applyAlignment="1"/>
    <xf numFmtId="0" fontId="0" fillId="0" borderId="5" xfId="0" applyBorder="1" applyAlignment="1"/>
    <xf numFmtId="0" fontId="0" fillId="0" borderId="33" xfId="0" applyBorder="1" applyAlignment="1"/>
    <xf numFmtId="0" fontId="12" fillId="2" borderId="11" xfId="0" applyFont="1" applyFill="1" applyBorder="1" applyAlignment="1">
      <alignment horizontal="center" vertical="distributed"/>
    </xf>
    <xf numFmtId="0" fontId="0" fillId="0" borderId="7" xfId="0" applyBorder="1" applyAlignment="1"/>
    <xf numFmtId="0" fontId="0" fillId="0" borderId="8" xfId="0" applyBorder="1" applyAlignment="1"/>
    <xf numFmtId="0" fontId="0" fillId="0" borderId="8" xfId="0" applyBorder="1"/>
    <xf numFmtId="0" fontId="2" fillId="0" borderId="4" xfId="0" applyFont="1" applyFill="1" applyBorder="1" applyAlignment="1"/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9" fillId="3" borderId="2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12" fillId="2" borderId="0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/>
    <xf numFmtId="0" fontId="9" fillId="3" borderId="52" xfId="0" applyFont="1" applyFill="1" applyBorder="1" applyAlignment="1"/>
    <xf numFmtId="0" fontId="9" fillId="3" borderId="46" xfId="0" applyFont="1" applyFill="1" applyBorder="1" applyAlignment="1">
      <alignment horizontal="center" vertical="distributed"/>
    </xf>
    <xf numFmtId="0" fontId="9" fillId="3" borderId="2" xfId="0" applyFont="1" applyFill="1" applyBorder="1" applyAlignment="1">
      <alignment horizontal="center" vertical="distributed"/>
    </xf>
    <xf numFmtId="0" fontId="9" fillId="3" borderId="28" xfId="0" applyFont="1" applyFill="1" applyBorder="1" applyAlignment="1">
      <alignment horizontal="center" vertical="distributed"/>
    </xf>
    <xf numFmtId="0" fontId="9" fillId="3" borderId="46" xfId="0" applyFont="1" applyFill="1" applyBorder="1" applyAlignment="1">
      <alignment horizontal="center" vertical="distributed" shrinkToFi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distributed"/>
    </xf>
    <xf numFmtId="0" fontId="9" fillId="3" borderId="42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/>
    <xf numFmtId="0" fontId="0" fillId="0" borderId="0" xfId="0" applyBorder="1" applyAlignment="1">
      <alignment horizontal="center"/>
    </xf>
    <xf numFmtId="0" fontId="19" fillId="0" borderId="0" xfId="0" applyFont="1" applyAlignment="1">
      <alignment readingOrder="2"/>
    </xf>
    <xf numFmtId="0" fontId="0" fillId="0" borderId="56" xfId="0" applyBorder="1"/>
    <xf numFmtId="0" fontId="2" fillId="0" borderId="1" xfId="0" applyFont="1" applyBorder="1"/>
    <xf numFmtId="0" fontId="20" fillId="0" borderId="5" xfId="0" applyFont="1" applyFill="1" applyBorder="1" applyAlignment="1">
      <alignment horizontal="justify" vertical="distributed" shrinkToFit="1"/>
    </xf>
    <xf numFmtId="0" fontId="3" fillId="0" borderId="0" xfId="0" applyFont="1" applyBorder="1" applyAlignment="1"/>
    <xf numFmtId="0" fontId="2" fillId="0" borderId="0" xfId="0" applyFont="1" applyBorder="1"/>
    <xf numFmtId="0" fontId="2" fillId="0" borderId="4" xfId="0" applyFont="1" applyBorder="1" applyAlignment="1"/>
    <xf numFmtId="0" fontId="20" fillId="0" borderId="5" xfId="0" applyFont="1" applyFill="1" applyBorder="1" applyAlignment="1">
      <alignment shrinkToFit="1"/>
    </xf>
    <xf numFmtId="0" fontId="2" fillId="0" borderId="3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5" xfId="0" applyFont="1" applyBorder="1" applyAlignment="1"/>
    <xf numFmtId="0" fontId="3" fillId="3" borderId="7" xfId="0" applyFont="1" applyFill="1" applyBorder="1" applyAlignment="1">
      <alignment horizontal="center" vertical="distributed"/>
    </xf>
    <xf numFmtId="0" fontId="3" fillId="3" borderId="39" xfId="0" applyFont="1" applyFill="1" applyBorder="1" applyAlignment="1">
      <alignment horizontal="center" vertical="distributed"/>
    </xf>
    <xf numFmtId="0" fontId="3" fillId="3" borderId="8" xfId="0" applyFont="1" applyFill="1" applyBorder="1" applyAlignment="1">
      <alignment horizontal="center" vertical="distributed"/>
    </xf>
    <xf numFmtId="0" fontId="3" fillId="3" borderId="41" xfId="0" applyFont="1" applyFill="1" applyBorder="1" applyAlignment="1">
      <alignment horizontal="center" vertical="distributed"/>
    </xf>
    <xf numFmtId="0" fontId="3" fillId="3" borderId="4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/>
    <xf numFmtId="0" fontId="2" fillId="0" borderId="2" xfId="0" applyFont="1" applyBorder="1" applyAlignment="1"/>
    <xf numFmtId="0" fontId="2" fillId="0" borderId="30" xfId="0" applyFont="1" applyBorder="1"/>
    <xf numFmtId="0" fontId="2" fillId="0" borderId="35" xfId="0" applyFont="1" applyBorder="1"/>
    <xf numFmtId="0" fontId="3" fillId="0" borderId="33" xfId="0" applyFont="1" applyFill="1" applyBorder="1" applyAlignment="1"/>
    <xf numFmtId="0" fontId="2" fillId="0" borderId="44" xfId="0" applyFont="1" applyBorder="1"/>
    <xf numFmtId="0" fontId="3" fillId="3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2" fillId="3" borderId="0" xfId="0" applyFont="1" applyFill="1"/>
    <xf numFmtId="0" fontId="3" fillId="3" borderId="9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9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3" fillId="2" borderId="11" xfId="0" applyFont="1" applyFill="1" applyBorder="1" applyAlignment="1">
      <alignment vertical="distributed"/>
    </xf>
    <xf numFmtId="0" fontId="3" fillId="3" borderId="45" xfId="0" applyFont="1" applyFill="1" applyBorder="1" applyAlignment="1">
      <alignment vertical="center" wrapText="1"/>
    </xf>
    <xf numFmtId="0" fontId="3" fillId="3" borderId="50" xfId="0" applyFont="1" applyFill="1" applyBorder="1" applyAlignment="1">
      <alignment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57" xfId="0" applyFont="1" applyBorder="1" applyAlignment="1"/>
    <xf numFmtId="0" fontId="2" fillId="0" borderId="3" xfId="0" applyFont="1" applyBorder="1" applyAlignment="1"/>
    <xf numFmtId="0" fontId="2" fillId="0" borderId="5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3" xfId="0" applyFont="1" applyBorder="1" applyAlignment="1"/>
    <xf numFmtId="0" fontId="2" fillId="0" borderId="34" xfId="0" applyFont="1" applyBorder="1" applyAlignment="1"/>
    <xf numFmtId="0" fontId="3" fillId="3" borderId="0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3" fillId="0" borderId="19" xfId="0" applyFont="1" applyBorder="1" applyAlignment="1">
      <alignment horizontal="right" vertical="distributed"/>
    </xf>
    <xf numFmtId="0" fontId="2" fillId="0" borderId="32" xfId="0" applyFont="1" applyBorder="1"/>
    <xf numFmtId="0" fontId="2" fillId="0" borderId="3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11" xfId="0" applyFont="1" applyBorder="1"/>
    <xf numFmtId="0" fontId="3" fillId="0" borderId="1" xfId="0" applyFont="1" applyBorder="1"/>
    <xf numFmtId="0" fontId="3" fillId="0" borderId="1" xfId="0" applyFont="1" applyBorder="1" applyAlignment="1"/>
    <xf numFmtId="0" fontId="20" fillId="0" borderId="33" xfId="0" applyFont="1" applyFill="1" applyBorder="1" applyAlignment="1">
      <alignment shrinkToFi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 wrapText="1"/>
    </xf>
    <xf numFmtId="0" fontId="2" fillId="0" borderId="36" xfId="0" applyFont="1" applyBorder="1"/>
    <xf numFmtId="0" fontId="6" fillId="0" borderId="10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distributed"/>
    </xf>
    <xf numFmtId="0" fontId="3" fillId="3" borderId="13" xfId="0" applyFont="1" applyFill="1" applyBorder="1" applyAlignment="1">
      <alignment horizontal="center" vertical="distributed"/>
    </xf>
    <xf numFmtId="0" fontId="3" fillId="3" borderId="14" xfId="0" applyFont="1" applyFill="1" applyBorder="1" applyAlignment="1">
      <alignment horizontal="center" vertical="distributed"/>
    </xf>
    <xf numFmtId="0" fontId="3" fillId="3" borderId="15" xfId="0" applyFont="1" applyFill="1" applyBorder="1" applyAlignment="1">
      <alignment horizontal="center" vertical="distributed"/>
    </xf>
    <xf numFmtId="0" fontId="3" fillId="3" borderId="16" xfId="0" applyFont="1" applyFill="1" applyBorder="1" applyAlignment="1">
      <alignment horizontal="center" vertical="distributed"/>
    </xf>
    <xf numFmtId="0" fontId="0" fillId="4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0" borderId="19" xfId="0" applyFont="1" applyBorder="1" applyAlignment="1">
      <alignment horizontal="right" vertical="distributed"/>
    </xf>
    <xf numFmtId="0" fontId="3" fillId="0" borderId="20" xfId="0" applyFont="1" applyBorder="1" applyAlignment="1">
      <alignment horizontal="right" vertical="distributed"/>
    </xf>
    <xf numFmtId="0" fontId="3" fillId="0" borderId="0" xfId="0" applyFont="1" applyBorder="1" applyAlignment="1">
      <alignment horizontal="right"/>
    </xf>
    <xf numFmtId="0" fontId="3" fillId="0" borderId="40" xfId="0" applyFont="1" applyBorder="1" applyAlignment="1">
      <alignment horizontal="right"/>
    </xf>
    <xf numFmtId="0" fontId="2" fillId="0" borderId="4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5" xfId="0" applyFont="1" applyFill="1" applyBorder="1" applyAlignment="1">
      <alignment horizontal="center" vertical="distributed"/>
    </xf>
    <xf numFmtId="0" fontId="3" fillId="2" borderId="26" xfId="0" applyFont="1" applyFill="1" applyBorder="1" applyAlignment="1">
      <alignment horizontal="center" vertical="distributed"/>
    </xf>
    <xf numFmtId="0" fontId="3" fillId="2" borderId="27" xfId="0" applyFont="1" applyFill="1" applyBorder="1" applyAlignment="1">
      <alignment horizontal="center" vertical="distributed"/>
    </xf>
    <xf numFmtId="0" fontId="3" fillId="0" borderId="5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21" fillId="2" borderId="32" xfId="0" applyFont="1" applyFill="1" applyBorder="1" applyAlignment="1">
      <alignment horizontal="left" vertical="distributed"/>
    </xf>
    <xf numFmtId="0" fontId="21" fillId="2" borderId="0" xfId="0" applyFont="1" applyFill="1" applyBorder="1" applyAlignment="1">
      <alignment horizontal="left" vertical="distributed"/>
    </xf>
    <xf numFmtId="0" fontId="24" fillId="2" borderId="0" xfId="0" applyFont="1" applyFill="1" applyBorder="1" applyAlignment="1">
      <alignment horizontal="center" vertical="distributed"/>
    </xf>
    <xf numFmtId="0" fontId="21" fillId="2" borderId="0" xfId="0" applyFont="1" applyFill="1" applyBorder="1" applyAlignment="1">
      <alignment horizontal="center" vertical="distributed"/>
    </xf>
    <xf numFmtId="0" fontId="3" fillId="3" borderId="41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right"/>
    </xf>
    <xf numFmtId="0" fontId="2" fillId="0" borderId="4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3" fillId="3" borderId="53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vertical="center" wrapText="1"/>
    </xf>
    <xf numFmtId="0" fontId="3" fillId="3" borderId="37" xfId="0" applyFont="1" applyFill="1" applyBorder="1" applyAlignment="1">
      <alignment vertical="center" wrapText="1"/>
    </xf>
    <xf numFmtId="0" fontId="3" fillId="3" borderId="38" xfId="0" applyFont="1" applyFill="1" applyBorder="1" applyAlignment="1">
      <alignment vertical="center" wrapText="1"/>
    </xf>
    <xf numFmtId="0" fontId="9" fillId="3" borderId="51" xfId="0" applyFont="1" applyFill="1" applyBorder="1" applyAlignment="1">
      <alignment horizontal="center"/>
    </xf>
    <xf numFmtId="0" fontId="9" fillId="3" borderId="52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 vertical="distributed"/>
    </xf>
    <xf numFmtId="0" fontId="9" fillId="2" borderId="0" xfId="0" applyFont="1" applyFill="1" applyBorder="1" applyAlignment="1">
      <alignment horizontal="center" vertical="distributed"/>
    </xf>
    <xf numFmtId="0" fontId="9" fillId="3" borderId="2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1" fillId="3" borderId="19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21" fillId="2" borderId="55" xfId="0" applyFont="1" applyFill="1" applyBorder="1" applyAlignment="1">
      <alignment horizontal="left" vertical="distributed"/>
    </xf>
    <xf numFmtId="0" fontId="21" fillId="2" borderId="11" xfId="0" applyFont="1" applyFill="1" applyBorder="1" applyAlignment="1">
      <alignment horizontal="left" vertical="distributed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"/>
  <sheetViews>
    <sheetView rightToLeft="1" showRuler="0" topLeftCell="A43" workbookViewId="0">
      <selection activeCell="E50" sqref="E50"/>
    </sheetView>
  </sheetViews>
  <sheetFormatPr defaultRowHeight="14.25"/>
  <cols>
    <col min="1" max="1" width="2.625" customWidth="1"/>
    <col min="2" max="2" width="7.375" customWidth="1"/>
    <col min="3" max="3" width="8.75" customWidth="1"/>
    <col min="4" max="4" width="6" customWidth="1"/>
    <col min="5" max="5" width="5.875" customWidth="1"/>
    <col min="6" max="6" width="11.375" customWidth="1"/>
    <col min="7" max="7" width="5.125" customWidth="1"/>
    <col min="8" max="8" width="5.375" customWidth="1"/>
    <col min="9" max="9" width="4.375" customWidth="1"/>
    <col min="10" max="10" width="4.25" customWidth="1"/>
    <col min="11" max="11" width="3.875" customWidth="1"/>
    <col min="12" max="12" width="4.25" customWidth="1"/>
    <col min="13" max="13" width="27.625" customWidth="1"/>
  </cols>
  <sheetData>
    <row r="1" spans="1:13" ht="15" customHeight="1" thickBot="1">
      <c r="A1" s="185" t="s">
        <v>129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3" ht="54" customHeight="1" thickBot="1">
      <c r="A2" s="186" t="s">
        <v>0</v>
      </c>
      <c r="B2" s="186" t="s">
        <v>1</v>
      </c>
      <c r="C2" s="186" t="s">
        <v>2</v>
      </c>
      <c r="D2" s="186" t="s">
        <v>5</v>
      </c>
      <c r="E2" s="186" t="s">
        <v>3</v>
      </c>
      <c r="F2" s="186" t="s">
        <v>6</v>
      </c>
      <c r="G2" s="188" t="s">
        <v>162</v>
      </c>
      <c r="H2" s="189"/>
      <c r="I2" s="189"/>
      <c r="J2" s="189"/>
      <c r="K2" s="189"/>
      <c r="L2" s="190"/>
      <c r="M2" s="56" t="s">
        <v>4</v>
      </c>
    </row>
    <row r="3" spans="1:13" ht="69.75" customHeight="1" thickBot="1">
      <c r="A3" s="187"/>
      <c r="B3" s="187"/>
      <c r="C3" s="187"/>
      <c r="D3" s="187"/>
      <c r="E3" s="187"/>
      <c r="F3" s="187"/>
      <c r="G3" s="56" t="s">
        <v>163</v>
      </c>
      <c r="H3" s="56" t="s">
        <v>164</v>
      </c>
      <c r="I3" s="56" t="s">
        <v>165</v>
      </c>
      <c r="J3" s="56" t="s">
        <v>174</v>
      </c>
      <c r="K3" s="56" t="s">
        <v>175</v>
      </c>
      <c r="L3" s="56" t="s">
        <v>176</v>
      </c>
      <c r="M3" s="56" t="s">
        <v>4</v>
      </c>
    </row>
    <row r="4" spans="1:13" ht="30.75" customHeight="1" thickBot="1">
      <c r="A4" s="31">
        <v>1</v>
      </c>
      <c r="B4" s="37">
        <v>43862</v>
      </c>
      <c r="C4" s="38" t="s">
        <v>11</v>
      </c>
      <c r="D4" s="38" t="s">
        <v>12</v>
      </c>
      <c r="E4" s="39" t="s">
        <v>13</v>
      </c>
      <c r="F4" s="39" t="s">
        <v>14</v>
      </c>
      <c r="G4" s="39">
        <v>37219</v>
      </c>
      <c r="H4" s="5">
        <v>11621</v>
      </c>
      <c r="I4" s="39">
        <v>1290</v>
      </c>
      <c r="J4" s="39"/>
      <c r="K4" s="39"/>
      <c r="L4" s="39"/>
      <c r="M4" s="36"/>
    </row>
    <row r="5" spans="1:13" ht="21" customHeight="1" thickBot="1">
      <c r="A5" s="32">
        <v>2</v>
      </c>
      <c r="B5" s="4">
        <v>43871</v>
      </c>
      <c r="C5" s="38" t="s">
        <v>11</v>
      </c>
      <c r="D5" s="38" t="s">
        <v>12</v>
      </c>
      <c r="E5" s="5" t="s">
        <v>13</v>
      </c>
      <c r="F5" s="5" t="s">
        <v>14</v>
      </c>
      <c r="G5" s="5">
        <v>37291</v>
      </c>
      <c r="H5" s="5">
        <v>11621</v>
      </c>
      <c r="I5" s="5">
        <v>1436</v>
      </c>
      <c r="J5" s="5"/>
      <c r="K5" s="5"/>
      <c r="L5" s="5"/>
      <c r="M5" s="3"/>
    </row>
    <row r="6" spans="1:13" ht="34.5" thickBot="1">
      <c r="A6" s="31">
        <v>3</v>
      </c>
      <c r="B6" s="4">
        <v>43878</v>
      </c>
      <c r="C6" s="38" t="s">
        <v>11</v>
      </c>
      <c r="D6" s="38" t="s">
        <v>12</v>
      </c>
      <c r="E6" s="5" t="s">
        <v>13</v>
      </c>
      <c r="F6" s="5" t="s">
        <v>14</v>
      </c>
      <c r="G6" s="5">
        <v>37336</v>
      </c>
      <c r="H6" s="5">
        <v>11621</v>
      </c>
      <c r="I6" s="5">
        <v>1559</v>
      </c>
      <c r="J6" s="5"/>
      <c r="K6" s="5"/>
      <c r="L6" s="5"/>
      <c r="M6" s="3"/>
    </row>
    <row r="7" spans="1:13" ht="46.5" customHeight="1" thickBot="1">
      <c r="A7" s="31">
        <v>4</v>
      </c>
      <c r="B7" s="4">
        <v>43877</v>
      </c>
      <c r="C7" s="38" t="s">
        <v>11</v>
      </c>
      <c r="D7" s="38" t="s">
        <v>12</v>
      </c>
      <c r="E7" s="5" t="s">
        <v>74</v>
      </c>
      <c r="F7" s="5" t="s">
        <v>166</v>
      </c>
      <c r="G7" s="5">
        <v>37330</v>
      </c>
      <c r="H7" s="5">
        <v>11621</v>
      </c>
      <c r="I7" s="5">
        <v>1577</v>
      </c>
      <c r="J7" s="5"/>
      <c r="K7" s="5"/>
      <c r="L7" s="5"/>
      <c r="M7" s="3"/>
    </row>
    <row r="8" spans="1:13" ht="57" thickBot="1">
      <c r="A8" s="32">
        <v>5</v>
      </c>
      <c r="B8" s="4">
        <v>43886</v>
      </c>
      <c r="C8" s="38" t="s">
        <v>11</v>
      </c>
      <c r="D8" s="38" t="s">
        <v>12</v>
      </c>
      <c r="E8" s="5" t="s">
        <v>73</v>
      </c>
      <c r="F8" s="5" t="s">
        <v>167</v>
      </c>
      <c r="G8" s="5">
        <v>37338</v>
      </c>
      <c r="H8" s="5">
        <v>11715</v>
      </c>
      <c r="I8" s="5">
        <v>1683</v>
      </c>
      <c r="J8" s="5"/>
      <c r="K8" s="5"/>
      <c r="L8" s="5"/>
      <c r="M8" s="48" t="s">
        <v>168</v>
      </c>
    </row>
    <row r="9" spans="1:13" ht="34.5" thickBot="1">
      <c r="A9" s="31">
        <v>6</v>
      </c>
      <c r="B9" s="4">
        <v>43889</v>
      </c>
      <c r="C9" s="38" t="s">
        <v>11</v>
      </c>
      <c r="D9" s="38" t="s">
        <v>12</v>
      </c>
      <c r="E9" s="5" t="s">
        <v>13</v>
      </c>
      <c r="F9" s="5" t="s">
        <v>14</v>
      </c>
      <c r="G9" s="5">
        <v>37338</v>
      </c>
      <c r="H9" s="5">
        <v>11715</v>
      </c>
      <c r="I9" s="5">
        <v>1731</v>
      </c>
      <c r="J9" s="5"/>
      <c r="K9" s="5"/>
      <c r="L9" s="5"/>
      <c r="M9" s="49"/>
    </row>
    <row r="10" spans="1:13" ht="34.5" thickBot="1">
      <c r="A10" s="32">
        <v>7</v>
      </c>
      <c r="B10" s="4">
        <v>43867</v>
      </c>
      <c r="C10" s="7" t="s">
        <v>98</v>
      </c>
      <c r="D10" s="46" t="s">
        <v>12</v>
      </c>
      <c r="E10" s="5" t="s">
        <v>13</v>
      </c>
      <c r="F10" s="21" t="s">
        <v>14</v>
      </c>
      <c r="G10" s="21">
        <v>20648</v>
      </c>
      <c r="H10" s="21">
        <v>9648</v>
      </c>
      <c r="I10" s="21"/>
      <c r="J10" s="21"/>
      <c r="K10" s="21"/>
      <c r="L10" s="21"/>
      <c r="M10" s="49" t="s">
        <v>152</v>
      </c>
    </row>
    <row r="11" spans="1:13" ht="34.5" thickBot="1">
      <c r="A11" s="31">
        <v>8</v>
      </c>
      <c r="B11" s="4">
        <v>43879</v>
      </c>
      <c r="C11" s="7" t="s">
        <v>98</v>
      </c>
      <c r="D11" s="46" t="s">
        <v>12</v>
      </c>
      <c r="E11" s="5" t="s">
        <v>13</v>
      </c>
      <c r="F11" s="21" t="s">
        <v>14</v>
      </c>
      <c r="G11" s="21">
        <v>20807</v>
      </c>
      <c r="H11" s="21">
        <v>9791</v>
      </c>
      <c r="I11" s="21"/>
      <c r="J11" s="21"/>
      <c r="K11" s="21"/>
      <c r="L11" s="21"/>
      <c r="M11" s="29"/>
    </row>
    <row r="12" spans="1:13" ht="34.5" thickBot="1">
      <c r="A12" s="31">
        <v>9</v>
      </c>
      <c r="B12" s="26">
        <v>43885</v>
      </c>
      <c r="C12" s="20" t="s">
        <v>93</v>
      </c>
      <c r="D12" s="41" t="s">
        <v>12</v>
      </c>
      <c r="E12" s="21" t="s">
        <v>13</v>
      </c>
      <c r="F12" s="21" t="s">
        <v>14</v>
      </c>
      <c r="G12" s="21">
        <v>28617</v>
      </c>
      <c r="H12" s="21">
        <v>12079</v>
      </c>
      <c r="I12" s="40"/>
      <c r="J12" s="40"/>
      <c r="K12" s="40"/>
      <c r="L12" s="40"/>
      <c r="M12" s="25" t="s">
        <v>151</v>
      </c>
    </row>
    <row r="13" spans="1:13" ht="34.5" thickBot="1">
      <c r="A13" s="32">
        <v>10</v>
      </c>
      <c r="B13" s="26">
        <v>43874</v>
      </c>
      <c r="C13" s="20" t="s">
        <v>93</v>
      </c>
      <c r="D13" s="41" t="s">
        <v>12</v>
      </c>
      <c r="E13" s="21" t="s">
        <v>13</v>
      </c>
      <c r="F13" s="21" t="s">
        <v>14</v>
      </c>
      <c r="G13" s="21">
        <v>28606</v>
      </c>
      <c r="H13" s="21">
        <v>12057</v>
      </c>
      <c r="I13" s="40"/>
      <c r="J13" s="40"/>
      <c r="K13" s="40"/>
      <c r="L13" s="40"/>
      <c r="M13" s="25" t="s">
        <v>151</v>
      </c>
    </row>
    <row r="14" spans="1:13" ht="34.5" thickBot="1">
      <c r="A14" s="31">
        <v>11</v>
      </c>
      <c r="B14" s="4">
        <v>43869</v>
      </c>
      <c r="C14" s="7" t="s">
        <v>34</v>
      </c>
      <c r="D14" s="46" t="s">
        <v>12</v>
      </c>
      <c r="E14" s="5" t="s">
        <v>13</v>
      </c>
      <c r="F14" s="21" t="s">
        <v>14</v>
      </c>
      <c r="G14" s="21">
        <v>14403</v>
      </c>
      <c r="H14" s="21"/>
      <c r="I14" s="21"/>
      <c r="J14" s="21"/>
      <c r="K14" s="21"/>
      <c r="L14" s="21"/>
      <c r="M14" s="29" t="s">
        <v>145</v>
      </c>
    </row>
    <row r="15" spans="1:13" ht="23.25" thickBot="1">
      <c r="A15" s="32">
        <v>12</v>
      </c>
      <c r="B15" s="4">
        <v>43879</v>
      </c>
      <c r="C15" s="7" t="s">
        <v>34</v>
      </c>
      <c r="D15" s="46" t="s">
        <v>12</v>
      </c>
      <c r="E15" s="5" t="s">
        <v>13</v>
      </c>
      <c r="F15" s="21" t="s">
        <v>64</v>
      </c>
      <c r="G15" s="21">
        <v>14594</v>
      </c>
      <c r="H15" s="21"/>
      <c r="I15" s="21"/>
      <c r="J15" s="21"/>
      <c r="K15" s="21"/>
      <c r="L15" s="21"/>
      <c r="M15" s="30"/>
    </row>
    <row r="16" spans="1:13" ht="34.5" thickBot="1">
      <c r="A16" s="31">
        <v>13</v>
      </c>
      <c r="B16" s="4">
        <v>43879</v>
      </c>
      <c r="C16" s="7" t="s">
        <v>34</v>
      </c>
      <c r="D16" s="46" t="s">
        <v>12</v>
      </c>
      <c r="E16" s="5" t="s">
        <v>13</v>
      </c>
      <c r="F16" s="21" t="s">
        <v>14</v>
      </c>
      <c r="G16" s="21">
        <v>14594</v>
      </c>
      <c r="H16" s="21"/>
      <c r="I16" s="21"/>
      <c r="J16" s="21"/>
      <c r="K16" s="21"/>
      <c r="L16" s="21"/>
      <c r="M16" s="29"/>
    </row>
    <row r="17" spans="1:13" ht="23.25" customHeight="1">
      <c r="A17" s="31">
        <v>14</v>
      </c>
      <c r="B17" s="4">
        <v>43890</v>
      </c>
      <c r="C17" s="7" t="s">
        <v>34</v>
      </c>
      <c r="D17" s="7" t="s">
        <v>12</v>
      </c>
      <c r="E17" s="5" t="s">
        <v>13</v>
      </c>
      <c r="F17" s="21" t="s">
        <v>14</v>
      </c>
      <c r="G17" s="21">
        <v>14796</v>
      </c>
      <c r="H17" s="21"/>
      <c r="I17" s="21"/>
      <c r="J17" s="21"/>
      <c r="K17" s="21"/>
      <c r="L17" s="21"/>
      <c r="M17" s="30"/>
    </row>
    <row r="18" spans="1:13" ht="34.5" thickBot="1">
      <c r="A18" s="32">
        <v>15</v>
      </c>
      <c r="B18" s="26">
        <v>43862</v>
      </c>
      <c r="C18" s="20" t="s">
        <v>85</v>
      </c>
      <c r="D18" s="47" t="s">
        <v>12</v>
      </c>
      <c r="E18" s="21" t="s">
        <v>13</v>
      </c>
      <c r="F18" s="21" t="s">
        <v>14</v>
      </c>
      <c r="G18" s="21">
        <v>21737</v>
      </c>
      <c r="H18" s="21">
        <v>19974</v>
      </c>
      <c r="I18" s="21"/>
      <c r="J18" s="21"/>
      <c r="K18" s="21"/>
      <c r="L18" s="21"/>
      <c r="M18" s="29"/>
    </row>
    <row r="19" spans="1:13" ht="33.75">
      <c r="A19" s="31">
        <v>16</v>
      </c>
      <c r="B19" s="26">
        <v>43863</v>
      </c>
      <c r="C19" s="20" t="s">
        <v>85</v>
      </c>
      <c r="D19" s="47" t="s">
        <v>12</v>
      </c>
      <c r="E19" s="21" t="s">
        <v>13</v>
      </c>
      <c r="F19" s="21" t="s">
        <v>14</v>
      </c>
      <c r="G19" s="21">
        <v>21751</v>
      </c>
      <c r="H19" s="21">
        <v>19984</v>
      </c>
      <c r="I19" s="21"/>
      <c r="J19" s="21"/>
      <c r="K19" s="21"/>
      <c r="L19" s="21"/>
      <c r="M19" s="25" t="s">
        <v>134</v>
      </c>
    </row>
    <row r="20" spans="1:13" ht="34.5" thickBot="1">
      <c r="A20" s="32">
        <v>17</v>
      </c>
      <c r="B20" s="4">
        <v>43864</v>
      </c>
      <c r="C20" s="7" t="s">
        <v>85</v>
      </c>
      <c r="D20" s="47" t="s">
        <v>12</v>
      </c>
      <c r="E20" s="5" t="s">
        <v>13</v>
      </c>
      <c r="F20" s="5" t="s">
        <v>14</v>
      </c>
      <c r="G20" s="5">
        <v>21765</v>
      </c>
      <c r="H20" s="21">
        <v>19993</v>
      </c>
      <c r="I20" s="5"/>
      <c r="J20" s="42"/>
      <c r="K20" s="42"/>
      <c r="L20" s="5"/>
      <c r="M20" s="3"/>
    </row>
    <row r="21" spans="1:13" ht="34.5" thickBot="1">
      <c r="A21" s="31">
        <v>18</v>
      </c>
      <c r="B21" s="4">
        <v>43874</v>
      </c>
      <c r="C21" s="7" t="s">
        <v>85</v>
      </c>
      <c r="D21" s="47" t="s">
        <v>12</v>
      </c>
      <c r="E21" s="21" t="s">
        <v>13</v>
      </c>
      <c r="F21" s="21" t="s">
        <v>14</v>
      </c>
      <c r="G21" s="21">
        <v>21914</v>
      </c>
      <c r="H21" s="21">
        <v>20087</v>
      </c>
      <c r="I21" s="21"/>
      <c r="J21" s="42"/>
      <c r="K21" s="42"/>
      <c r="L21" s="21"/>
      <c r="M21" s="25"/>
    </row>
    <row r="22" spans="1:13" ht="33.75">
      <c r="A22" s="31">
        <v>19</v>
      </c>
      <c r="B22" s="4">
        <v>43877</v>
      </c>
      <c r="C22" s="7" t="s">
        <v>85</v>
      </c>
      <c r="D22" s="47" t="s">
        <v>12</v>
      </c>
      <c r="E22" s="21" t="s">
        <v>13</v>
      </c>
      <c r="F22" s="21" t="s">
        <v>14</v>
      </c>
      <c r="G22" s="21">
        <v>21951</v>
      </c>
      <c r="H22" s="21">
        <v>20124</v>
      </c>
      <c r="I22" s="21"/>
      <c r="J22" s="42"/>
      <c r="K22" s="42"/>
      <c r="L22" s="21"/>
      <c r="M22" s="25"/>
    </row>
    <row r="23" spans="1:13" ht="34.5" thickBot="1">
      <c r="A23" s="32">
        <v>20</v>
      </c>
      <c r="B23" s="4">
        <v>43888</v>
      </c>
      <c r="C23" s="7" t="s">
        <v>85</v>
      </c>
      <c r="D23" s="47" t="s">
        <v>12</v>
      </c>
      <c r="E23" s="21" t="s">
        <v>13</v>
      </c>
      <c r="F23" s="21" t="s">
        <v>14</v>
      </c>
      <c r="G23" s="21">
        <v>22102</v>
      </c>
      <c r="H23" s="21">
        <v>20242</v>
      </c>
      <c r="I23" s="21"/>
      <c r="J23" s="21"/>
      <c r="K23" s="21"/>
      <c r="L23" s="21"/>
      <c r="M23" s="25"/>
    </row>
    <row r="24" spans="1:13" ht="33.75">
      <c r="A24" s="31">
        <v>21</v>
      </c>
      <c r="B24" s="4">
        <v>43873</v>
      </c>
      <c r="C24" s="7" t="s">
        <v>97</v>
      </c>
      <c r="D24" s="5" t="s">
        <v>12</v>
      </c>
      <c r="E24" s="5" t="s">
        <v>13</v>
      </c>
      <c r="F24" s="21" t="s">
        <v>14</v>
      </c>
      <c r="G24" s="21">
        <v>5733</v>
      </c>
      <c r="H24" s="21">
        <v>47331</v>
      </c>
      <c r="I24" s="21"/>
      <c r="J24" s="21"/>
      <c r="K24" s="21"/>
      <c r="L24" s="21"/>
      <c r="M24" s="3"/>
    </row>
    <row r="25" spans="1:13" ht="68.25" thickBot="1">
      <c r="A25" s="32">
        <v>22</v>
      </c>
      <c r="B25" s="26">
        <v>43877</v>
      </c>
      <c r="C25" s="20" t="s">
        <v>97</v>
      </c>
      <c r="D25" s="5" t="s">
        <v>12</v>
      </c>
      <c r="E25" s="21" t="s">
        <v>73</v>
      </c>
      <c r="F25" s="21" t="s">
        <v>138</v>
      </c>
      <c r="G25" s="21">
        <v>15795</v>
      </c>
      <c r="H25" s="21">
        <v>47369</v>
      </c>
      <c r="I25" s="21"/>
      <c r="J25" s="21"/>
      <c r="K25" s="21"/>
      <c r="L25" s="21"/>
      <c r="M25" s="3"/>
    </row>
    <row r="26" spans="1:13" ht="34.5" thickBot="1">
      <c r="A26" s="31">
        <v>23</v>
      </c>
      <c r="B26" s="26">
        <v>43890</v>
      </c>
      <c r="C26" s="20" t="s">
        <v>97</v>
      </c>
      <c r="D26" s="21" t="s">
        <v>12</v>
      </c>
      <c r="E26" s="21" t="s">
        <v>13</v>
      </c>
      <c r="F26" s="21" t="s">
        <v>14</v>
      </c>
      <c r="G26" s="21">
        <v>5945</v>
      </c>
      <c r="H26" s="21">
        <v>47557</v>
      </c>
      <c r="I26" s="40"/>
      <c r="J26" s="40"/>
      <c r="K26" s="40"/>
      <c r="L26" s="40"/>
      <c r="M26" s="30"/>
    </row>
    <row r="27" spans="1:13" ht="33.75">
      <c r="A27" s="31">
        <v>24</v>
      </c>
      <c r="B27" s="4">
        <v>43867</v>
      </c>
      <c r="C27" s="7" t="s">
        <v>149</v>
      </c>
      <c r="D27" s="5" t="s">
        <v>12</v>
      </c>
      <c r="E27" s="5" t="s">
        <v>13</v>
      </c>
      <c r="F27" s="21" t="s">
        <v>14</v>
      </c>
      <c r="G27" s="21">
        <v>47277</v>
      </c>
      <c r="H27" s="21">
        <v>15643</v>
      </c>
      <c r="I27" s="21"/>
      <c r="J27" s="21"/>
      <c r="K27" s="21"/>
      <c r="L27" s="21"/>
      <c r="M27" s="25" t="s">
        <v>150</v>
      </c>
    </row>
    <row r="28" spans="1:13" ht="34.5" thickBot="1">
      <c r="A28" s="32">
        <v>25</v>
      </c>
      <c r="B28" s="4">
        <v>43865</v>
      </c>
      <c r="C28" s="7" t="s">
        <v>87</v>
      </c>
      <c r="D28" s="47" t="s">
        <v>12</v>
      </c>
      <c r="E28" s="5" t="s">
        <v>13</v>
      </c>
      <c r="F28" s="21" t="s">
        <v>14</v>
      </c>
      <c r="G28" s="21">
        <v>19894</v>
      </c>
      <c r="H28" s="21">
        <v>24212</v>
      </c>
      <c r="I28" s="21"/>
      <c r="J28" s="21"/>
      <c r="K28" s="21"/>
      <c r="L28" s="21"/>
      <c r="M28" s="25"/>
    </row>
    <row r="29" spans="1:13" ht="33.75">
      <c r="A29" s="31">
        <v>26</v>
      </c>
      <c r="B29" s="4">
        <v>43874</v>
      </c>
      <c r="C29" s="7" t="s">
        <v>87</v>
      </c>
      <c r="D29" s="47" t="s">
        <v>12</v>
      </c>
      <c r="E29" s="5" t="s">
        <v>13</v>
      </c>
      <c r="F29" s="21" t="s">
        <v>14</v>
      </c>
      <c r="G29" s="21">
        <v>19973</v>
      </c>
      <c r="H29" s="21">
        <v>24360</v>
      </c>
      <c r="I29" s="21"/>
      <c r="J29" s="21"/>
      <c r="K29" s="21"/>
      <c r="L29" s="21"/>
      <c r="M29" s="16"/>
    </row>
    <row r="30" spans="1:13" ht="34.5" thickBot="1">
      <c r="A30" s="32">
        <v>27</v>
      </c>
      <c r="B30" s="4">
        <v>43879</v>
      </c>
      <c r="C30" s="7" t="s">
        <v>87</v>
      </c>
      <c r="D30" s="47" t="s">
        <v>12</v>
      </c>
      <c r="E30" s="5" t="s">
        <v>13</v>
      </c>
      <c r="F30" s="21" t="s">
        <v>14</v>
      </c>
      <c r="G30" s="21">
        <v>19990</v>
      </c>
      <c r="H30" s="21">
        <v>24470</v>
      </c>
      <c r="I30" s="21"/>
      <c r="J30" s="21"/>
      <c r="K30" s="21"/>
      <c r="L30" s="21"/>
      <c r="M30" s="3"/>
    </row>
    <row r="31" spans="1:13" ht="34.5" thickBot="1">
      <c r="A31" s="31">
        <v>28</v>
      </c>
      <c r="B31" s="4">
        <v>43890</v>
      </c>
      <c r="C31" s="7" t="s">
        <v>87</v>
      </c>
      <c r="D31" s="47" t="s">
        <v>12</v>
      </c>
      <c r="E31" s="5" t="s">
        <v>13</v>
      </c>
      <c r="F31" s="21" t="s">
        <v>14</v>
      </c>
      <c r="G31" s="21">
        <v>19993</v>
      </c>
      <c r="H31" s="21">
        <v>24725</v>
      </c>
      <c r="I31" s="21"/>
      <c r="J31" s="21"/>
      <c r="K31" s="21"/>
      <c r="L31" s="21"/>
      <c r="M31" s="3"/>
    </row>
    <row r="32" spans="1:13" ht="33.75">
      <c r="A32" s="31">
        <v>29</v>
      </c>
      <c r="B32" s="4">
        <v>43865</v>
      </c>
      <c r="C32" s="7" t="s">
        <v>148</v>
      </c>
      <c r="D32" s="6" t="s">
        <v>60</v>
      </c>
      <c r="E32" s="5" t="s">
        <v>13</v>
      </c>
      <c r="F32" s="21" t="s">
        <v>14</v>
      </c>
      <c r="G32" s="21">
        <f>39665</f>
        <v>39665</v>
      </c>
      <c r="H32" s="21">
        <v>9292</v>
      </c>
      <c r="I32" s="21"/>
      <c r="J32" s="21"/>
      <c r="K32" s="21"/>
      <c r="L32" s="21"/>
      <c r="M32" s="57" t="s">
        <v>177</v>
      </c>
    </row>
    <row r="33" spans="1:13" ht="34.5" thickBot="1">
      <c r="A33" s="32">
        <v>30</v>
      </c>
      <c r="B33" s="4">
        <v>43870</v>
      </c>
      <c r="C33" s="7" t="s">
        <v>148</v>
      </c>
      <c r="D33" s="6" t="s">
        <v>60</v>
      </c>
      <c r="E33" s="5" t="s">
        <v>13</v>
      </c>
      <c r="F33" s="21" t="s">
        <v>14</v>
      </c>
      <c r="G33" s="21">
        <v>39723</v>
      </c>
      <c r="H33" s="21">
        <v>9349</v>
      </c>
      <c r="I33" s="21"/>
      <c r="J33" s="21"/>
      <c r="K33" s="21"/>
      <c r="L33" s="21"/>
      <c r="M33" s="57" t="s">
        <v>178</v>
      </c>
    </row>
    <row r="34" spans="1:13" ht="34.5" thickBot="1">
      <c r="A34" s="31">
        <v>31</v>
      </c>
      <c r="B34" s="4">
        <v>43878</v>
      </c>
      <c r="C34" s="7" t="s">
        <v>148</v>
      </c>
      <c r="D34" s="14" t="s">
        <v>60</v>
      </c>
      <c r="E34" s="5" t="s">
        <v>13</v>
      </c>
      <c r="F34" s="21" t="s">
        <v>14</v>
      </c>
      <c r="G34" s="21">
        <v>39816</v>
      </c>
      <c r="H34" s="21">
        <v>9452</v>
      </c>
      <c r="I34" s="21"/>
      <c r="J34" s="21"/>
      <c r="K34" s="21"/>
      <c r="L34" s="21"/>
      <c r="M34" s="57" t="s">
        <v>177</v>
      </c>
    </row>
    <row r="35" spans="1:13" ht="34.5" thickBot="1">
      <c r="A35" s="32">
        <v>32</v>
      </c>
      <c r="B35" s="4">
        <v>43886</v>
      </c>
      <c r="C35" s="7" t="s">
        <v>148</v>
      </c>
      <c r="D35" s="14" t="s">
        <v>60</v>
      </c>
      <c r="E35" s="5" t="s">
        <v>13</v>
      </c>
      <c r="F35" s="21" t="s">
        <v>14</v>
      </c>
      <c r="G35" s="21">
        <v>3942</v>
      </c>
      <c r="H35" s="21">
        <v>9551</v>
      </c>
      <c r="I35" s="21"/>
      <c r="J35" s="21"/>
      <c r="K35" s="21"/>
      <c r="L35" s="21"/>
      <c r="M35" s="57" t="s">
        <v>178</v>
      </c>
    </row>
    <row r="36" spans="1:13" ht="34.5" thickBot="1">
      <c r="A36" s="31">
        <v>33</v>
      </c>
      <c r="B36" s="4">
        <v>43870</v>
      </c>
      <c r="C36" s="7" t="s">
        <v>103</v>
      </c>
      <c r="D36" s="5" t="s">
        <v>60</v>
      </c>
      <c r="E36" s="5" t="s">
        <v>13</v>
      </c>
      <c r="F36" s="21" t="s">
        <v>14</v>
      </c>
      <c r="G36" s="21">
        <v>21123</v>
      </c>
      <c r="H36" s="21">
        <v>4393</v>
      </c>
      <c r="I36" s="21"/>
      <c r="J36" s="21"/>
      <c r="K36" s="21"/>
      <c r="L36" s="21"/>
      <c r="M36" s="57" t="s">
        <v>177</v>
      </c>
    </row>
    <row r="37" spans="1:13" ht="23.25" customHeight="1">
      <c r="A37" s="31">
        <v>34</v>
      </c>
      <c r="B37" s="4">
        <v>43870</v>
      </c>
      <c r="C37" s="7" t="s">
        <v>103</v>
      </c>
      <c r="D37" s="5" t="s">
        <v>60</v>
      </c>
      <c r="E37" s="5" t="s">
        <v>13</v>
      </c>
      <c r="F37" s="21" t="s">
        <v>14</v>
      </c>
      <c r="G37" s="21">
        <v>21338</v>
      </c>
      <c r="H37" s="21">
        <v>4644</v>
      </c>
      <c r="I37" s="21"/>
      <c r="J37" s="21"/>
      <c r="K37" s="21"/>
      <c r="L37" s="21"/>
      <c r="M37" s="30"/>
    </row>
    <row r="38" spans="1:13" ht="34.5" thickBot="1">
      <c r="A38" s="32">
        <v>35</v>
      </c>
      <c r="B38" s="4">
        <v>43874</v>
      </c>
      <c r="C38" s="5" t="s">
        <v>96</v>
      </c>
      <c r="D38" s="5" t="s">
        <v>60</v>
      </c>
      <c r="E38" s="5" t="s">
        <v>13</v>
      </c>
      <c r="F38" s="21" t="s">
        <v>14</v>
      </c>
      <c r="G38" s="21">
        <v>12169</v>
      </c>
      <c r="H38" s="21">
        <v>4041</v>
      </c>
      <c r="I38" s="21"/>
      <c r="J38" s="21"/>
      <c r="K38" s="21"/>
      <c r="L38" s="21"/>
      <c r="M38" s="25"/>
    </row>
    <row r="39" spans="1:13" ht="30" customHeight="1">
      <c r="A39" s="31">
        <v>36</v>
      </c>
      <c r="B39" s="4">
        <v>43887</v>
      </c>
      <c r="C39" s="5" t="s">
        <v>96</v>
      </c>
      <c r="D39" s="5" t="s">
        <v>60</v>
      </c>
      <c r="E39" s="5" t="s">
        <v>13</v>
      </c>
      <c r="F39" s="21" t="s">
        <v>14</v>
      </c>
      <c r="G39" s="21">
        <v>12352</v>
      </c>
      <c r="H39" s="21">
        <v>4782</v>
      </c>
      <c r="I39" s="21"/>
      <c r="J39" s="21"/>
      <c r="K39" s="21"/>
      <c r="L39" s="21"/>
      <c r="M39" s="25"/>
    </row>
    <row r="40" spans="1:13" ht="23.25" thickBot="1">
      <c r="A40" s="32">
        <v>37</v>
      </c>
      <c r="B40" s="4">
        <v>43880</v>
      </c>
      <c r="C40" s="7" t="s">
        <v>101</v>
      </c>
      <c r="D40" s="7" t="s">
        <v>60</v>
      </c>
      <c r="E40" s="5" t="s">
        <v>13</v>
      </c>
      <c r="F40" s="21" t="s">
        <v>64</v>
      </c>
      <c r="G40" s="21">
        <v>4229</v>
      </c>
      <c r="H40" s="21">
        <v>45675</v>
      </c>
      <c r="I40" s="21"/>
      <c r="J40" s="21"/>
      <c r="K40" s="21"/>
      <c r="L40" s="21"/>
      <c r="M40" s="30"/>
    </row>
    <row r="41" spans="1:13" ht="22.5" customHeight="1" thickBot="1">
      <c r="A41" s="31">
        <v>38</v>
      </c>
      <c r="B41" s="4">
        <v>43872</v>
      </c>
      <c r="C41" s="7" t="s">
        <v>92</v>
      </c>
      <c r="D41" s="6" t="s">
        <v>60</v>
      </c>
      <c r="E41" s="5" t="s">
        <v>13</v>
      </c>
      <c r="F41" s="21" t="s">
        <v>14</v>
      </c>
      <c r="G41" s="21">
        <v>40804</v>
      </c>
      <c r="H41" s="21">
        <v>42821</v>
      </c>
      <c r="I41" s="21"/>
      <c r="J41" s="21"/>
      <c r="K41" s="21"/>
      <c r="L41" s="21"/>
      <c r="M41" s="3"/>
    </row>
    <row r="42" spans="1:13" ht="24.75" customHeight="1">
      <c r="A42" s="31">
        <v>39</v>
      </c>
      <c r="B42" s="4">
        <v>43883</v>
      </c>
      <c r="C42" s="7" t="s">
        <v>92</v>
      </c>
      <c r="D42" s="6" t="s">
        <v>60</v>
      </c>
      <c r="E42" s="5" t="s">
        <v>73</v>
      </c>
      <c r="F42" s="21" t="s">
        <v>161</v>
      </c>
      <c r="G42" s="21">
        <v>40934</v>
      </c>
      <c r="H42" s="21">
        <v>42951</v>
      </c>
      <c r="I42" s="21"/>
      <c r="J42" s="21"/>
      <c r="K42" s="21"/>
      <c r="L42" s="21"/>
      <c r="M42" s="3"/>
    </row>
    <row r="43" spans="1:13" ht="24.75" customHeight="1" thickBot="1">
      <c r="A43" s="32">
        <v>40</v>
      </c>
      <c r="B43" s="4">
        <v>43885</v>
      </c>
      <c r="C43" s="7" t="s">
        <v>92</v>
      </c>
      <c r="D43" s="6" t="s">
        <v>60</v>
      </c>
      <c r="E43" s="5" t="s">
        <v>13</v>
      </c>
      <c r="F43" s="21" t="s">
        <v>14</v>
      </c>
      <c r="G43" s="21">
        <v>40960</v>
      </c>
      <c r="H43" s="21">
        <v>2975</v>
      </c>
      <c r="I43" s="21"/>
      <c r="J43" s="21"/>
      <c r="K43" s="21"/>
      <c r="L43" s="21"/>
      <c r="M43" s="3"/>
    </row>
    <row r="44" spans="1:13" ht="24.75" customHeight="1">
      <c r="A44" s="31">
        <v>41</v>
      </c>
      <c r="B44" s="4">
        <v>43863</v>
      </c>
      <c r="C44" s="7" t="s">
        <v>89</v>
      </c>
      <c r="D44" s="6" t="s">
        <v>60</v>
      </c>
      <c r="E44" s="5" t="s">
        <v>13</v>
      </c>
      <c r="F44" s="21" t="s">
        <v>14</v>
      </c>
      <c r="G44" s="21">
        <v>11554</v>
      </c>
      <c r="H44" s="21">
        <v>955</v>
      </c>
      <c r="I44" s="21"/>
      <c r="J44" s="21"/>
      <c r="K44" s="21"/>
      <c r="L44" s="21"/>
      <c r="M44" s="3" t="s">
        <v>132</v>
      </c>
    </row>
    <row r="45" spans="1:13" ht="21.75" customHeight="1" thickBot="1">
      <c r="A45" s="32">
        <v>42</v>
      </c>
      <c r="B45" s="4">
        <v>43871</v>
      </c>
      <c r="C45" s="7" t="s">
        <v>89</v>
      </c>
      <c r="D45" s="6" t="s">
        <v>60</v>
      </c>
      <c r="E45" s="5" t="s">
        <v>13</v>
      </c>
      <c r="F45" s="21" t="s">
        <v>14</v>
      </c>
      <c r="G45" s="21">
        <v>11619</v>
      </c>
      <c r="H45" s="21">
        <v>1068</v>
      </c>
      <c r="I45" s="21"/>
      <c r="J45" s="21"/>
      <c r="K45" s="21"/>
      <c r="L45" s="21"/>
      <c r="M45" s="57" t="s">
        <v>178</v>
      </c>
    </row>
    <row r="46" spans="1:13" ht="36.75" customHeight="1" thickBot="1">
      <c r="A46" s="31">
        <v>43</v>
      </c>
      <c r="B46" s="4">
        <v>43883</v>
      </c>
      <c r="C46" s="7" t="s">
        <v>89</v>
      </c>
      <c r="D46" s="6" t="s">
        <v>60</v>
      </c>
      <c r="E46" s="5" t="s">
        <v>13</v>
      </c>
      <c r="F46" s="21" t="s">
        <v>14</v>
      </c>
      <c r="G46" s="21">
        <v>1238</v>
      </c>
      <c r="H46" s="21">
        <v>11700</v>
      </c>
      <c r="I46" s="21"/>
      <c r="J46" s="21"/>
      <c r="K46" s="21"/>
      <c r="L46" s="21"/>
      <c r="M46" s="3"/>
    </row>
    <row r="47" spans="1:13" ht="20.25" customHeight="1">
      <c r="A47" s="31">
        <v>44</v>
      </c>
      <c r="B47" s="4">
        <v>43870</v>
      </c>
      <c r="C47" s="6" t="s">
        <v>29</v>
      </c>
      <c r="D47" s="6" t="s">
        <v>15</v>
      </c>
      <c r="E47" s="5" t="s">
        <v>13</v>
      </c>
      <c r="F47" s="21" t="s">
        <v>14</v>
      </c>
      <c r="G47" s="21">
        <v>5443</v>
      </c>
      <c r="H47" s="21"/>
      <c r="I47" s="21"/>
      <c r="J47" s="21">
        <f>G47-5220</f>
        <v>223</v>
      </c>
      <c r="K47" s="21"/>
      <c r="L47" s="21"/>
      <c r="M47" s="21"/>
    </row>
    <row r="48" spans="1:13" ht="23.25" customHeight="1" thickBot="1">
      <c r="A48" s="32">
        <v>45</v>
      </c>
      <c r="B48" s="4">
        <v>43869</v>
      </c>
      <c r="C48" s="7" t="s">
        <v>102</v>
      </c>
      <c r="D48" s="5" t="s">
        <v>60</v>
      </c>
      <c r="E48" s="5" t="s">
        <v>13</v>
      </c>
      <c r="F48" s="21" t="s">
        <v>14</v>
      </c>
      <c r="G48" s="21">
        <v>2423</v>
      </c>
      <c r="H48" s="21">
        <v>27567</v>
      </c>
      <c r="I48" s="21"/>
      <c r="J48" s="21"/>
      <c r="K48" s="21"/>
      <c r="L48" s="21"/>
      <c r="M48" s="29"/>
    </row>
    <row r="49" spans="1:13" ht="27.75" customHeight="1">
      <c r="A49" s="31">
        <v>46</v>
      </c>
      <c r="B49" s="4">
        <v>43872</v>
      </c>
      <c r="C49" s="7" t="s">
        <v>91</v>
      </c>
      <c r="D49" s="6" t="s">
        <v>60</v>
      </c>
      <c r="E49" s="5" t="s">
        <v>13</v>
      </c>
      <c r="F49" s="21" t="s">
        <v>14</v>
      </c>
      <c r="G49" s="21">
        <v>19115</v>
      </c>
      <c r="H49" s="21">
        <v>9936</v>
      </c>
      <c r="I49" s="21"/>
      <c r="J49" s="21"/>
      <c r="K49" s="21"/>
      <c r="L49" s="21"/>
      <c r="M49" s="3" t="s">
        <v>154</v>
      </c>
    </row>
    <row r="50" spans="1:13" ht="20.25" customHeight="1" thickBot="1">
      <c r="A50" s="32">
        <v>47</v>
      </c>
      <c r="B50" s="4">
        <v>43879</v>
      </c>
      <c r="C50" s="7" t="s">
        <v>91</v>
      </c>
      <c r="D50" s="6" t="s">
        <v>60</v>
      </c>
      <c r="E50" s="5" t="s">
        <v>13</v>
      </c>
      <c r="F50" s="21" t="s">
        <v>14</v>
      </c>
      <c r="G50" s="21">
        <v>19191</v>
      </c>
      <c r="H50" s="21">
        <v>10075</v>
      </c>
      <c r="I50" s="21"/>
      <c r="J50" s="21"/>
      <c r="K50" s="21"/>
      <c r="L50" s="21"/>
      <c r="M50" s="3" t="s">
        <v>160</v>
      </c>
    </row>
    <row r="51" spans="1:13" ht="28.5" customHeight="1" thickBot="1">
      <c r="A51" s="31">
        <v>48</v>
      </c>
      <c r="B51" s="4">
        <v>43865</v>
      </c>
      <c r="C51" s="7" t="s">
        <v>95</v>
      </c>
      <c r="D51" s="7" t="s">
        <v>60</v>
      </c>
      <c r="E51" s="5" t="s">
        <v>13</v>
      </c>
      <c r="F51" s="21" t="s">
        <v>14</v>
      </c>
      <c r="G51" s="21">
        <v>1886</v>
      </c>
      <c r="H51" s="57"/>
      <c r="I51" s="21"/>
      <c r="J51" s="21"/>
      <c r="K51" s="21"/>
      <c r="L51" s="21"/>
      <c r="M51" s="25"/>
    </row>
    <row r="52" spans="1:13" ht="26.25" customHeight="1">
      <c r="A52" s="31">
        <v>49</v>
      </c>
      <c r="B52" s="4">
        <v>43876</v>
      </c>
      <c r="C52" s="7" t="s">
        <v>95</v>
      </c>
      <c r="D52" s="7" t="s">
        <v>60</v>
      </c>
      <c r="E52" s="5" t="s">
        <v>13</v>
      </c>
      <c r="F52" s="21" t="s">
        <v>14</v>
      </c>
      <c r="G52" s="21">
        <v>2111</v>
      </c>
      <c r="H52" s="21"/>
      <c r="I52" s="21"/>
      <c r="J52" s="21"/>
      <c r="K52" s="21"/>
      <c r="L52" s="21"/>
      <c r="M52" s="3"/>
    </row>
    <row r="53" spans="1:13" ht="28.5" customHeight="1" thickBot="1">
      <c r="A53" s="32">
        <v>50</v>
      </c>
      <c r="B53" s="4">
        <v>43885</v>
      </c>
      <c r="C53" s="7" t="s">
        <v>95</v>
      </c>
      <c r="D53" s="7" t="s">
        <v>60</v>
      </c>
      <c r="E53" s="5" t="s">
        <v>13</v>
      </c>
      <c r="F53" s="21" t="s">
        <v>14</v>
      </c>
      <c r="G53" s="21">
        <v>2289</v>
      </c>
      <c r="H53" s="21"/>
      <c r="I53" s="21"/>
      <c r="J53" s="21"/>
      <c r="K53" s="21"/>
      <c r="L53" s="21"/>
      <c r="M53" s="25"/>
    </row>
    <row r="54" spans="1:13" ht="21.75" customHeight="1">
      <c r="A54" s="31">
        <v>51</v>
      </c>
      <c r="B54" s="4">
        <v>43862</v>
      </c>
      <c r="C54" s="7" t="s">
        <v>88</v>
      </c>
      <c r="D54" s="6" t="s">
        <v>60</v>
      </c>
      <c r="E54" s="5" t="s">
        <v>13</v>
      </c>
      <c r="F54" s="21" t="s">
        <v>14</v>
      </c>
      <c r="G54" s="21">
        <v>202</v>
      </c>
      <c r="H54" s="21">
        <v>2860</v>
      </c>
      <c r="I54" s="21"/>
      <c r="J54" s="21"/>
      <c r="K54" s="21"/>
      <c r="L54" s="21"/>
      <c r="M54" s="3" t="s">
        <v>169</v>
      </c>
    </row>
    <row r="55" spans="1:13" ht="25.5" customHeight="1" thickBot="1">
      <c r="A55" s="32">
        <v>52</v>
      </c>
      <c r="B55" s="4">
        <v>43877</v>
      </c>
      <c r="C55" s="7" t="s">
        <v>88</v>
      </c>
      <c r="D55" s="6" t="s">
        <v>60</v>
      </c>
      <c r="E55" s="5" t="s">
        <v>13</v>
      </c>
      <c r="F55" s="21" t="s">
        <v>14</v>
      </c>
      <c r="G55" s="21">
        <v>398</v>
      </c>
      <c r="H55" s="21">
        <v>2899</v>
      </c>
      <c r="I55" s="21">
        <f>G55-G54</f>
        <v>196</v>
      </c>
      <c r="J55" s="21"/>
      <c r="K55" s="21"/>
      <c r="L55" s="21"/>
      <c r="M55" s="3" t="s">
        <v>170</v>
      </c>
    </row>
    <row r="56" spans="1:13" ht="25.5" customHeight="1" thickBot="1">
      <c r="A56" s="31">
        <v>53</v>
      </c>
      <c r="B56" s="4">
        <v>43865</v>
      </c>
      <c r="C56" s="5" t="s">
        <v>90</v>
      </c>
      <c r="D56" s="6" t="s">
        <v>60</v>
      </c>
      <c r="E56" s="5" t="s">
        <v>13</v>
      </c>
      <c r="F56" s="21" t="s">
        <v>64</v>
      </c>
      <c r="G56" s="21">
        <v>683</v>
      </c>
      <c r="H56" s="21">
        <v>16125</v>
      </c>
      <c r="I56" s="21"/>
      <c r="J56" s="21"/>
      <c r="K56" s="21"/>
      <c r="L56" s="21"/>
      <c r="M56" s="3" t="s">
        <v>171</v>
      </c>
    </row>
    <row r="57" spans="1:13" ht="22.5">
      <c r="A57" s="31">
        <v>54</v>
      </c>
      <c r="B57" s="4">
        <v>43871</v>
      </c>
      <c r="C57" s="5" t="s">
        <v>90</v>
      </c>
      <c r="D57" s="6" t="s">
        <v>60</v>
      </c>
      <c r="E57" s="5" t="s">
        <v>13</v>
      </c>
      <c r="F57" s="21" t="s">
        <v>64</v>
      </c>
      <c r="G57" s="21">
        <v>765</v>
      </c>
      <c r="H57" s="21">
        <v>16178</v>
      </c>
      <c r="I57" s="21"/>
      <c r="J57" s="21"/>
      <c r="K57" s="21"/>
      <c r="L57" s="21"/>
      <c r="M57" s="3" t="s">
        <v>172</v>
      </c>
    </row>
    <row r="58" spans="1:13" ht="34.5" thickBot="1">
      <c r="A58" s="32">
        <v>55</v>
      </c>
      <c r="B58" s="4">
        <v>43884</v>
      </c>
      <c r="C58" s="5" t="s">
        <v>90</v>
      </c>
      <c r="D58" s="6" t="s">
        <v>60</v>
      </c>
      <c r="E58" s="5" t="s">
        <v>13</v>
      </c>
      <c r="F58" s="21" t="s">
        <v>14</v>
      </c>
      <c r="G58" s="21">
        <v>900</v>
      </c>
      <c r="H58" s="21">
        <v>16294</v>
      </c>
      <c r="I58" s="21"/>
      <c r="J58" s="21"/>
      <c r="K58" s="21"/>
      <c r="L58" s="21"/>
      <c r="M58" s="3" t="s">
        <v>171</v>
      </c>
    </row>
    <row r="59" spans="1:13" ht="33.75">
      <c r="A59" s="31">
        <v>56</v>
      </c>
      <c r="B59" s="4">
        <v>43866</v>
      </c>
      <c r="C59" s="7" t="s">
        <v>94</v>
      </c>
      <c r="D59" s="7" t="s">
        <v>60</v>
      </c>
      <c r="E59" s="5" t="s">
        <v>72</v>
      </c>
      <c r="F59" s="21" t="s">
        <v>14</v>
      </c>
      <c r="G59" s="21">
        <v>21018</v>
      </c>
      <c r="H59" s="21">
        <v>44637</v>
      </c>
      <c r="I59" s="21"/>
      <c r="J59" s="21"/>
      <c r="K59" s="21"/>
      <c r="L59" s="21"/>
      <c r="M59" s="3" t="s">
        <v>173</v>
      </c>
    </row>
    <row r="60" spans="1:13" ht="34.5" thickBot="1">
      <c r="A60" s="32">
        <v>57</v>
      </c>
      <c r="B60" s="4">
        <v>43886</v>
      </c>
      <c r="C60" s="7" t="s">
        <v>94</v>
      </c>
      <c r="D60" s="7" t="s">
        <v>60</v>
      </c>
      <c r="E60" s="5" t="s">
        <v>13</v>
      </c>
      <c r="F60" s="21" t="s">
        <v>14</v>
      </c>
      <c r="G60" s="21">
        <v>21198</v>
      </c>
      <c r="H60" s="21">
        <v>44801</v>
      </c>
      <c r="I60" s="21"/>
      <c r="J60" s="21"/>
      <c r="K60" s="21"/>
      <c r="L60" s="21"/>
      <c r="M60" s="25" t="s">
        <v>173</v>
      </c>
    </row>
    <row r="61" spans="1:13" ht="34.5" thickBot="1">
      <c r="A61" s="31">
        <v>58</v>
      </c>
      <c r="B61" s="4">
        <v>43867</v>
      </c>
      <c r="C61" s="6" t="s">
        <v>62</v>
      </c>
      <c r="D61" s="6" t="s">
        <v>60</v>
      </c>
      <c r="E61" s="5" t="s">
        <v>13</v>
      </c>
      <c r="F61" s="21" t="s">
        <v>14</v>
      </c>
      <c r="G61" s="21">
        <v>36319</v>
      </c>
      <c r="H61" s="21">
        <v>10072</v>
      </c>
      <c r="I61" s="21"/>
      <c r="J61" s="21"/>
      <c r="K61" s="21"/>
      <c r="L61" s="21"/>
      <c r="M61" s="29"/>
    </row>
    <row r="62" spans="1:13" ht="33.75">
      <c r="A62" s="31">
        <v>59</v>
      </c>
      <c r="B62" s="4">
        <v>43879</v>
      </c>
      <c r="C62" s="6" t="s">
        <v>62</v>
      </c>
      <c r="D62" s="6" t="s">
        <v>60</v>
      </c>
      <c r="E62" s="5" t="s">
        <v>13</v>
      </c>
      <c r="F62" s="21" t="s">
        <v>14</v>
      </c>
      <c r="G62" s="21">
        <v>36442</v>
      </c>
      <c r="H62" s="21">
        <v>10222</v>
      </c>
      <c r="I62" s="21"/>
      <c r="J62" s="21"/>
      <c r="K62" s="21"/>
      <c r="L62" s="21"/>
      <c r="M62" s="29"/>
    </row>
    <row r="63" spans="1:13" ht="34.5" thickBot="1">
      <c r="A63" s="32">
        <v>60</v>
      </c>
      <c r="B63" s="4">
        <v>43865</v>
      </c>
      <c r="C63" s="7" t="s">
        <v>63</v>
      </c>
      <c r="D63" s="7" t="s">
        <v>60</v>
      </c>
      <c r="E63" s="5" t="s">
        <v>13</v>
      </c>
      <c r="F63" s="21" t="s">
        <v>14</v>
      </c>
      <c r="G63" s="21">
        <v>30326</v>
      </c>
      <c r="H63" s="21">
        <v>16560</v>
      </c>
      <c r="I63" s="21"/>
      <c r="J63" s="21"/>
      <c r="K63" s="21"/>
      <c r="L63" s="21"/>
      <c r="M63" s="29"/>
    </row>
    <row r="64" spans="1:13" ht="33.75">
      <c r="A64" s="31">
        <v>61</v>
      </c>
      <c r="B64" s="4">
        <v>43881</v>
      </c>
      <c r="C64" s="7" t="s">
        <v>63</v>
      </c>
      <c r="D64" s="7" t="s">
        <v>60</v>
      </c>
      <c r="E64" s="5" t="s">
        <v>13</v>
      </c>
      <c r="F64" s="21" t="s">
        <v>14</v>
      </c>
      <c r="G64" s="21">
        <v>30531</v>
      </c>
      <c r="H64" s="21">
        <v>16700</v>
      </c>
      <c r="I64" s="21"/>
      <c r="J64" s="21"/>
      <c r="K64" s="21"/>
      <c r="L64" s="21"/>
      <c r="M64" s="30"/>
    </row>
    <row r="65" spans="1:13" ht="34.5" thickBot="1">
      <c r="A65" s="32">
        <v>62</v>
      </c>
      <c r="B65" s="26">
        <v>43865</v>
      </c>
      <c r="C65" s="50" t="s">
        <v>99</v>
      </c>
      <c r="D65" s="20" t="s">
        <v>60</v>
      </c>
      <c r="E65" s="51" t="s">
        <v>13</v>
      </c>
      <c r="F65" s="21" t="s">
        <v>14</v>
      </c>
      <c r="G65" s="21">
        <v>41238</v>
      </c>
      <c r="H65" s="21">
        <v>41910</v>
      </c>
      <c r="I65" s="40"/>
      <c r="J65" s="40"/>
      <c r="K65" s="40"/>
      <c r="L65" s="40"/>
      <c r="M65" s="30" t="s">
        <v>100</v>
      </c>
    </row>
    <row r="66" spans="1:13" ht="34.5" thickBot="1">
      <c r="A66" s="31">
        <v>63</v>
      </c>
      <c r="B66" s="26">
        <v>43880</v>
      </c>
      <c r="C66" s="50" t="s">
        <v>99</v>
      </c>
      <c r="D66" s="20" t="s">
        <v>60</v>
      </c>
      <c r="E66" s="51" t="s">
        <v>13</v>
      </c>
      <c r="F66" s="21" t="s">
        <v>14</v>
      </c>
      <c r="G66" s="21">
        <v>41418</v>
      </c>
      <c r="H66" s="21">
        <v>42090</v>
      </c>
      <c r="I66" s="40"/>
      <c r="J66" s="40"/>
      <c r="K66" s="40"/>
      <c r="L66" s="40"/>
      <c r="M66" s="30" t="s">
        <v>100</v>
      </c>
    </row>
    <row r="67" spans="1:13" ht="33.75">
      <c r="A67" s="31">
        <v>64</v>
      </c>
      <c r="B67" s="4">
        <v>43879</v>
      </c>
      <c r="C67" s="6" t="s">
        <v>29</v>
      </c>
      <c r="D67" s="6" t="s">
        <v>15</v>
      </c>
      <c r="E67" s="5" t="s">
        <v>13</v>
      </c>
      <c r="F67" s="21" t="s">
        <v>14</v>
      </c>
      <c r="G67" s="21">
        <v>5586</v>
      </c>
      <c r="H67" s="21"/>
      <c r="I67" s="21"/>
      <c r="J67" s="21">
        <f>G67-G47</f>
        <v>143</v>
      </c>
      <c r="K67" s="21"/>
      <c r="L67" s="21"/>
      <c r="M67" s="30"/>
    </row>
    <row r="68" spans="1:13" ht="34.5" thickBot="1">
      <c r="A68" s="32">
        <v>65</v>
      </c>
      <c r="B68" s="4">
        <v>43890</v>
      </c>
      <c r="C68" s="6" t="s">
        <v>29</v>
      </c>
      <c r="D68" s="6" t="s">
        <v>15</v>
      </c>
      <c r="E68" s="5" t="s">
        <v>13</v>
      </c>
      <c r="F68" s="21" t="s">
        <v>14</v>
      </c>
      <c r="G68" s="21">
        <v>5765</v>
      </c>
      <c r="H68" s="21"/>
      <c r="I68" s="21"/>
      <c r="J68" s="21">
        <f>G68-G67</f>
        <v>179</v>
      </c>
      <c r="K68" s="21"/>
      <c r="L68" s="21"/>
      <c r="M68" s="30"/>
    </row>
    <row r="69" spans="1:13" ht="33.75">
      <c r="A69" s="31">
        <v>66</v>
      </c>
      <c r="B69" s="4">
        <v>43872</v>
      </c>
      <c r="C69" s="7" t="s">
        <v>119</v>
      </c>
      <c r="D69" s="6" t="s">
        <v>15</v>
      </c>
      <c r="E69" s="5" t="s">
        <v>13</v>
      </c>
      <c r="F69" s="21" t="s">
        <v>14</v>
      </c>
      <c r="G69" s="21">
        <v>13477</v>
      </c>
      <c r="H69" s="21">
        <v>12922</v>
      </c>
      <c r="I69" s="21"/>
      <c r="J69" s="21">
        <f>G69-13275</f>
        <v>202</v>
      </c>
      <c r="K69" s="21">
        <f>H69-12802</f>
        <v>120</v>
      </c>
      <c r="L69" s="21"/>
      <c r="M69" s="30" t="s">
        <v>154</v>
      </c>
    </row>
    <row r="70" spans="1:13" ht="30.75" customHeight="1" thickBot="1">
      <c r="A70" s="32">
        <v>67</v>
      </c>
      <c r="B70" s="4">
        <v>43876</v>
      </c>
      <c r="C70" s="7" t="s">
        <v>119</v>
      </c>
      <c r="D70" s="6" t="s">
        <v>15</v>
      </c>
      <c r="E70" s="5" t="s">
        <v>13</v>
      </c>
      <c r="F70" s="21" t="s">
        <v>14</v>
      </c>
      <c r="G70" s="54">
        <v>13491</v>
      </c>
      <c r="H70" s="21">
        <v>12999</v>
      </c>
      <c r="I70" s="21"/>
      <c r="J70" s="21">
        <f>G70-G69</f>
        <v>14</v>
      </c>
      <c r="K70" s="21">
        <f>H70-12802</f>
        <v>197</v>
      </c>
      <c r="L70" s="21"/>
      <c r="M70" s="30" t="s">
        <v>179</v>
      </c>
    </row>
    <row r="71" spans="1:13" ht="34.5" thickBot="1">
      <c r="A71" s="31">
        <v>68</v>
      </c>
      <c r="B71" s="4">
        <v>43888</v>
      </c>
      <c r="C71" s="7" t="s">
        <v>119</v>
      </c>
      <c r="D71" s="6" t="s">
        <v>15</v>
      </c>
      <c r="E71" s="5" t="s">
        <v>13</v>
      </c>
      <c r="F71" s="21" t="s">
        <v>14</v>
      </c>
      <c r="G71" s="53">
        <v>13640</v>
      </c>
      <c r="H71" s="21">
        <v>13138</v>
      </c>
      <c r="I71" s="21"/>
      <c r="J71" s="21">
        <f>G71-G69</f>
        <v>163</v>
      </c>
      <c r="K71" s="21">
        <f>H71-H70</f>
        <v>139</v>
      </c>
      <c r="L71" s="21"/>
      <c r="M71" s="30" t="s">
        <v>154</v>
      </c>
    </row>
    <row r="72" spans="1:13" ht="21.75" customHeight="1">
      <c r="A72" s="31">
        <v>69</v>
      </c>
      <c r="B72" s="4">
        <v>43877</v>
      </c>
      <c r="C72" s="20" t="s">
        <v>55</v>
      </c>
      <c r="D72" s="20" t="s">
        <v>15</v>
      </c>
      <c r="E72" s="21" t="s">
        <v>13</v>
      </c>
      <c r="F72" s="21" t="s">
        <v>14</v>
      </c>
      <c r="G72" s="21"/>
      <c r="H72" s="21">
        <v>14025</v>
      </c>
      <c r="I72" s="21"/>
      <c r="J72" s="21">
        <f>H72-13559</f>
        <v>466</v>
      </c>
      <c r="K72" s="21"/>
      <c r="L72" s="21"/>
      <c r="M72" s="30" t="s">
        <v>180</v>
      </c>
    </row>
    <row r="73" spans="1:13" ht="21" customHeight="1" thickBot="1">
      <c r="A73" s="32">
        <v>70</v>
      </c>
      <c r="B73" s="4">
        <v>43880</v>
      </c>
      <c r="C73" s="21" t="s">
        <v>50</v>
      </c>
      <c r="D73" s="7" t="s">
        <v>15</v>
      </c>
      <c r="E73" s="5" t="s">
        <v>13</v>
      </c>
      <c r="F73" s="21" t="s">
        <v>14</v>
      </c>
      <c r="G73" s="21">
        <v>12710</v>
      </c>
      <c r="H73" s="21">
        <v>12147</v>
      </c>
      <c r="I73" s="58"/>
      <c r="J73" s="21">
        <f>G73-12477</f>
        <v>233</v>
      </c>
      <c r="K73" s="21">
        <f>H73-11849</f>
        <v>298</v>
      </c>
      <c r="L73" s="21"/>
      <c r="M73" s="30" t="s">
        <v>180</v>
      </c>
    </row>
    <row r="74" spans="1:13" ht="33.75">
      <c r="A74" s="31">
        <v>71</v>
      </c>
      <c r="B74" s="4">
        <v>43867</v>
      </c>
      <c r="C74" s="7" t="s">
        <v>20</v>
      </c>
      <c r="D74" s="7" t="s">
        <v>15</v>
      </c>
      <c r="E74" s="5" t="s">
        <v>13</v>
      </c>
      <c r="F74" s="21" t="s">
        <v>14</v>
      </c>
      <c r="G74" s="21">
        <v>5828</v>
      </c>
      <c r="H74" s="21"/>
      <c r="I74" s="55"/>
      <c r="J74" s="21">
        <f>G74-5640</f>
        <v>188</v>
      </c>
      <c r="K74" s="21"/>
      <c r="L74" s="21"/>
      <c r="M74" s="30"/>
    </row>
    <row r="75" spans="1:13" ht="23.25" thickBot="1">
      <c r="A75" s="32">
        <v>72</v>
      </c>
      <c r="B75" s="4">
        <v>43870</v>
      </c>
      <c r="C75" s="7" t="s">
        <v>20</v>
      </c>
      <c r="D75" s="7" t="s">
        <v>15</v>
      </c>
      <c r="E75" s="5" t="s">
        <v>13</v>
      </c>
      <c r="F75" s="21" t="s">
        <v>182</v>
      </c>
      <c r="G75" s="21">
        <v>5876</v>
      </c>
      <c r="H75" s="21"/>
      <c r="I75" s="21"/>
      <c r="J75" s="21">
        <f>G75-G74</f>
        <v>48</v>
      </c>
      <c r="K75" s="21"/>
      <c r="L75" s="21"/>
      <c r="M75" s="30" t="s">
        <v>109</v>
      </c>
    </row>
    <row r="76" spans="1:13" ht="34.5" thickBot="1">
      <c r="A76" s="31">
        <v>73</v>
      </c>
      <c r="B76" s="4">
        <v>43878</v>
      </c>
      <c r="C76" s="7" t="s">
        <v>20</v>
      </c>
      <c r="D76" s="7" t="s">
        <v>15</v>
      </c>
      <c r="E76" s="5" t="s">
        <v>13</v>
      </c>
      <c r="F76" s="21" t="s">
        <v>14</v>
      </c>
      <c r="G76" s="21">
        <v>6006</v>
      </c>
      <c r="H76" s="21"/>
      <c r="I76" s="21"/>
      <c r="J76" s="21">
        <f>G76-G74</f>
        <v>178</v>
      </c>
      <c r="K76" s="21"/>
      <c r="L76" s="21"/>
      <c r="M76" s="3"/>
    </row>
    <row r="77" spans="1:13" ht="33.75">
      <c r="A77" s="31">
        <v>74</v>
      </c>
      <c r="B77" s="4">
        <v>43890</v>
      </c>
      <c r="C77" s="7" t="s">
        <v>20</v>
      </c>
      <c r="D77" s="7" t="s">
        <v>15</v>
      </c>
      <c r="E77" s="5" t="s">
        <v>13</v>
      </c>
      <c r="F77" s="21" t="s">
        <v>14</v>
      </c>
      <c r="G77" s="21">
        <v>6202</v>
      </c>
      <c r="H77" s="21"/>
      <c r="I77" s="21"/>
      <c r="J77" s="21">
        <f>G77-G76</f>
        <v>196</v>
      </c>
      <c r="K77" s="21"/>
      <c r="L77" s="21"/>
      <c r="M77" s="21"/>
    </row>
    <row r="78" spans="1:13" ht="34.5" thickBot="1">
      <c r="A78" s="32">
        <v>75</v>
      </c>
      <c r="B78" s="4">
        <v>43865</v>
      </c>
      <c r="C78" s="7" t="s">
        <v>31</v>
      </c>
      <c r="D78" s="6" t="s">
        <v>15</v>
      </c>
      <c r="E78" s="5" t="s">
        <v>13</v>
      </c>
      <c r="F78" s="21" t="s">
        <v>14</v>
      </c>
      <c r="G78" s="21">
        <v>5168</v>
      </c>
      <c r="H78" s="21"/>
      <c r="I78" s="21"/>
      <c r="J78" s="21">
        <f>G78-5005</f>
        <v>163</v>
      </c>
      <c r="K78" s="21"/>
      <c r="L78" s="21"/>
      <c r="M78" s="30"/>
    </row>
    <row r="79" spans="1:13" ht="33.75">
      <c r="A79" s="31">
        <v>76</v>
      </c>
      <c r="B79" s="4">
        <v>43876</v>
      </c>
      <c r="C79" s="7" t="s">
        <v>31</v>
      </c>
      <c r="D79" s="6" t="s">
        <v>15</v>
      </c>
      <c r="E79" s="5" t="s">
        <v>13</v>
      </c>
      <c r="F79" s="21" t="s">
        <v>14</v>
      </c>
      <c r="G79" s="21">
        <v>5369</v>
      </c>
      <c r="H79" s="21"/>
      <c r="I79" s="21"/>
      <c r="J79" s="21">
        <f>G79-G78</f>
        <v>201</v>
      </c>
      <c r="K79" s="21"/>
      <c r="L79" s="21"/>
      <c r="M79" s="30"/>
    </row>
    <row r="80" spans="1:13" ht="34.5" thickBot="1">
      <c r="A80" s="32">
        <v>77</v>
      </c>
      <c r="B80" s="26">
        <v>43887</v>
      </c>
      <c r="C80" s="20" t="s">
        <v>31</v>
      </c>
      <c r="D80" s="22" t="s">
        <v>15</v>
      </c>
      <c r="E80" s="21" t="s">
        <v>13</v>
      </c>
      <c r="F80" s="21" t="s">
        <v>14</v>
      </c>
      <c r="G80" s="21">
        <v>5545</v>
      </c>
      <c r="H80" s="40"/>
      <c r="I80" s="40"/>
      <c r="J80" s="21">
        <f>G80-G79</f>
        <v>176</v>
      </c>
      <c r="K80" s="40"/>
      <c r="L80" s="40"/>
      <c r="M80" s="21"/>
    </row>
    <row r="81" spans="1:13" ht="23.25" thickBot="1">
      <c r="A81" s="31">
        <v>78</v>
      </c>
      <c r="B81" s="26">
        <v>43874</v>
      </c>
      <c r="C81" s="20" t="s">
        <v>31</v>
      </c>
      <c r="D81" s="22" t="s">
        <v>15</v>
      </c>
      <c r="E81" s="21" t="s">
        <v>73</v>
      </c>
      <c r="F81" s="21" t="s">
        <v>157</v>
      </c>
      <c r="G81" s="21">
        <v>5336</v>
      </c>
      <c r="H81" s="40"/>
      <c r="I81" s="40"/>
      <c r="J81" s="21">
        <f>G81-G78</f>
        <v>168</v>
      </c>
      <c r="K81" s="40"/>
      <c r="L81" s="40"/>
      <c r="M81" s="30"/>
    </row>
    <row r="82" spans="1:13" ht="33.75">
      <c r="A82" s="31">
        <v>79</v>
      </c>
      <c r="B82" s="26">
        <v>43873</v>
      </c>
      <c r="C82" s="20" t="s">
        <v>31</v>
      </c>
      <c r="D82" s="22" t="s">
        <v>15</v>
      </c>
      <c r="E82" s="21" t="s">
        <v>73</v>
      </c>
      <c r="F82" s="21" t="s">
        <v>181</v>
      </c>
      <c r="G82" s="21">
        <v>5320</v>
      </c>
      <c r="H82" s="40"/>
      <c r="I82" s="40"/>
      <c r="J82" s="21">
        <f>G82-G78</f>
        <v>152</v>
      </c>
      <c r="K82" s="40"/>
      <c r="L82" s="40"/>
      <c r="M82" s="30"/>
    </row>
    <row r="83" spans="1:13" ht="34.5" thickBot="1">
      <c r="A83" s="32">
        <v>80</v>
      </c>
      <c r="B83" s="26">
        <v>43871</v>
      </c>
      <c r="C83" s="20" t="s">
        <v>31</v>
      </c>
      <c r="D83" s="22" t="s">
        <v>15</v>
      </c>
      <c r="E83" s="21" t="s">
        <v>73</v>
      </c>
      <c r="F83" s="21" t="s">
        <v>181</v>
      </c>
      <c r="G83" s="21">
        <v>5288</v>
      </c>
      <c r="H83" s="40"/>
      <c r="I83" s="40"/>
      <c r="J83" s="21">
        <f>G83-G78</f>
        <v>120</v>
      </c>
      <c r="K83" s="40"/>
      <c r="L83" s="40"/>
      <c r="M83" s="30"/>
    </row>
    <row r="84" spans="1:13" ht="33.75">
      <c r="A84" s="31">
        <v>81</v>
      </c>
      <c r="B84" s="4">
        <v>43878</v>
      </c>
      <c r="C84" s="7" t="s">
        <v>121</v>
      </c>
      <c r="D84" s="7" t="s">
        <v>15</v>
      </c>
      <c r="E84" s="5" t="s">
        <v>13</v>
      </c>
      <c r="F84" s="21" t="s">
        <v>14</v>
      </c>
      <c r="G84" s="21">
        <v>8535</v>
      </c>
      <c r="H84" s="21"/>
      <c r="I84" s="21"/>
      <c r="J84" s="21">
        <f>G84-8335</f>
        <v>200</v>
      </c>
      <c r="K84" s="21"/>
      <c r="L84" s="21"/>
      <c r="M84" s="30"/>
    </row>
    <row r="85" spans="1:13" ht="15" thickBot="1">
      <c r="A85" s="32">
        <v>82</v>
      </c>
      <c r="B85" s="4">
        <v>43884</v>
      </c>
      <c r="C85" s="7" t="s">
        <v>121</v>
      </c>
      <c r="D85" s="6" t="s">
        <v>15</v>
      </c>
      <c r="E85" s="5" t="s">
        <v>73</v>
      </c>
      <c r="F85" s="21" t="s">
        <v>122</v>
      </c>
      <c r="G85" s="21">
        <v>8545</v>
      </c>
      <c r="H85" s="21"/>
      <c r="I85" s="21"/>
      <c r="J85" s="21">
        <f>G85-G84</f>
        <v>10</v>
      </c>
      <c r="K85" s="21"/>
      <c r="L85" s="21"/>
      <c r="M85" s="30"/>
    </row>
    <row r="86" spans="1:13" ht="34.5" thickBot="1">
      <c r="A86" s="31">
        <v>83</v>
      </c>
      <c r="B86" s="4">
        <v>43870</v>
      </c>
      <c r="C86" s="5" t="s">
        <v>24</v>
      </c>
      <c r="D86" s="7" t="s">
        <v>15</v>
      </c>
      <c r="E86" s="5" t="s">
        <v>13</v>
      </c>
      <c r="F86" s="21" t="s">
        <v>14</v>
      </c>
      <c r="G86" s="21">
        <v>24123</v>
      </c>
      <c r="H86" s="21"/>
      <c r="I86" s="21"/>
      <c r="J86" s="21">
        <f>G86-23883</f>
        <v>240</v>
      </c>
      <c r="K86" s="21"/>
      <c r="L86" s="21"/>
      <c r="M86" s="30"/>
    </row>
    <row r="87" spans="1:13" ht="33.75">
      <c r="A87" s="31">
        <v>84</v>
      </c>
      <c r="B87" s="4">
        <v>43879</v>
      </c>
      <c r="C87" s="5" t="s">
        <v>24</v>
      </c>
      <c r="D87" s="7" t="s">
        <v>15</v>
      </c>
      <c r="E87" s="5" t="s">
        <v>13</v>
      </c>
      <c r="F87" s="21" t="s">
        <v>14</v>
      </c>
      <c r="G87" s="21">
        <v>24269</v>
      </c>
      <c r="H87" s="21"/>
      <c r="I87" s="21"/>
      <c r="J87" s="21">
        <f>G87-G86</f>
        <v>146</v>
      </c>
      <c r="K87" s="21"/>
      <c r="L87" s="21"/>
      <c r="M87" s="30"/>
    </row>
    <row r="88" spans="1:13" ht="34.5" thickBot="1">
      <c r="A88" s="32">
        <v>85</v>
      </c>
      <c r="B88" s="4">
        <v>43890</v>
      </c>
      <c r="C88" s="5" t="s">
        <v>24</v>
      </c>
      <c r="D88" s="7" t="s">
        <v>15</v>
      </c>
      <c r="E88" s="5" t="s">
        <v>13</v>
      </c>
      <c r="F88" s="21" t="s">
        <v>14</v>
      </c>
      <c r="G88" s="21">
        <v>24447</v>
      </c>
      <c r="H88" s="21"/>
      <c r="I88" s="21"/>
      <c r="J88" s="21">
        <f>G88-G87</f>
        <v>178</v>
      </c>
      <c r="K88" s="21"/>
      <c r="L88" s="21"/>
      <c r="M88" s="30"/>
    </row>
    <row r="89" spans="1:13" ht="33.75">
      <c r="A89" s="31">
        <v>86</v>
      </c>
      <c r="B89" s="4">
        <v>43880</v>
      </c>
      <c r="C89" s="7" t="s">
        <v>126</v>
      </c>
      <c r="D89" s="7" t="s">
        <v>15</v>
      </c>
      <c r="E89" s="5" t="s">
        <v>13</v>
      </c>
      <c r="F89" s="21" t="s">
        <v>14</v>
      </c>
      <c r="G89" s="21">
        <v>8704</v>
      </c>
      <c r="H89" s="21">
        <v>6917</v>
      </c>
      <c r="I89" s="58"/>
      <c r="J89" s="21">
        <f>G89-8398</f>
        <v>306</v>
      </c>
      <c r="K89" s="21">
        <f>H89-6568</f>
        <v>349</v>
      </c>
      <c r="L89" s="21"/>
      <c r="M89" s="30" t="s">
        <v>180</v>
      </c>
    </row>
    <row r="90" spans="1:13" ht="34.5" thickBot="1">
      <c r="A90" s="32">
        <v>87</v>
      </c>
      <c r="B90" s="4">
        <v>43874</v>
      </c>
      <c r="C90" s="7" t="s">
        <v>36</v>
      </c>
      <c r="D90" s="7" t="s">
        <v>15</v>
      </c>
      <c r="E90" s="5" t="s">
        <v>72</v>
      </c>
      <c r="F90" s="21" t="s">
        <v>14</v>
      </c>
      <c r="G90" s="21">
        <v>12051</v>
      </c>
      <c r="H90" s="21">
        <v>11133</v>
      </c>
      <c r="I90" s="58"/>
      <c r="J90" s="21">
        <f>G90-11867</f>
        <v>184</v>
      </c>
      <c r="K90" s="21">
        <f>H90-10959</f>
        <v>174</v>
      </c>
      <c r="L90" s="21"/>
      <c r="M90" s="30"/>
    </row>
    <row r="91" spans="1:13" ht="34.5" thickBot="1">
      <c r="A91" s="31">
        <v>88</v>
      </c>
      <c r="B91" s="4">
        <v>43890</v>
      </c>
      <c r="C91" s="7" t="s">
        <v>36</v>
      </c>
      <c r="D91" s="6" t="s">
        <v>15</v>
      </c>
      <c r="E91" s="5" t="s">
        <v>13</v>
      </c>
      <c r="F91" s="21" t="s">
        <v>14</v>
      </c>
      <c r="G91" s="21">
        <v>12251</v>
      </c>
      <c r="H91" s="21">
        <v>11318</v>
      </c>
      <c r="I91" s="58"/>
      <c r="J91" s="21">
        <f>G91-G90</f>
        <v>200</v>
      </c>
      <c r="K91" s="21">
        <f>H91-H90</f>
        <v>185</v>
      </c>
      <c r="L91" s="21"/>
      <c r="M91" s="30"/>
    </row>
    <row r="92" spans="1:13" ht="33.75">
      <c r="A92" s="31">
        <v>89</v>
      </c>
      <c r="B92" s="4">
        <v>43869</v>
      </c>
      <c r="C92" s="7" t="s">
        <v>23</v>
      </c>
      <c r="D92" s="6" t="s">
        <v>15</v>
      </c>
      <c r="E92" s="5" t="s">
        <v>13</v>
      </c>
      <c r="F92" s="21" t="s">
        <v>14</v>
      </c>
      <c r="G92" s="21">
        <v>23944</v>
      </c>
      <c r="H92" s="21"/>
      <c r="I92" s="21"/>
      <c r="J92" s="21">
        <f>G92-23719</f>
        <v>225</v>
      </c>
      <c r="K92" s="21"/>
      <c r="L92" s="21"/>
      <c r="M92" s="29"/>
    </row>
    <row r="93" spans="1:13" ht="34.5" thickBot="1">
      <c r="A93" s="32">
        <v>90</v>
      </c>
      <c r="B93" s="4">
        <v>43880</v>
      </c>
      <c r="C93" s="7" t="s">
        <v>23</v>
      </c>
      <c r="D93" s="7" t="s">
        <v>15</v>
      </c>
      <c r="E93" s="5" t="s">
        <v>13</v>
      </c>
      <c r="F93" s="21" t="s">
        <v>14</v>
      </c>
      <c r="G93" s="21">
        <v>24120</v>
      </c>
      <c r="H93" s="21"/>
      <c r="I93" s="21"/>
      <c r="J93" s="21">
        <f>G93-G92</f>
        <v>176</v>
      </c>
      <c r="K93" s="21"/>
      <c r="L93" s="21"/>
      <c r="M93" s="30"/>
    </row>
    <row r="94" spans="1:13" ht="33.75">
      <c r="A94" s="31">
        <v>91</v>
      </c>
      <c r="B94" s="4">
        <v>43890</v>
      </c>
      <c r="C94" s="7" t="s">
        <v>23</v>
      </c>
      <c r="D94" s="7" t="s">
        <v>15</v>
      </c>
      <c r="E94" s="5" t="s">
        <v>13</v>
      </c>
      <c r="F94" s="21" t="s">
        <v>14</v>
      </c>
      <c r="G94" s="21">
        <v>24282</v>
      </c>
      <c r="H94" s="58"/>
      <c r="I94" s="21"/>
      <c r="J94" s="21">
        <f>G94-G93</f>
        <v>162</v>
      </c>
      <c r="K94" s="21"/>
      <c r="L94" s="21"/>
      <c r="M94" s="30"/>
    </row>
    <row r="95" spans="1:13" ht="34.5" thickBot="1">
      <c r="A95" s="32">
        <v>92</v>
      </c>
      <c r="B95" s="4">
        <v>43865</v>
      </c>
      <c r="C95" s="6" t="s">
        <v>47</v>
      </c>
      <c r="D95" s="6" t="s">
        <v>15</v>
      </c>
      <c r="E95" s="5" t="s">
        <v>73</v>
      </c>
      <c r="F95" s="21" t="s">
        <v>80</v>
      </c>
      <c r="G95" s="21">
        <v>8092</v>
      </c>
      <c r="H95" s="55">
        <v>6056</v>
      </c>
      <c r="I95" s="58"/>
      <c r="J95" s="21">
        <f>G95-7950</f>
        <v>142</v>
      </c>
      <c r="K95" s="21">
        <f>H95-5794</f>
        <v>262</v>
      </c>
      <c r="L95" s="21"/>
      <c r="M95" s="29"/>
    </row>
    <row r="96" spans="1:13" ht="34.5" thickBot="1">
      <c r="A96" s="31">
        <v>93</v>
      </c>
      <c r="B96" s="4">
        <v>43880</v>
      </c>
      <c r="C96" s="6" t="s">
        <v>47</v>
      </c>
      <c r="D96" s="7" t="s">
        <v>15</v>
      </c>
      <c r="E96" s="5" t="s">
        <v>13</v>
      </c>
      <c r="F96" s="21" t="s">
        <v>14</v>
      </c>
      <c r="G96" s="21">
        <v>8267</v>
      </c>
      <c r="H96" s="21">
        <v>6230</v>
      </c>
      <c r="I96" s="58"/>
      <c r="J96" s="21">
        <f>G96-G95</f>
        <v>175</v>
      </c>
      <c r="K96" s="21">
        <f>H96-H95</f>
        <v>174</v>
      </c>
      <c r="L96" s="21"/>
      <c r="M96" s="30"/>
    </row>
    <row r="97" spans="1:13" ht="33.75">
      <c r="A97" s="31">
        <v>94</v>
      </c>
      <c r="B97" s="4">
        <v>43872</v>
      </c>
      <c r="C97" s="7" t="s">
        <v>113</v>
      </c>
      <c r="D97" s="6" t="s">
        <v>15</v>
      </c>
      <c r="E97" s="5" t="s">
        <v>13</v>
      </c>
      <c r="F97" s="21" t="s">
        <v>14</v>
      </c>
      <c r="G97" s="21">
        <v>16882</v>
      </c>
      <c r="H97" s="21"/>
      <c r="I97" s="21"/>
      <c r="J97" s="21">
        <f>G97-16665</f>
        <v>217</v>
      </c>
      <c r="K97" s="21"/>
      <c r="L97" s="21"/>
      <c r="M97" s="30"/>
    </row>
    <row r="98" spans="1:13" ht="34.5" thickBot="1">
      <c r="A98" s="32">
        <v>95</v>
      </c>
      <c r="B98" s="4">
        <v>43883</v>
      </c>
      <c r="C98" s="7" t="s">
        <v>114</v>
      </c>
      <c r="D98" s="6" t="s">
        <v>15</v>
      </c>
      <c r="E98" s="5" t="s">
        <v>13</v>
      </c>
      <c r="F98" s="21" t="s">
        <v>14</v>
      </c>
      <c r="G98" s="21">
        <v>17057</v>
      </c>
      <c r="H98" s="21"/>
      <c r="I98" s="21"/>
      <c r="J98" s="21">
        <f>G98-G97</f>
        <v>175</v>
      </c>
      <c r="K98" s="21"/>
      <c r="L98" s="21"/>
      <c r="M98" s="30"/>
    </row>
    <row r="99" spans="1:13" ht="33.75">
      <c r="A99" s="31">
        <v>96</v>
      </c>
      <c r="B99" s="4" t="s">
        <v>86</v>
      </c>
      <c r="C99" s="7" t="s">
        <v>127</v>
      </c>
      <c r="D99" s="7" t="s">
        <v>15</v>
      </c>
      <c r="E99" s="5" t="s">
        <v>13</v>
      </c>
      <c r="F99" s="21" t="s">
        <v>14</v>
      </c>
      <c r="G99" s="21">
        <v>19161</v>
      </c>
      <c r="H99" s="21">
        <v>16759</v>
      </c>
      <c r="I99" s="58"/>
      <c r="J99" s="21">
        <f>G99-18976</f>
        <v>185</v>
      </c>
      <c r="K99" s="21">
        <f>H99-16577</f>
        <v>182</v>
      </c>
      <c r="L99" s="21"/>
      <c r="M99" s="30"/>
    </row>
    <row r="100" spans="1:13" ht="34.5" thickBot="1">
      <c r="A100" s="32">
        <v>97</v>
      </c>
      <c r="B100" s="4" t="s">
        <v>86</v>
      </c>
      <c r="C100" s="7" t="s">
        <v>127</v>
      </c>
      <c r="D100" s="7" t="s">
        <v>15</v>
      </c>
      <c r="E100" s="5" t="s">
        <v>13</v>
      </c>
      <c r="F100" s="21" t="s">
        <v>14</v>
      </c>
      <c r="G100" s="21">
        <v>19394</v>
      </c>
      <c r="H100" s="21">
        <v>17014</v>
      </c>
      <c r="I100" s="58"/>
      <c r="J100" s="21">
        <f>G100-G99</f>
        <v>233</v>
      </c>
      <c r="K100" s="21">
        <f>H100-H99</f>
        <v>255</v>
      </c>
      <c r="L100" s="21"/>
      <c r="M100" s="30"/>
    </row>
    <row r="101" spans="1:13" ht="34.5" thickBot="1">
      <c r="A101" s="31">
        <v>98</v>
      </c>
      <c r="B101" s="26">
        <v>43865</v>
      </c>
      <c r="C101" s="5" t="s">
        <v>48</v>
      </c>
      <c r="D101" s="6" t="s">
        <v>15</v>
      </c>
      <c r="E101" s="5" t="s">
        <v>13</v>
      </c>
      <c r="F101" s="21" t="s">
        <v>14</v>
      </c>
      <c r="G101" s="21">
        <v>28023</v>
      </c>
      <c r="H101" s="21"/>
      <c r="I101" s="58"/>
      <c r="J101" s="21">
        <f>G101-27825</f>
        <v>198</v>
      </c>
      <c r="K101" s="21"/>
      <c r="L101" s="21"/>
      <c r="M101" s="30" t="s">
        <v>136</v>
      </c>
    </row>
    <row r="102" spans="1:13" ht="33.75">
      <c r="A102" s="31">
        <v>99</v>
      </c>
      <c r="B102" s="4">
        <v>43874</v>
      </c>
      <c r="C102" s="5" t="s">
        <v>48</v>
      </c>
      <c r="D102" s="6" t="s">
        <v>15</v>
      </c>
      <c r="E102" s="5" t="s">
        <v>13</v>
      </c>
      <c r="F102" s="21" t="s">
        <v>14</v>
      </c>
      <c r="G102" s="21">
        <v>28206</v>
      </c>
      <c r="H102" s="21"/>
      <c r="I102" s="58"/>
      <c r="J102" s="21">
        <f>G102-G101</f>
        <v>183</v>
      </c>
      <c r="K102" s="21"/>
      <c r="L102" s="21"/>
      <c r="M102" s="29"/>
    </row>
    <row r="103" spans="1:13" ht="34.5" thickBot="1">
      <c r="A103" s="32">
        <v>100</v>
      </c>
      <c r="B103" s="4">
        <v>43886</v>
      </c>
      <c r="C103" s="5" t="s">
        <v>48</v>
      </c>
      <c r="D103" s="6" t="s">
        <v>15</v>
      </c>
      <c r="E103" s="5" t="s">
        <v>13</v>
      </c>
      <c r="F103" s="21" t="s">
        <v>14</v>
      </c>
      <c r="G103" s="21">
        <v>28485</v>
      </c>
      <c r="H103" s="21"/>
      <c r="I103" s="58"/>
      <c r="J103" s="21">
        <f>G103-G102</f>
        <v>279</v>
      </c>
      <c r="K103" s="21"/>
      <c r="L103" s="21"/>
      <c r="M103" s="45" t="s">
        <v>158</v>
      </c>
    </row>
    <row r="104" spans="1:13" ht="33.75">
      <c r="A104" s="31">
        <v>101</v>
      </c>
      <c r="B104" s="4">
        <v>43866</v>
      </c>
      <c r="C104" s="5" t="s">
        <v>25</v>
      </c>
      <c r="D104" s="5" t="s">
        <v>15</v>
      </c>
      <c r="E104" s="5" t="s">
        <v>13</v>
      </c>
      <c r="F104" s="21" t="s">
        <v>14</v>
      </c>
      <c r="G104" s="21">
        <v>26682</v>
      </c>
      <c r="H104" s="21"/>
      <c r="I104" s="21"/>
      <c r="J104" s="21">
        <f>G104-26501</f>
        <v>181</v>
      </c>
      <c r="K104" s="21"/>
      <c r="L104" s="21"/>
      <c r="M104" s="30"/>
    </row>
    <row r="105" spans="1:13" ht="34.5" thickBot="1">
      <c r="A105" s="32">
        <v>102</v>
      </c>
      <c r="B105" s="4">
        <v>43877</v>
      </c>
      <c r="C105" s="5" t="s">
        <v>25</v>
      </c>
      <c r="D105" s="6" t="s">
        <v>15</v>
      </c>
      <c r="E105" s="5" t="s">
        <v>13</v>
      </c>
      <c r="F105" s="21" t="s">
        <v>14</v>
      </c>
      <c r="G105" s="21">
        <v>26854</v>
      </c>
      <c r="H105" s="21"/>
      <c r="I105" s="21"/>
      <c r="J105" s="21">
        <f>G105-G104</f>
        <v>172</v>
      </c>
      <c r="K105" s="21"/>
      <c r="L105" s="21"/>
      <c r="M105" s="30"/>
    </row>
    <row r="106" spans="1:13" ht="23.25" thickBot="1">
      <c r="A106" s="31">
        <v>103</v>
      </c>
      <c r="B106" s="4">
        <v>43888</v>
      </c>
      <c r="C106" s="5" t="s">
        <v>25</v>
      </c>
      <c r="D106" s="22" t="s">
        <v>15</v>
      </c>
      <c r="E106" s="5" t="s">
        <v>13</v>
      </c>
      <c r="F106" s="21" t="s">
        <v>75</v>
      </c>
      <c r="G106" s="21">
        <v>27027</v>
      </c>
      <c r="H106" s="21"/>
      <c r="I106" s="21"/>
      <c r="J106" s="21">
        <f>G106-G105</f>
        <v>173</v>
      </c>
      <c r="K106" s="21"/>
      <c r="L106" s="21"/>
      <c r="M106" s="30"/>
    </row>
    <row r="107" spans="1:13" ht="56.25">
      <c r="A107" s="31">
        <v>104</v>
      </c>
      <c r="B107" s="4">
        <v>43862</v>
      </c>
      <c r="C107" s="6" t="s">
        <v>16</v>
      </c>
      <c r="D107" s="6" t="s">
        <v>15</v>
      </c>
      <c r="E107" s="21" t="s">
        <v>73</v>
      </c>
      <c r="F107" s="21" t="s">
        <v>147</v>
      </c>
      <c r="G107" s="21">
        <v>12115</v>
      </c>
      <c r="H107" s="21"/>
      <c r="I107" s="21"/>
      <c r="J107" s="21">
        <f>G107-12002</f>
        <v>113</v>
      </c>
      <c r="K107" s="21"/>
      <c r="L107" s="21"/>
      <c r="M107" s="30"/>
    </row>
    <row r="108" spans="1:13" ht="34.5" thickBot="1">
      <c r="A108" s="32">
        <v>105</v>
      </c>
      <c r="B108" s="4">
        <v>43865</v>
      </c>
      <c r="C108" s="6" t="s">
        <v>16</v>
      </c>
      <c r="D108" s="6" t="s">
        <v>15</v>
      </c>
      <c r="E108" s="21" t="s">
        <v>13</v>
      </c>
      <c r="F108" s="21" t="s">
        <v>14</v>
      </c>
      <c r="G108" s="21">
        <v>12163</v>
      </c>
      <c r="H108" s="21"/>
      <c r="I108" s="21"/>
      <c r="J108" s="21">
        <f>G108-12002</f>
        <v>161</v>
      </c>
      <c r="K108" s="21"/>
      <c r="L108" s="21"/>
      <c r="M108" s="30"/>
    </row>
    <row r="109" spans="1:13" ht="20.25" customHeight="1">
      <c r="A109" s="31">
        <v>106</v>
      </c>
      <c r="B109" s="4">
        <v>43869</v>
      </c>
      <c r="C109" s="6" t="s">
        <v>16</v>
      </c>
      <c r="D109" s="7" t="s">
        <v>15</v>
      </c>
      <c r="E109" s="5" t="s">
        <v>73</v>
      </c>
      <c r="F109" s="21" t="s">
        <v>106</v>
      </c>
      <c r="G109" s="21">
        <v>12227</v>
      </c>
      <c r="H109" s="21"/>
      <c r="I109" s="21"/>
      <c r="J109" s="21">
        <f>G109-G108</f>
        <v>64</v>
      </c>
      <c r="K109" s="21"/>
      <c r="L109" s="21"/>
      <c r="M109" s="30"/>
    </row>
    <row r="110" spans="1:13" ht="34.5" thickBot="1">
      <c r="A110" s="32">
        <v>107</v>
      </c>
      <c r="B110" s="4">
        <v>43870</v>
      </c>
      <c r="C110" s="6" t="s">
        <v>16</v>
      </c>
      <c r="D110" s="7" t="s">
        <v>15</v>
      </c>
      <c r="E110" s="5" t="s">
        <v>73</v>
      </c>
      <c r="F110" s="21" t="s">
        <v>105</v>
      </c>
      <c r="G110" s="21">
        <v>12243</v>
      </c>
      <c r="H110" s="21"/>
      <c r="I110" s="21"/>
      <c r="J110" s="21">
        <f>G110-G109</f>
        <v>16</v>
      </c>
      <c r="K110" s="21"/>
      <c r="L110" s="21"/>
      <c r="M110" s="21"/>
    </row>
    <row r="111" spans="1:13" ht="23.25" thickBot="1">
      <c r="A111" s="31">
        <v>108</v>
      </c>
      <c r="B111" s="4">
        <v>43876</v>
      </c>
      <c r="C111" s="6" t="s">
        <v>16</v>
      </c>
      <c r="D111" s="6" t="s">
        <v>15</v>
      </c>
      <c r="E111" s="5" t="s">
        <v>13</v>
      </c>
      <c r="F111" s="21" t="s">
        <v>75</v>
      </c>
      <c r="G111" s="21">
        <v>12343</v>
      </c>
      <c r="H111" s="21"/>
      <c r="I111" s="21"/>
      <c r="J111" s="21">
        <f>G111-G108</f>
        <v>180</v>
      </c>
      <c r="K111" s="21"/>
      <c r="L111" s="21"/>
      <c r="M111" s="30"/>
    </row>
    <row r="112" spans="1:13" ht="33.75">
      <c r="A112" s="31">
        <v>109</v>
      </c>
      <c r="B112" s="4">
        <v>43887</v>
      </c>
      <c r="C112" s="6" t="s">
        <v>16</v>
      </c>
      <c r="D112" s="7" t="s">
        <v>15</v>
      </c>
      <c r="E112" s="5" t="s">
        <v>13</v>
      </c>
      <c r="F112" s="21" t="s">
        <v>14</v>
      </c>
      <c r="G112" s="21">
        <v>12520</v>
      </c>
      <c r="H112" s="21"/>
      <c r="I112" s="21"/>
      <c r="J112" s="21">
        <f>G112-G111</f>
        <v>177</v>
      </c>
      <c r="K112" s="21"/>
      <c r="L112" s="21"/>
      <c r="M112" s="30"/>
    </row>
    <row r="113" spans="1:13" ht="34.5" thickBot="1">
      <c r="A113" s="32">
        <v>110</v>
      </c>
      <c r="B113" s="4">
        <v>43867</v>
      </c>
      <c r="C113" s="7" t="s">
        <v>58</v>
      </c>
      <c r="D113" s="6" t="s">
        <v>15</v>
      </c>
      <c r="E113" s="5" t="s">
        <v>13</v>
      </c>
      <c r="F113" s="21" t="s">
        <v>14</v>
      </c>
      <c r="G113" s="21">
        <v>1343</v>
      </c>
      <c r="H113" s="21"/>
      <c r="I113" s="21"/>
      <c r="J113" s="21">
        <f>G113-1160</f>
        <v>183</v>
      </c>
      <c r="K113" s="21"/>
      <c r="L113" s="21"/>
      <c r="M113" s="30"/>
    </row>
    <row r="114" spans="1:13" ht="33.75">
      <c r="A114" s="31">
        <v>111</v>
      </c>
      <c r="B114" s="4">
        <v>43878</v>
      </c>
      <c r="C114" s="7" t="s">
        <v>58</v>
      </c>
      <c r="D114" s="6" t="s">
        <v>15</v>
      </c>
      <c r="E114" s="5" t="s">
        <v>13</v>
      </c>
      <c r="F114" s="21" t="s">
        <v>14</v>
      </c>
      <c r="G114" s="21">
        <v>1518</v>
      </c>
      <c r="H114" s="21"/>
      <c r="I114" s="21"/>
      <c r="J114" s="21">
        <f>G114-G113</f>
        <v>175</v>
      </c>
      <c r="K114" s="21"/>
      <c r="L114" s="21"/>
      <c r="M114" s="29"/>
    </row>
    <row r="115" spans="1:13" ht="34.5" thickBot="1">
      <c r="A115" s="32">
        <v>112</v>
      </c>
      <c r="B115" s="4">
        <v>43890</v>
      </c>
      <c r="C115" s="7" t="s">
        <v>58</v>
      </c>
      <c r="D115" s="6" t="s">
        <v>15</v>
      </c>
      <c r="E115" s="5" t="s">
        <v>82</v>
      </c>
      <c r="F115" s="21" t="s">
        <v>76</v>
      </c>
      <c r="G115" s="21">
        <v>1714</v>
      </c>
      <c r="H115" s="21"/>
      <c r="I115" s="21"/>
      <c r="J115" s="21">
        <f>G115-G114</f>
        <v>196</v>
      </c>
      <c r="K115" s="21"/>
      <c r="L115" s="21"/>
      <c r="M115" s="29"/>
    </row>
    <row r="116" spans="1:13" ht="34.5" thickBot="1">
      <c r="A116" s="31">
        <v>113</v>
      </c>
      <c r="B116" s="4">
        <v>43872</v>
      </c>
      <c r="C116" s="7" t="s">
        <v>57</v>
      </c>
      <c r="D116" s="6" t="s">
        <v>15</v>
      </c>
      <c r="E116" s="5" t="s">
        <v>13</v>
      </c>
      <c r="F116" s="21" t="s">
        <v>14</v>
      </c>
      <c r="G116" s="21">
        <v>4396</v>
      </c>
      <c r="H116" s="21"/>
      <c r="I116" s="21"/>
      <c r="J116" s="21">
        <f>G116-4219</f>
        <v>177</v>
      </c>
      <c r="K116" s="21"/>
      <c r="L116" s="21"/>
      <c r="M116" s="30"/>
    </row>
    <row r="117" spans="1:13" ht="33.75">
      <c r="A117" s="31">
        <v>114</v>
      </c>
      <c r="B117" s="4">
        <v>43883</v>
      </c>
      <c r="C117" s="7" t="s">
        <v>57</v>
      </c>
      <c r="D117" s="6" t="s">
        <v>15</v>
      </c>
      <c r="E117" s="5" t="s">
        <v>13</v>
      </c>
      <c r="F117" s="21" t="s">
        <v>14</v>
      </c>
      <c r="G117" s="21">
        <v>4573</v>
      </c>
      <c r="H117" s="21"/>
      <c r="I117" s="21"/>
      <c r="J117" s="21">
        <f>G117-G116</f>
        <v>177</v>
      </c>
      <c r="K117" s="21"/>
      <c r="L117" s="21"/>
      <c r="M117" s="30"/>
    </row>
    <row r="118" spans="1:13" ht="45.75" thickBot="1">
      <c r="A118" s="32">
        <v>115</v>
      </c>
      <c r="B118" s="4">
        <v>43887</v>
      </c>
      <c r="C118" s="7" t="s">
        <v>57</v>
      </c>
      <c r="D118" s="7" t="s">
        <v>15</v>
      </c>
      <c r="E118" s="5" t="s">
        <v>73</v>
      </c>
      <c r="F118" s="21" t="s">
        <v>115</v>
      </c>
      <c r="G118" s="21">
        <v>4640</v>
      </c>
      <c r="H118" s="21"/>
      <c r="I118" s="21"/>
      <c r="J118" s="21">
        <f>G118-G117</f>
        <v>67</v>
      </c>
      <c r="K118" s="21"/>
      <c r="L118" s="21"/>
      <c r="M118" s="29"/>
    </row>
    <row r="119" spans="1:13" ht="33.75">
      <c r="A119" s="31">
        <v>116</v>
      </c>
      <c r="B119" s="4">
        <v>43888</v>
      </c>
      <c r="C119" s="7" t="s">
        <v>57</v>
      </c>
      <c r="D119" s="7" t="s">
        <v>15</v>
      </c>
      <c r="E119" s="5" t="s">
        <v>73</v>
      </c>
      <c r="F119" s="21" t="s">
        <v>81</v>
      </c>
      <c r="G119" s="21">
        <v>4658</v>
      </c>
      <c r="H119" s="21"/>
      <c r="I119" s="21"/>
      <c r="J119" s="21">
        <f>G119-G118</f>
        <v>18</v>
      </c>
      <c r="K119" s="21"/>
      <c r="L119" s="21"/>
      <c r="M119" s="29" t="s">
        <v>146</v>
      </c>
    </row>
    <row r="120" spans="1:13" ht="34.5" thickBot="1">
      <c r="A120" s="32">
        <v>117</v>
      </c>
      <c r="B120" s="4">
        <v>43867</v>
      </c>
      <c r="C120" s="5" t="s">
        <v>21</v>
      </c>
      <c r="D120" s="7" t="s">
        <v>15</v>
      </c>
      <c r="E120" s="5" t="s">
        <v>13</v>
      </c>
      <c r="F120" s="21" t="s">
        <v>14</v>
      </c>
      <c r="G120" s="21">
        <v>4369</v>
      </c>
      <c r="H120" s="21"/>
      <c r="I120" s="21"/>
      <c r="J120" s="21">
        <f>G120-4190</f>
        <v>179</v>
      </c>
      <c r="K120" s="21"/>
      <c r="L120" s="21"/>
      <c r="M120" s="29"/>
    </row>
    <row r="121" spans="1:13" ht="57" thickBot="1">
      <c r="A121" s="31">
        <v>118</v>
      </c>
      <c r="B121" s="4">
        <v>43874</v>
      </c>
      <c r="C121" s="5" t="s">
        <v>21</v>
      </c>
      <c r="D121" s="7" t="s">
        <v>15</v>
      </c>
      <c r="E121" s="5" t="s">
        <v>73</v>
      </c>
      <c r="F121" s="21" t="s">
        <v>110</v>
      </c>
      <c r="G121" s="21">
        <v>4449</v>
      </c>
      <c r="H121" s="21"/>
      <c r="I121" s="21"/>
      <c r="J121" s="21">
        <f>G121-G120</f>
        <v>80</v>
      </c>
      <c r="K121" s="21"/>
      <c r="L121" s="21"/>
      <c r="M121" s="30" t="s">
        <v>111</v>
      </c>
    </row>
    <row r="122" spans="1:13" ht="17.25" customHeight="1">
      <c r="A122" s="31">
        <v>119</v>
      </c>
      <c r="B122" s="4">
        <v>43878</v>
      </c>
      <c r="C122" s="5" t="s">
        <v>21</v>
      </c>
      <c r="D122" s="7" t="s">
        <v>15</v>
      </c>
      <c r="E122" s="5" t="s">
        <v>13</v>
      </c>
      <c r="F122" s="21" t="s">
        <v>14</v>
      </c>
      <c r="G122" s="21">
        <v>4541</v>
      </c>
      <c r="H122" s="21"/>
      <c r="I122" s="21"/>
      <c r="J122" s="21">
        <f>G122-G120</f>
        <v>172</v>
      </c>
      <c r="K122" s="21"/>
      <c r="L122" s="21"/>
      <c r="M122" s="30"/>
    </row>
    <row r="123" spans="1:13" ht="23.25" thickBot="1">
      <c r="A123" s="32">
        <v>120</v>
      </c>
      <c r="B123" s="4">
        <v>43886</v>
      </c>
      <c r="C123" s="5" t="s">
        <v>21</v>
      </c>
      <c r="D123" s="7" t="s">
        <v>15</v>
      </c>
      <c r="E123" s="5" t="s">
        <v>73</v>
      </c>
      <c r="F123" s="21" t="s">
        <v>157</v>
      </c>
      <c r="G123" s="21">
        <v>4671</v>
      </c>
      <c r="H123" s="21"/>
      <c r="I123" s="21"/>
      <c r="J123" s="21">
        <f>G123-G122</f>
        <v>130</v>
      </c>
      <c r="K123" s="21"/>
      <c r="L123" s="21"/>
      <c r="M123" s="30"/>
    </row>
    <row r="124" spans="1:13" ht="33.75">
      <c r="A124" s="31">
        <v>121</v>
      </c>
      <c r="B124" s="4">
        <v>43890</v>
      </c>
      <c r="C124" s="5" t="s">
        <v>21</v>
      </c>
      <c r="D124" s="7" t="s">
        <v>15</v>
      </c>
      <c r="E124" s="5" t="s">
        <v>13</v>
      </c>
      <c r="F124" s="21" t="s">
        <v>14</v>
      </c>
      <c r="G124" s="21">
        <v>4735</v>
      </c>
      <c r="H124" s="21"/>
      <c r="I124" s="21"/>
      <c r="J124" s="21">
        <f>G124-G122</f>
        <v>194</v>
      </c>
      <c r="K124" s="21"/>
      <c r="L124" s="21"/>
      <c r="M124" s="30"/>
    </row>
    <row r="125" spans="1:13" ht="34.5" thickBot="1">
      <c r="A125" s="32">
        <v>122</v>
      </c>
      <c r="B125" s="43">
        <v>43862</v>
      </c>
      <c r="C125" s="44" t="s">
        <v>70</v>
      </c>
      <c r="D125" s="44" t="s">
        <v>15</v>
      </c>
      <c r="E125" s="43" t="s">
        <v>74</v>
      </c>
      <c r="F125" s="21" t="s">
        <v>14</v>
      </c>
      <c r="G125" s="21">
        <v>22690</v>
      </c>
      <c r="H125" s="21"/>
      <c r="I125" s="21"/>
      <c r="J125" s="21">
        <f>G125-22460</f>
        <v>230</v>
      </c>
      <c r="K125" s="21"/>
      <c r="L125" s="21"/>
      <c r="M125" s="3"/>
    </row>
    <row r="126" spans="1:13" ht="68.25" thickBot="1">
      <c r="A126" s="31">
        <v>123</v>
      </c>
      <c r="B126" s="43">
        <v>43872</v>
      </c>
      <c r="C126" s="44" t="s">
        <v>70</v>
      </c>
      <c r="D126" s="44" t="s">
        <v>15</v>
      </c>
      <c r="E126" s="5" t="s">
        <v>13</v>
      </c>
      <c r="F126" s="21" t="s">
        <v>14</v>
      </c>
      <c r="G126" s="21">
        <v>22846</v>
      </c>
      <c r="H126" s="21"/>
      <c r="I126" s="21"/>
      <c r="J126" s="21">
        <f>G126-G125</f>
        <v>156</v>
      </c>
      <c r="K126" s="21"/>
      <c r="L126" s="21"/>
      <c r="M126" s="30" t="s">
        <v>108</v>
      </c>
    </row>
    <row r="127" spans="1:13" ht="33.75">
      <c r="A127" s="31">
        <v>124</v>
      </c>
      <c r="B127" s="4">
        <v>43883</v>
      </c>
      <c r="C127" s="7" t="s">
        <v>70</v>
      </c>
      <c r="D127" s="7" t="s">
        <v>15</v>
      </c>
      <c r="E127" s="5" t="s">
        <v>13</v>
      </c>
      <c r="F127" s="21" t="s">
        <v>14</v>
      </c>
      <c r="G127" s="21">
        <v>23017</v>
      </c>
      <c r="H127" s="21"/>
      <c r="I127" s="21"/>
      <c r="J127" s="21">
        <f>G127-G126</f>
        <v>171</v>
      </c>
      <c r="K127" s="21"/>
      <c r="L127" s="21"/>
      <c r="M127" s="29"/>
    </row>
    <row r="128" spans="1:13" ht="34.5" thickBot="1">
      <c r="A128" s="32">
        <v>125</v>
      </c>
      <c r="B128" s="4">
        <v>43869</v>
      </c>
      <c r="C128" s="5" t="s">
        <v>28</v>
      </c>
      <c r="D128" s="22" t="s">
        <v>15</v>
      </c>
      <c r="E128" s="5" t="s">
        <v>13</v>
      </c>
      <c r="F128" s="21" t="s">
        <v>14</v>
      </c>
      <c r="G128" s="21">
        <v>7656</v>
      </c>
      <c r="H128" s="21"/>
      <c r="I128" s="21"/>
      <c r="J128" s="21">
        <f>G128-7444</f>
        <v>212</v>
      </c>
      <c r="K128" s="21"/>
      <c r="L128" s="21"/>
      <c r="M128" s="30"/>
    </row>
    <row r="129" spans="1:13" ht="33.75">
      <c r="A129" s="31">
        <v>126</v>
      </c>
      <c r="B129" s="4">
        <v>43879</v>
      </c>
      <c r="C129" s="5" t="s">
        <v>28</v>
      </c>
      <c r="D129" s="22" t="s">
        <v>15</v>
      </c>
      <c r="E129" s="21" t="s">
        <v>74</v>
      </c>
      <c r="F129" s="21" t="s">
        <v>14</v>
      </c>
      <c r="G129" s="21">
        <v>7821</v>
      </c>
      <c r="H129" s="21"/>
      <c r="I129" s="21"/>
      <c r="J129" s="21">
        <f>G129-G128</f>
        <v>165</v>
      </c>
      <c r="K129" s="21"/>
      <c r="L129" s="21"/>
      <c r="M129" s="30"/>
    </row>
    <row r="130" spans="1:13" ht="25.5" customHeight="1" thickBot="1">
      <c r="A130" s="32">
        <v>127</v>
      </c>
      <c r="B130" s="4">
        <v>43890</v>
      </c>
      <c r="C130" s="5" t="s">
        <v>28</v>
      </c>
      <c r="D130" s="6" t="s">
        <v>15</v>
      </c>
      <c r="E130" s="5" t="s">
        <v>13</v>
      </c>
      <c r="F130" s="21" t="s">
        <v>14</v>
      </c>
      <c r="G130" s="21">
        <v>7996</v>
      </c>
      <c r="H130" s="21"/>
      <c r="I130" s="21"/>
      <c r="J130" s="21">
        <f>G130-G129</f>
        <v>175</v>
      </c>
      <c r="K130" s="21"/>
      <c r="L130" s="21"/>
      <c r="M130" s="30"/>
    </row>
    <row r="131" spans="1:13" ht="13.5" customHeight="1" thickBot="1">
      <c r="A131" s="31">
        <v>128</v>
      </c>
      <c r="B131" s="4">
        <v>43862</v>
      </c>
      <c r="C131" s="7" t="s">
        <v>18</v>
      </c>
      <c r="D131" s="7" t="s">
        <v>15</v>
      </c>
      <c r="E131" s="5" t="s">
        <v>13</v>
      </c>
      <c r="F131" s="21" t="s">
        <v>14</v>
      </c>
      <c r="G131" s="21">
        <v>28760</v>
      </c>
      <c r="H131" s="21"/>
      <c r="I131" s="21"/>
      <c r="J131" s="21">
        <f>G131-28554</f>
        <v>206</v>
      </c>
      <c r="K131" s="21"/>
      <c r="L131" s="21"/>
      <c r="M131" s="29"/>
    </row>
    <row r="132" spans="1:13" ht="33.75">
      <c r="A132" s="31">
        <v>129</v>
      </c>
      <c r="B132" s="4">
        <v>43883</v>
      </c>
      <c r="C132" s="7" t="s">
        <v>18</v>
      </c>
      <c r="D132" s="7" t="s">
        <v>15</v>
      </c>
      <c r="E132" s="5" t="s">
        <v>13</v>
      </c>
      <c r="F132" s="21" t="s">
        <v>14</v>
      </c>
      <c r="G132" s="21">
        <v>29104</v>
      </c>
      <c r="H132" s="21"/>
      <c r="I132" s="21"/>
      <c r="J132" s="21">
        <f>G132-G133</f>
        <v>180</v>
      </c>
      <c r="K132" s="21"/>
      <c r="L132" s="21"/>
      <c r="M132" s="29"/>
    </row>
    <row r="133" spans="1:13" ht="34.5" thickBot="1">
      <c r="A133" s="32">
        <v>130</v>
      </c>
      <c r="B133" s="4" t="s">
        <v>107</v>
      </c>
      <c r="C133" s="7" t="s">
        <v>18</v>
      </c>
      <c r="D133" s="7" t="s">
        <v>15</v>
      </c>
      <c r="E133" s="5" t="s">
        <v>13</v>
      </c>
      <c r="F133" s="21" t="s">
        <v>14</v>
      </c>
      <c r="G133" s="21">
        <v>28924</v>
      </c>
      <c r="H133" s="21"/>
      <c r="I133" s="21"/>
      <c r="J133" s="21">
        <f>G133-G131</f>
        <v>164</v>
      </c>
      <c r="K133" s="21"/>
      <c r="L133" s="21"/>
      <c r="M133" s="29"/>
    </row>
    <row r="134" spans="1:13" ht="33.75">
      <c r="A134" s="31">
        <v>131</v>
      </c>
      <c r="B134" s="4">
        <v>43864</v>
      </c>
      <c r="C134" s="7" t="s">
        <v>124</v>
      </c>
      <c r="D134" s="6" t="s">
        <v>15</v>
      </c>
      <c r="E134" s="5" t="s">
        <v>13</v>
      </c>
      <c r="F134" s="21" t="s">
        <v>14</v>
      </c>
      <c r="G134" s="21">
        <v>14625</v>
      </c>
      <c r="H134" s="21">
        <v>13747</v>
      </c>
      <c r="I134" s="21"/>
      <c r="J134" s="21">
        <f>G134-14272</f>
        <v>353</v>
      </c>
      <c r="K134" s="21">
        <f>H134-13577</f>
        <v>170</v>
      </c>
      <c r="L134" s="21"/>
      <c r="M134" s="30" t="s">
        <v>141</v>
      </c>
    </row>
    <row r="135" spans="1:13" ht="34.5" thickBot="1">
      <c r="A135" s="32">
        <v>132</v>
      </c>
      <c r="B135" s="4">
        <v>43878</v>
      </c>
      <c r="C135" s="7" t="s">
        <v>124</v>
      </c>
      <c r="D135" s="6" t="s">
        <v>15</v>
      </c>
      <c r="E135" s="5" t="s">
        <v>13</v>
      </c>
      <c r="F135" s="21" t="s">
        <v>14</v>
      </c>
      <c r="G135" s="21">
        <v>14784</v>
      </c>
      <c r="H135" s="21">
        <v>13915</v>
      </c>
      <c r="I135" s="21"/>
      <c r="J135" s="21">
        <f>G135-14272</f>
        <v>512</v>
      </c>
      <c r="K135" s="21">
        <f>H135-13577</f>
        <v>338</v>
      </c>
      <c r="L135" s="21"/>
      <c r="M135" s="30" t="s">
        <v>141</v>
      </c>
    </row>
    <row r="136" spans="1:13" ht="34.5" thickBot="1">
      <c r="A136" s="31">
        <v>133</v>
      </c>
      <c r="B136" s="26">
        <v>43862</v>
      </c>
      <c r="C136" s="20" t="s">
        <v>118</v>
      </c>
      <c r="D136" s="20" t="s">
        <v>15</v>
      </c>
      <c r="E136" s="21" t="s">
        <v>13</v>
      </c>
      <c r="F136" s="21" t="s">
        <v>14</v>
      </c>
      <c r="G136" s="21">
        <v>14685</v>
      </c>
      <c r="H136" s="21"/>
      <c r="I136" s="21"/>
      <c r="J136" s="21">
        <f>G136-14477</f>
        <v>208</v>
      </c>
      <c r="K136" s="21"/>
      <c r="L136" s="21"/>
      <c r="M136" s="34"/>
    </row>
    <row r="137" spans="1:13" ht="45">
      <c r="A137" s="31">
        <v>134</v>
      </c>
      <c r="B137" s="26">
        <v>43879</v>
      </c>
      <c r="C137" s="20" t="s">
        <v>118</v>
      </c>
      <c r="D137" s="20" t="s">
        <v>15</v>
      </c>
      <c r="E137" s="21" t="s">
        <v>13</v>
      </c>
      <c r="F137" s="21" t="s">
        <v>14</v>
      </c>
      <c r="G137" s="21">
        <v>15013</v>
      </c>
      <c r="H137" s="21"/>
      <c r="I137" s="21"/>
      <c r="J137" s="21">
        <f>G137-G136</f>
        <v>328</v>
      </c>
      <c r="K137" s="21"/>
      <c r="L137" s="21"/>
      <c r="M137" s="30" t="s">
        <v>183</v>
      </c>
    </row>
    <row r="138" spans="1:13" ht="34.5" thickBot="1">
      <c r="A138" s="32">
        <v>135</v>
      </c>
      <c r="B138" s="26">
        <v>43865</v>
      </c>
      <c r="C138" s="7" t="s">
        <v>117</v>
      </c>
      <c r="D138" s="7" t="s">
        <v>15</v>
      </c>
      <c r="E138" s="5" t="s">
        <v>13</v>
      </c>
      <c r="F138" s="21" t="s">
        <v>14</v>
      </c>
      <c r="G138" s="21">
        <v>13972</v>
      </c>
      <c r="H138" s="21"/>
      <c r="I138" s="21"/>
      <c r="J138" s="21">
        <f>G138-13791</f>
        <v>181</v>
      </c>
      <c r="K138" s="21"/>
      <c r="L138" s="21"/>
      <c r="M138" s="30"/>
    </row>
    <row r="139" spans="1:13" ht="33.75">
      <c r="A139" s="31">
        <v>136</v>
      </c>
      <c r="B139" s="4">
        <v>43876</v>
      </c>
      <c r="C139" s="7" t="s">
        <v>117</v>
      </c>
      <c r="D139" s="7" t="s">
        <v>15</v>
      </c>
      <c r="E139" s="5" t="s">
        <v>13</v>
      </c>
      <c r="F139" s="21" t="s">
        <v>14</v>
      </c>
      <c r="G139" s="21">
        <v>14166</v>
      </c>
      <c r="H139" s="21"/>
      <c r="I139" s="21"/>
      <c r="J139" s="21">
        <f>G139-G138</f>
        <v>194</v>
      </c>
      <c r="K139" s="21"/>
      <c r="L139" s="21"/>
      <c r="M139" s="30"/>
    </row>
    <row r="140" spans="1:13" ht="34.5" thickBot="1">
      <c r="A140" s="32">
        <v>137</v>
      </c>
      <c r="B140" s="4">
        <v>43885</v>
      </c>
      <c r="C140" s="7" t="s">
        <v>117</v>
      </c>
      <c r="D140" s="6" t="s">
        <v>15</v>
      </c>
      <c r="E140" s="5" t="s">
        <v>13</v>
      </c>
      <c r="F140" s="21" t="s">
        <v>14</v>
      </c>
      <c r="G140" s="21">
        <v>14331</v>
      </c>
      <c r="H140" s="21"/>
      <c r="I140" s="21"/>
      <c r="J140" s="21">
        <f>G140-G139</f>
        <v>165</v>
      </c>
      <c r="K140" s="21"/>
      <c r="L140" s="21"/>
      <c r="M140" s="30"/>
    </row>
    <row r="141" spans="1:13" ht="34.5" thickBot="1">
      <c r="A141" s="31">
        <v>138</v>
      </c>
      <c r="B141" s="4">
        <v>43884</v>
      </c>
      <c r="C141" s="4" t="s">
        <v>19</v>
      </c>
      <c r="D141" s="7" t="s">
        <v>15</v>
      </c>
      <c r="E141" s="4" t="s">
        <v>13</v>
      </c>
      <c r="F141" s="21" t="s">
        <v>14</v>
      </c>
      <c r="G141" s="21">
        <v>19772</v>
      </c>
      <c r="H141" s="21">
        <v>12632</v>
      </c>
      <c r="I141" s="21"/>
      <c r="J141" s="21">
        <f>G141-19585</f>
        <v>187</v>
      </c>
      <c r="K141" s="21">
        <f>H141-12416</f>
        <v>216</v>
      </c>
      <c r="L141" s="21"/>
      <c r="M141" s="33"/>
    </row>
    <row r="142" spans="1:13" ht="33.75">
      <c r="A142" s="31">
        <v>139</v>
      </c>
      <c r="B142" s="4">
        <v>43885</v>
      </c>
      <c r="C142" s="4" t="s">
        <v>19</v>
      </c>
      <c r="D142" s="7" t="s">
        <v>15</v>
      </c>
      <c r="E142" s="4" t="s">
        <v>13</v>
      </c>
      <c r="F142" s="21" t="s">
        <v>14</v>
      </c>
      <c r="G142" s="21">
        <f>19994</f>
        <v>19994</v>
      </c>
      <c r="H142" s="21">
        <v>12871</v>
      </c>
      <c r="I142" s="21"/>
      <c r="J142" s="21">
        <f>G142-G141</f>
        <v>222</v>
      </c>
      <c r="K142" s="21">
        <f>H142-H141</f>
        <v>239</v>
      </c>
      <c r="L142" s="21"/>
      <c r="M142" s="30"/>
    </row>
    <row r="143" spans="1:13" ht="34.5" thickBot="1">
      <c r="A143" s="32">
        <v>140</v>
      </c>
      <c r="B143" s="4">
        <v>43872</v>
      </c>
      <c r="C143" s="7" t="s">
        <v>43</v>
      </c>
      <c r="D143" s="6" t="s">
        <v>15</v>
      </c>
      <c r="E143" s="5" t="s">
        <v>13</v>
      </c>
      <c r="F143" s="21" t="s">
        <v>14</v>
      </c>
      <c r="G143" s="21">
        <v>22905</v>
      </c>
      <c r="H143" s="21">
        <v>27807</v>
      </c>
      <c r="I143" s="21"/>
      <c r="J143" s="21">
        <f>G143-22714</f>
        <v>191</v>
      </c>
      <c r="K143" s="21">
        <f>H143-27619</f>
        <v>188</v>
      </c>
      <c r="L143" s="21"/>
      <c r="M143" s="29" t="s">
        <v>137</v>
      </c>
    </row>
    <row r="144" spans="1:13" ht="33.75">
      <c r="A144" s="31">
        <v>141</v>
      </c>
      <c r="B144" s="4">
        <v>43887</v>
      </c>
      <c r="C144" s="7" t="s">
        <v>43</v>
      </c>
      <c r="D144" s="6" t="s">
        <v>15</v>
      </c>
      <c r="E144" s="5" t="s">
        <v>13</v>
      </c>
      <c r="F144" s="21" t="s">
        <v>14</v>
      </c>
      <c r="G144" s="21">
        <v>23081</v>
      </c>
      <c r="H144" s="21">
        <v>27991</v>
      </c>
      <c r="I144" s="21"/>
      <c r="J144" s="21">
        <f>G144-G143</f>
        <v>176</v>
      </c>
      <c r="K144" s="21">
        <f>H144-H143</f>
        <v>184</v>
      </c>
      <c r="L144" s="21"/>
      <c r="M144" s="29"/>
    </row>
    <row r="145" spans="1:13" ht="34.5" thickBot="1">
      <c r="A145" s="32">
        <v>142</v>
      </c>
      <c r="B145" s="4">
        <v>43866</v>
      </c>
      <c r="C145" s="20" t="s">
        <v>120</v>
      </c>
      <c r="D145" s="20" t="s">
        <v>15</v>
      </c>
      <c r="E145" s="21" t="s">
        <v>13</v>
      </c>
      <c r="F145" s="21" t="s">
        <v>14</v>
      </c>
      <c r="G145" s="21">
        <v>7479</v>
      </c>
      <c r="H145" s="21">
        <v>8424</v>
      </c>
      <c r="I145" s="21"/>
      <c r="J145" s="21">
        <f>G145-7301</f>
        <v>178</v>
      </c>
      <c r="K145" s="21"/>
      <c r="L145" s="21"/>
      <c r="M145" s="30" t="s">
        <v>131</v>
      </c>
    </row>
    <row r="146" spans="1:13" ht="34.5" thickBot="1">
      <c r="A146" s="31">
        <v>143</v>
      </c>
      <c r="B146" s="4">
        <v>43879</v>
      </c>
      <c r="C146" s="20" t="s">
        <v>120</v>
      </c>
      <c r="D146" s="20" t="s">
        <v>15</v>
      </c>
      <c r="E146" s="5" t="s">
        <v>13</v>
      </c>
      <c r="F146" s="21" t="s">
        <v>14</v>
      </c>
      <c r="G146" s="21">
        <v>7640</v>
      </c>
      <c r="H146" s="21">
        <v>8582</v>
      </c>
      <c r="I146" s="21"/>
      <c r="J146" s="21">
        <f>G146-G145</f>
        <v>161</v>
      </c>
      <c r="K146" s="21"/>
      <c r="L146" s="21"/>
      <c r="M146" s="30" t="s">
        <v>141</v>
      </c>
    </row>
    <row r="147" spans="1:13" ht="22.5">
      <c r="A147" s="31">
        <v>144</v>
      </c>
      <c r="B147" s="4">
        <v>43863</v>
      </c>
      <c r="C147" s="7" t="s">
        <v>59</v>
      </c>
      <c r="D147" s="6" t="s">
        <v>15</v>
      </c>
      <c r="E147" s="5" t="s">
        <v>13</v>
      </c>
      <c r="F147" s="21" t="s">
        <v>64</v>
      </c>
      <c r="G147" s="21">
        <v>1266</v>
      </c>
      <c r="H147" s="21"/>
      <c r="I147" s="21"/>
      <c r="J147" s="21">
        <f>G147-1084</f>
        <v>182</v>
      </c>
      <c r="K147" s="21"/>
      <c r="L147" s="21"/>
      <c r="M147" s="30"/>
    </row>
    <row r="148" spans="1:13" ht="23.25" thickBot="1">
      <c r="A148" s="32">
        <v>145</v>
      </c>
      <c r="B148" s="4">
        <v>43874</v>
      </c>
      <c r="C148" s="7" t="s">
        <v>59</v>
      </c>
      <c r="D148" s="6" t="s">
        <v>15</v>
      </c>
      <c r="E148" s="5" t="s">
        <v>13</v>
      </c>
      <c r="F148" s="21" t="s">
        <v>64</v>
      </c>
      <c r="G148" s="21">
        <v>1443</v>
      </c>
      <c r="H148" s="21"/>
      <c r="I148" s="21"/>
      <c r="J148" s="21">
        <f>G148-G147</f>
        <v>177</v>
      </c>
      <c r="K148" s="21"/>
      <c r="L148" s="21"/>
      <c r="M148" s="30"/>
    </row>
    <row r="149" spans="1:13" ht="33.75">
      <c r="A149" s="31">
        <v>146</v>
      </c>
      <c r="B149" s="4">
        <v>43884</v>
      </c>
      <c r="C149" s="7" t="s">
        <v>59</v>
      </c>
      <c r="D149" s="6" t="s">
        <v>15</v>
      </c>
      <c r="E149" s="5" t="s">
        <v>13</v>
      </c>
      <c r="F149" s="21" t="s">
        <v>14</v>
      </c>
      <c r="G149" s="21">
        <v>1606</v>
      </c>
      <c r="H149" s="21"/>
      <c r="I149" s="21"/>
      <c r="J149" s="21">
        <f>G149-G148</f>
        <v>163</v>
      </c>
      <c r="K149" s="21"/>
      <c r="L149" s="21"/>
      <c r="M149" s="35"/>
    </row>
    <row r="150" spans="1:13" ht="57" thickBot="1">
      <c r="A150" s="32">
        <v>147</v>
      </c>
      <c r="B150" s="4">
        <v>43862</v>
      </c>
      <c r="C150" s="5" t="s">
        <v>77</v>
      </c>
      <c r="D150" s="5" t="s">
        <v>15</v>
      </c>
      <c r="E150" s="5" t="s">
        <v>73</v>
      </c>
      <c r="F150" s="21" t="s">
        <v>139</v>
      </c>
      <c r="G150" s="21">
        <v>435</v>
      </c>
      <c r="H150" s="21">
        <v>285</v>
      </c>
      <c r="I150" s="21"/>
      <c r="J150" s="21">
        <f>G150-369</f>
        <v>66</v>
      </c>
      <c r="K150" s="21">
        <f>H150-216</f>
        <v>69</v>
      </c>
      <c r="L150" s="21"/>
      <c r="M150" s="30"/>
    </row>
    <row r="151" spans="1:13" ht="34.5" thickBot="1">
      <c r="A151" s="31">
        <v>148</v>
      </c>
      <c r="B151" s="4">
        <v>43871</v>
      </c>
      <c r="C151" s="5" t="s">
        <v>77</v>
      </c>
      <c r="D151" s="5" t="s">
        <v>15</v>
      </c>
      <c r="E151" s="5" t="s">
        <v>13</v>
      </c>
      <c r="F151" s="21" t="s">
        <v>14</v>
      </c>
      <c r="G151" s="21">
        <v>537</v>
      </c>
      <c r="H151" s="21">
        <v>399</v>
      </c>
      <c r="I151" s="21"/>
      <c r="J151" s="21">
        <f>G151-369</f>
        <v>168</v>
      </c>
      <c r="K151" s="21">
        <f>H151-216</f>
        <v>183</v>
      </c>
      <c r="L151" s="21"/>
      <c r="M151" s="30"/>
    </row>
    <row r="152" spans="1:13" ht="33.75">
      <c r="A152" s="31">
        <v>149</v>
      </c>
      <c r="B152" s="4">
        <v>43885</v>
      </c>
      <c r="C152" s="5" t="s">
        <v>77</v>
      </c>
      <c r="D152" s="6" t="s">
        <v>15</v>
      </c>
      <c r="E152" s="5" t="s">
        <v>13</v>
      </c>
      <c r="F152" s="21" t="s">
        <v>14</v>
      </c>
      <c r="G152" s="21">
        <v>707</v>
      </c>
      <c r="H152" s="21">
        <v>563</v>
      </c>
      <c r="I152" s="21"/>
      <c r="J152" s="21">
        <f>G152-G151</f>
        <v>170</v>
      </c>
      <c r="K152" s="21">
        <f>H152-H151</f>
        <v>164</v>
      </c>
      <c r="L152" s="21"/>
      <c r="M152" s="30"/>
    </row>
    <row r="153" spans="1:13" ht="34.5" thickBot="1">
      <c r="A153" s="32">
        <v>150</v>
      </c>
      <c r="B153" s="4">
        <v>43876</v>
      </c>
      <c r="C153" s="20" t="s">
        <v>30</v>
      </c>
      <c r="D153" s="20" t="s">
        <v>15</v>
      </c>
      <c r="E153" s="21" t="s">
        <v>13</v>
      </c>
      <c r="F153" s="21" t="s">
        <v>14</v>
      </c>
      <c r="G153" s="21">
        <v>2667</v>
      </c>
      <c r="H153" s="21">
        <v>3979</v>
      </c>
      <c r="I153" s="21"/>
      <c r="J153" s="21">
        <f>G153-2458</f>
        <v>209</v>
      </c>
      <c r="K153" s="21">
        <f>H153-3704</f>
        <v>275</v>
      </c>
      <c r="L153" s="21"/>
      <c r="M153" s="29" t="s">
        <v>159</v>
      </c>
    </row>
    <row r="154" spans="1:13" ht="33.75">
      <c r="A154" s="31">
        <v>151</v>
      </c>
      <c r="B154" s="4" t="s">
        <v>135</v>
      </c>
      <c r="C154" s="20" t="s">
        <v>30</v>
      </c>
      <c r="D154" s="20" t="s">
        <v>15</v>
      </c>
      <c r="E154" s="21" t="s">
        <v>13</v>
      </c>
      <c r="F154" s="21" t="s">
        <v>14</v>
      </c>
      <c r="G154" s="21">
        <v>2774</v>
      </c>
      <c r="H154" s="21">
        <v>4202</v>
      </c>
      <c r="I154" s="21"/>
      <c r="J154" s="21">
        <f>G154-G153</f>
        <v>107</v>
      </c>
      <c r="K154" s="21">
        <f>H154-H153</f>
        <v>223</v>
      </c>
      <c r="L154" s="21"/>
      <c r="M154" s="45" t="s">
        <v>184</v>
      </c>
    </row>
    <row r="155" spans="1:13" ht="34.5" thickBot="1">
      <c r="A155" s="32">
        <v>152</v>
      </c>
      <c r="B155" s="4">
        <v>43866</v>
      </c>
      <c r="C155" s="7" t="s">
        <v>32</v>
      </c>
      <c r="D155" s="7" t="s">
        <v>15</v>
      </c>
      <c r="E155" s="5" t="s">
        <v>13</v>
      </c>
      <c r="F155" s="21" t="s">
        <v>14</v>
      </c>
      <c r="G155" s="21">
        <v>5321</v>
      </c>
      <c r="H155" s="21"/>
      <c r="I155" s="21"/>
      <c r="J155" s="21">
        <f>G155-5128</f>
        <v>193</v>
      </c>
      <c r="K155" s="21"/>
      <c r="L155" s="21"/>
      <c r="M155" s="30"/>
    </row>
    <row r="156" spans="1:13" ht="34.5" thickBot="1">
      <c r="A156" s="31">
        <v>153</v>
      </c>
      <c r="B156" s="4">
        <v>43877</v>
      </c>
      <c r="C156" s="7" t="s">
        <v>32</v>
      </c>
      <c r="D156" s="6" t="s">
        <v>15</v>
      </c>
      <c r="E156" s="5" t="s">
        <v>13</v>
      </c>
      <c r="F156" s="21" t="s">
        <v>14</v>
      </c>
      <c r="G156" s="21">
        <v>5502</v>
      </c>
      <c r="H156" s="21"/>
      <c r="I156" s="21"/>
      <c r="J156" s="21">
        <f>G156-G155</f>
        <v>181</v>
      </c>
      <c r="K156" s="21"/>
      <c r="L156" s="21"/>
      <c r="M156" s="30"/>
    </row>
    <row r="157" spans="1:13" ht="33.75">
      <c r="A157" s="31">
        <v>154</v>
      </c>
      <c r="B157" s="4">
        <v>43881</v>
      </c>
      <c r="C157" s="7" t="s">
        <v>32</v>
      </c>
      <c r="D157" s="22" t="s">
        <v>15</v>
      </c>
      <c r="E157" s="21" t="s">
        <v>73</v>
      </c>
      <c r="F157" s="21" t="s">
        <v>133</v>
      </c>
      <c r="G157" s="21">
        <v>5566</v>
      </c>
      <c r="H157" s="21"/>
      <c r="I157" s="21"/>
      <c r="J157" s="21">
        <f>G157-G156</f>
        <v>64</v>
      </c>
      <c r="K157" s="21"/>
      <c r="L157" s="21"/>
      <c r="M157" s="30"/>
    </row>
    <row r="158" spans="1:13" ht="34.5" thickBot="1">
      <c r="A158" s="32">
        <v>155</v>
      </c>
      <c r="B158" s="4">
        <v>43888</v>
      </c>
      <c r="C158" s="7" t="s">
        <v>32</v>
      </c>
      <c r="D158" s="6" t="s">
        <v>15</v>
      </c>
      <c r="E158" s="5" t="s">
        <v>13</v>
      </c>
      <c r="F158" s="21" t="s">
        <v>14</v>
      </c>
      <c r="G158" s="21">
        <v>5678</v>
      </c>
      <c r="H158" s="21"/>
      <c r="I158" s="21"/>
      <c r="J158" s="21">
        <f>G158-G156</f>
        <v>176</v>
      </c>
      <c r="K158" s="21"/>
      <c r="L158" s="21"/>
      <c r="M158" s="30"/>
    </row>
    <row r="159" spans="1:13" ht="22.5">
      <c r="A159" s="31">
        <v>156</v>
      </c>
      <c r="B159" s="4">
        <v>43880</v>
      </c>
      <c r="C159" s="7" t="s">
        <v>32</v>
      </c>
      <c r="D159" s="22" t="s">
        <v>15</v>
      </c>
      <c r="E159" s="21" t="s">
        <v>73</v>
      </c>
      <c r="F159" s="21" t="s">
        <v>185</v>
      </c>
      <c r="G159" s="21">
        <v>5566</v>
      </c>
      <c r="H159" s="40"/>
      <c r="I159" s="40"/>
      <c r="J159" s="21">
        <f>G159-G156</f>
        <v>64</v>
      </c>
      <c r="K159" s="40"/>
      <c r="L159" s="40"/>
      <c r="M159" s="29"/>
    </row>
    <row r="160" spans="1:13" ht="32.25" customHeight="1" thickBot="1">
      <c r="A160" s="32">
        <v>157</v>
      </c>
      <c r="B160" s="4">
        <v>43863</v>
      </c>
      <c r="C160" s="7" t="s">
        <v>45</v>
      </c>
      <c r="D160" s="6" t="s">
        <v>15</v>
      </c>
      <c r="E160" s="5" t="s">
        <v>13</v>
      </c>
      <c r="F160" s="21" t="s">
        <v>14</v>
      </c>
      <c r="G160" s="21">
        <v>36204</v>
      </c>
      <c r="H160" s="21"/>
      <c r="I160" s="21"/>
      <c r="J160" s="21">
        <f>G160-35908</f>
        <v>296</v>
      </c>
      <c r="K160" s="21"/>
      <c r="L160" s="21"/>
      <c r="M160" s="30" t="s">
        <v>187</v>
      </c>
    </row>
    <row r="161" spans="1:13" ht="27" customHeight="1" thickBot="1">
      <c r="A161" s="31">
        <v>158</v>
      </c>
      <c r="B161" s="4">
        <v>43867</v>
      </c>
      <c r="C161" s="7" t="s">
        <v>45</v>
      </c>
      <c r="D161" s="6" t="s">
        <v>15</v>
      </c>
      <c r="E161" s="5" t="s">
        <v>73</v>
      </c>
      <c r="F161" s="21" t="s">
        <v>125</v>
      </c>
      <c r="G161" s="21">
        <v>36272</v>
      </c>
      <c r="H161" s="21"/>
      <c r="I161" s="21"/>
      <c r="J161" s="21">
        <f>G161-G160</f>
        <v>68</v>
      </c>
      <c r="K161" s="21"/>
      <c r="L161" s="21"/>
      <c r="M161" s="29" t="s">
        <v>186</v>
      </c>
    </row>
    <row r="162" spans="1:13" ht="27" customHeight="1">
      <c r="A162" s="31">
        <v>159</v>
      </c>
      <c r="B162" s="4">
        <v>43864</v>
      </c>
      <c r="C162" s="7" t="s">
        <v>17</v>
      </c>
      <c r="D162" s="7" t="s">
        <v>15</v>
      </c>
      <c r="E162" s="5" t="s">
        <v>13</v>
      </c>
      <c r="F162" s="21" t="s">
        <v>14</v>
      </c>
      <c r="G162" s="21">
        <f>27370</f>
        <v>27370</v>
      </c>
      <c r="H162" s="21"/>
      <c r="I162" s="21"/>
      <c r="J162" s="21">
        <f>G162-27172</f>
        <v>198</v>
      </c>
      <c r="K162" s="21"/>
      <c r="L162" s="21"/>
      <c r="M162" s="29"/>
    </row>
    <row r="163" spans="1:13" ht="27" customHeight="1" thickBot="1">
      <c r="A163" s="32">
        <v>160</v>
      </c>
      <c r="B163" s="4">
        <v>43876</v>
      </c>
      <c r="C163" s="7" t="s">
        <v>17</v>
      </c>
      <c r="D163" s="7" t="s">
        <v>15</v>
      </c>
      <c r="E163" s="5" t="s">
        <v>13</v>
      </c>
      <c r="F163" s="21" t="s">
        <v>14</v>
      </c>
      <c r="G163" s="21">
        <v>27583</v>
      </c>
      <c r="H163" s="21"/>
      <c r="I163" s="21"/>
      <c r="J163" s="21">
        <f>G163-G162</f>
        <v>213</v>
      </c>
      <c r="K163" s="21"/>
      <c r="L163" s="21"/>
      <c r="M163" s="29"/>
    </row>
    <row r="164" spans="1:13" ht="30" customHeight="1">
      <c r="A164" s="31">
        <v>161</v>
      </c>
      <c r="B164" s="4">
        <v>43885</v>
      </c>
      <c r="C164" s="7" t="s">
        <v>17</v>
      </c>
      <c r="D164" s="7" t="s">
        <v>15</v>
      </c>
      <c r="E164" s="5" t="s">
        <v>13</v>
      </c>
      <c r="F164" s="21" t="s">
        <v>14</v>
      </c>
      <c r="G164" s="21">
        <v>27743</v>
      </c>
      <c r="H164" s="21"/>
      <c r="I164" s="21"/>
      <c r="J164" s="21">
        <f>G164-G163</f>
        <v>160</v>
      </c>
      <c r="K164" s="21"/>
      <c r="L164" s="21"/>
      <c r="M164" s="29"/>
    </row>
    <row r="165" spans="1:13" ht="39.75" customHeight="1" thickBot="1">
      <c r="A165" s="32">
        <v>162</v>
      </c>
      <c r="B165" s="4">
        <v>43866</v>
      </c>
      <c r="C165" s="20" t="s">
        <v>56</v>
      </c>
      <c r="D165" s="20" t="s">
        <v>15</v>
      </c>
      <c r="E165" s="21" t="s">
        <v>13</v>
      </c>
      <c r="F165" s="21" t="s">
        <v>14</v>
      </c>
      <c r="G165" s="21">
        <v>10645</v>
      </c>
      <c r="H165" s="21">
        <v>17971</v>
      </c>
      <c r="I165" s="21"/>
      <c r="J165" s="21">
        <f>G165-10587</f>
        <v>58</v>
      </c>
      <c r="K165" s="21">
        <f>H165-17693</f>
        <v>278</v>
      </c>
      <c r="L165" s="21"/>
      <c r="M165" s="45" t="s">
        <v>190</v>
      </c>
    </row>
    <row r="166" spans="1:13" ht="47.25" customHeight="1" thickBot="1">
      <c r="A166" s="31">
        <v>163</v>
      </c>
      <c r="B166" s="4">
        <v>44601</v>
      </c>
      <c r="C166" s="20" t="s">
        <v>56</v>
      </c>
      <c r="D166" s="20" t="s">
        <v>15</v>
      </c>
      <c r="E166" s="20" t="s">
        <v>73</v>
      </c>
      <c r="F166" s="21" t="s">
        <v>196</v>
      </c>
      <c r="G166" s="21">
        <v>10650</v>
      </c>
      <c r="H166" s="21">
        <v>18039</v>
      </c>
      <c r="I166" s="21"/>
      <c r="J166" s="21">
        <f>G166-10587</f>
        <v>63</v>
      </c>
      <c r="K166" s="21">
        <f>H166-H165</f>
        <v>68</v>
      </c>
      <c r="L166" s="21"/>
      <c r="M166" s="29" t="s">
        <v>188</v>
      </c>
    </row>
    <row r="167" spans="1:13" ht="21.75" customHeight="1">
      <c r="A167" s="31">
        <v>164</v>
      </c>
      <c r="B167" s="4">
        <v>44603</v>
      </c>
      <c r="C167" s="20" t="s">
        <v>56</v>
      </c>
      <c r="D167" s="20" t="s">
        <v>15</v>
      </c>
      <c r="E167" s="20" t="s">
        <v>73</v>
      </c>
      <c r="F167" s="21" t="s">
        <v>130</v>
      </c>
      <c r="G167" s="21">
        <v>10650</v>
      </c>
      <c r="H167" s="21">
        <v>18073</v>
      </c>
      <c r="I167" s="21"/>
      <c r="J167" s="21">
        <f>G167-G166</f>
        <v>0</v>
      </c>
      <c r="K167" s="21">
        <f>H167-H165</f>
        <v>102</v>
      </c>
      <c r="L167" s="21"/>
      <c r="M167" s="29" t="s">
        <v>189</v>
      </c>
    </row>
    <row r="168" spans="1:13" ht="34.5" thickBot="1">
      <c r="A168" s="32">
        <v>165</v>
      </c>
      <c r="B168" s="4">
        <v>43885</v>
      </c>
      <c r="C168" s="20" t="s">
        <v>56</v>
      </c>
      <c r="D168" s="20" t="s">
        <v>15</v>
      </c>
      <c r="E168" s="21" t="s">
        <v>13</v>
      </c>
      <c r="F168" s="21" t="s">
        <v>14</v>
      </c>
      <c r="G168" s="21">
        <v>10678</v>
      </c>
      <c r="H168" s="21">
        <v>18296</v>
      </c>
      <c r="I168" s="21"/>
      <c r="J168" s="21">
        <f>G168-G167</f>
        <v>28</v>
      </c>
      <c r="K168" s="21">
        <f>H168-H165</f>
        <v>325</v>
      </c>
      <c r="L168" s="21"/>
      <c r="M168" s="45" t="s">
        <v>191</v>
      </c>
    </row>
    <row r="169" spans="1:13" ht="33.75">
      <c r="A169" s="31">
        <v>166</v>
      </c>
      <c r="B169" s="4">
        <v>43864</v>
      </c>
      <c r="C169" s="7" t="s">
        <v>123</v>
      </c>
      <c r="D169" s="7" t="s">
        <v>15</v>
      </c>
      <c r="E169" s="5" t="s">
        <v>13</v>
      </c>
      <c r="F169" s="21" t="s">
        <v>14</v>
      </c>
      <c r="G169" s="21">
        <v>15971</v>
      </c>
      <c r="H169" s="21">
        <v>27389</v>
      </c>
      <c r="I169" s="21"/>
      <c r="J169" s="21">
        <f>G169-15847</f>
        <v>124</v>
      </c>
      <c r="K169" s="21">
        <f>H169-27284</f>
        <v>105</v>
      </c>
      <c r="L169" s="21"/>
      <c r="M169" s="29" t="s">
        <v>141</v>
      </c>
    </row>
    <row r="170" spans="1:13" ht="34.5" thickBot="1">
      <c r="A170" s="32">
        <v>167</v>
      </c>
      <c r="B170" s="4">
        <v>43872</v>
      </c>
      <c r="C170" s="7" t="s">
        <v>123</v>
      </c>
      <c r="D170" s="6" t="s">
        <v>15</v>
      </c>
      <c r="E170" s="5" t="s">
        <v>13</v>
      </c>
      <c r="F170" s="21" t="s">
        <v>14</v>
      </c>
      <c r="G170" s="21">
        <v>16102</v>
      </c>
      <c r="H170" s="21">
        <v>27517</v>
      </c>
      <c r="I170" s="21"/>
      <c r="J170" s="21">
        <f>G170-15847</f>
        <v>255</v>
      </c>
      <c r="K170" s="21">
        <f>H170-27284</f>
        <v>233</v>
      </c>
      <c r="L170" s="21"/>
      <c r="M170" s="29" t="s">
        <v>142</v>
      </c>
    </row>
    <row r="171" spans="1:13" ht="34.5" thickBot="1">
      <c r="A171" s="31">
        <v>168</v>
      </c>
      <c r="B171" s="4">
        <v>43866</v>
      </c>
      <c r="C171" s="5" t="s">
        <v>40</v>
      </c>
      <c r="D171" s="7" t="s">
        <v>15</v>
      </c>
      <c r="E171" s="5" t="s">
        <v>13</v>
      </c>
      <c r="F171" s="21" t="s">
        <v>14</v>
      </c>
      <c r="G171" s="21">
        <v>11050</v>
      </c>
      <c r="H171" s="21">
        <v>10236</v>
      </c>
      <c r="I171" s="21"/>
      <c r="J171" s="21">
        <f>G171-10881</f>
        <v>169</v>
      </c>
      <c r="K171" s="21">
        <f>H171-10087</f>
        <v>149</v>
      </c>
      <c r="L171" s="21"/>
      <c r="M171" s="30"/>
    </row>
    <row r="172" spans="1:13" ht="33.75">
      <c r="A172" s="31">
        <v>169</v>
      </c>
      <c r="B172" s="4">
        <v>43883</v>
      </c>
      <c r="C172" s="5" t="s">
        <v>40</v>
      </c>
      <c r="D172" s="7" t="s">
        <v>15</v>
      </c>
      <c r="E172" s="5" t="s">
        <v>13</v>
      </c>
      <c r="F172" s="21" t="s">
        <v>14</v>
      </c>
      <c r="G172" s="21">
        <v>11245</v>
      </c>
      <c r="H172" s="21">
        <v>10422</v>
      </c>
      <c r="I172" s="21"/>
      <c r="J172" s="21">
        <f>G172-G171</f>
        <v>195</v>
      </c>
      <c r="K172" s="21">
        <f>H172-H171</f>
        <v>186</v>
      </c>
      <c r="L172" s="21"/>
      <c r="M172" s="30"/>
    </row>
    <row r="173" spans="1:13" ht="34.5" thickBot="1">
      <c r="A173" s="32">
        <v>170</v>
      </c>
      <c r="B173" s="4">
        <v>43867</v>
      </c>
      <c r="C173" s="7" t="s">
        <v>22</v>
      </c>
      <c r="D173" s="7" t="s">
        <v>15</v>
      </c>
      <c r="E173" s="5" t="s">
        <v>13</v>
      </c>
      <c r="F173" s="21" t="s">
        <v>14</v>
      </c>
      <c r="G173" s="21">
        <v>23499</v>
      </c>
      <c r="H173" s="21"/>
      <c r="I173" s="21"/>
      <c r="J173" s="21">
        <f>G173-23349</f>
        <v>150</v>
      </c>
      <c r="K173" s="21"/>
      <c r="L173" s="21"/>
      <c r="M173" s="30"/>
    </row>
    <row r="174" spans="1:13" ht="22.5">
      <c r="A174" s="31">
        <v>171</v>
      </c>
      <c r="B174" s="4">
        <v>43870</v>
      </c>
      <c r="C174" s="7" t="s">
        <v>22</v>
      </c>
      <c r="D174" s="6" t="s">
        <v>15</v>
      </c>
      <c r="E174" s="5" t="s">
        <v>73</v>
      </c>
      <c r="F174" s="21" t="s">
        <v>112</v>
      </c>
      <c r="G174" s="21">
        <v>23547</v>
      </c>
      <c r="H174" s="21"/>
      <c r="I174" s="21"/>
      <c r="J174" s="21">
        <f>G174-G173</f>
        <v>48</v>
      </c>
      <c r="K174" s="21"/>
      <c r="L174" s="21"/>
      <c r="M174" s="30" t="s">
        <v>155</v>
      </c>
    </row>
    <row r="175" spans="1:13" ht="34.5" thickBot="1">
      <c r="A175" s="32">
        <v>172</v>
      </c>
      <c r="B175" s="4">
        <v>43878</v>
      </c>
      <c r="C175" s="7" t="s">
        <v>22</v>
      </c>
      <c r="D175" s="7" t="s">
        <v>15</v>
      </c>
      <c r="E175" s="5" t="s">
        <v>13</v>
      </c>
      <c r="F175" s="21" t="s">
        <v>14</v>
      </c>
      <c r="G175" s="21">
        <v>23678</v>
      </c>
      <c r="H175" s="21"/>
      <c r="I175" s="21"/>
      <c r="J175" s="21">
        <f>G175-G173</f>
        <v>179</v>
      </c>
      <c r="K175" s="21"/>
      <c r="L175" s="21"/>
      <c r="M175" s="30"/>
    </row>
    <row r="176" spans="1:13" ht="21" customHeight="1" thickBot="1">
      <c r="A176" s="31">
        <v>173</v>
      </c>
      <c r="B176" s="4">
        <v>43890</v>
      </c>
      <c r="C176" s="7" t="s">
        <v>22</v>
      </c>
      <c r="D176" s="6" t="s">
        <v>15</v>
      </c>
      <c r="E176" s="5" t="s">
        <v>13</v>
      </c>
      <c r="F176" s="21" t="s">
        <v>14</v>
      </c>
      <c r="G176" s="21">
        <v>23871</v>
      </c>
      <c r="H176" s="21"/>
      <c r="I176" s="21"/>
      <c r="J176" s="21">
        <f>G176-G175</f>
        <v>193</v>
      </c>
      <c r="K176" s="21"/>
      <c r="L176" s="21"/>
      <c r="M176" s="29"/>
    </row>
    <row r="177" spans="1:16" ht="33.75">
      <c r="A177" s="31">
        <v>174</v>
      </c>
      <c r="B177" s="4">
        <v>43874</v>
      </c>
      <c r="C177" s="5" t="s">
        <v>39</v>
      </c>
      <c r="D177" s="6" t="s">
        <v>15</v>
      </c>
      <c r="E177" s="5" t="s">
        <v>13</v>
      </c>
      <c r="F177" s="21" t="s">
        <v>14</v>
      </c>
      <c r="G177" s="21">
        <v>4500</v>
      </c>
      <c r="H177" s="21">
        <v>3920</v>
      </c>
      <c r="I177" s="21"/>
      <c r="J177" s="21">
        <f>G177-4325</f>
        <v>175</v>
      </c>
      <c r="K177" s="21">
        <f>H177-3717</f>
        <v>203</v>
      </c>
      <c r="L177" s="21"/>
      <c r="M177" s="30"/>
    </row>
    <row r="178" spans="1:16" ht="34.5" thickBot="1">
      <c r="A178" s="32">
        <v>175</v>
      </c>
      <c r="B178" s="4">
        <v>43890</v>
      </c>
      <c r="C178" s="5" t="s">
        <v>39</v>
      </c>
      <c r="D178" s="7" t="s">
        <v>15</v>
      </c>
      <c r="E178" s="5" t="s">
        <v>13</v>
      </c>
      <c r="F178" s="21" t="s">
        <v>14</v>
      </c>
      <c r="G178" s="21">
        <v>4698</v>
      </c>
      <c r="H178" s="21">
        <v>4112</v>
      </c>
      <c r="I178" s="21"/>
      <c r="J178" s="21">
        <f>G178-G177</f>
        <v>198</v>
      </c>
      <c r="K178" s="21">
        <f>H178-H177</f>
        <v>192</v>
      </c>
      <c r="L178" s="21"/>
      <c r="M178" s="30"/>
    </row>
    <row r="179" spans="1:16" ht="33.75">
      <c r="A179" s="31">
        <v>176</v>
      </c>
      <c r="B179" s="26">
        <v>43865</v>
      </c>
      <c r="C179" s="20" t="s">
        <v>41</v>
      </c>
      <c r="D179" s="20" t="s">
        <v>15</v>
      </c>
      <c r="E179" s="21" t="s">
        <v>13</v>
      </c>
      <c r="F179" s="21" t="s">
        <v>14</v>
      </c>
      <c r="G179" s="21">
        <v>46457</v>
      </c>
      <c r="H179" s="21">
        <v>10833</v>
      </c>
      <c r="I179" s="21"/>
      <c r="J179" s="21">
        <f>G179-46387</f>
        <v>70</v>
      </c>
      <c r="K179" s="21">
        <f>H179-10580</f>
        <v>253</v>
      </c>
      <c r="L179" s="21"/>
      <c r="M179" s="30" t="s">
        <v>140</v>
      </c>
    </row>
    <row r="180" spans="1:16" ht="34.5" thickBot="1">
      <c r="A180" s="32">
        <v>177</v>
      </c>
      <c r="B180" s="26">
        <v>43884</v>
      </c>
      <c r="C180" s="20" t="s">
        <v>41</v>
      </c>
      <c r="D180" s="22" t="s">
        <v>15</v>
      </c>
      <c r="E180" s="21" t="s">
        <v>13</v>
      </c>
      <c r="F180" s="21" t="s">
        <v>14</v>
      </c>
      <c r="G180" s="21">
        <v>46661</v>
      </c>
      <c r="H180" s="21">
        <v>11087</v>
      </c>
      <c r="I180" s="21"/>
      <c r="J180" s="21">
        <f>G180-G179</f>
        <v>204</v>
      </c>
      <c r="K180" s="21">
        <f>H180-H179</f>
        <v>254</v>
      </c>
      <c r="L180" s="21"/>
      <c r="M180" s="30" t="s">
        <v>192</v>
      </c>
    </row>
    <row r="181" spans="1:16" ht="34.5" thickBot="1">
      <c r="A181" s="31">
        <v>178</v>
      </c>
      <c r="B181" s="4">
        <v>43874</v>
      </c>
      <c r="C181" s="7" t="s">
        <v>42</v>
      </c>
      <c r="D181" s="6" t="s">
        <v>15</v>
      </c>
      <c r="E181" s="5" t="s">
        <v>13</v>
      </c>
      <c r="F181" s="21" t="s">
        <v>14</v>
      </c>
      <c r="G181" s="21">
        <v>15066</v>
      </c>
      <c r="H181" s="21">
        <v>9691</v>
      </c>
      <c r="I181" s="21"/>
      <c r="J181" s="21">
        <f>G181-14871</f>
        <v>195</v>
      </c>
      <c r="K181" s="21">
        <f>H181-9507</f>
        <v>184</v>
      </c>
      <c r="L181" s="21"/>
      <c r="M181" s="29"/>
    </row>
    <row r="182" spans="1:16" ht="18.75" customHeight="1">
      <c r="A182" s="31">
        <v>179</v>
      </c>
      <c r="B182" s="4">
        <v>43887</v>
      </c>
      <c r="C182" s="7" t="s">
        <v>42</v>
      </c>
      <c r="D182" s="6" t="s">
        <v>15</v>
      </c>
      <c r="E182" s="5" t="s">
        <v>13</v>
      </c>
      <c r="F182" s="21" t="s">
        <v>14</v>
      </c>
      <c r="G182" s="21">
        <v>15226</v>
      </c>
      <c r="H182" s="21">
        <v>9797</v>
      </c>
      <c r="I182" s="21"/>
      <c r="J182" s="21">
        <f>G182-G181</f>
        <v>160</v>
      </c>
      <c r="K182" s="21">
        <f>H182-H181</f>
        <v>106</v>
      </c>
      <c r="L182" s="21"/>
      <c r="M182" s="30"/>
    </row>
    <row r="183" spans="1:16" ht="24.75" customHeight="1" thickBot="1">
      <c r="A183" s="32">
        <v>180</v>
      </c>
      <c r="B183" s="26">
        <v>43862</v>
      </c>
      <c r="C183" s="20" t="s">
        <v>153</v>
      </c>
      <c r="D183" s="22" t="s">
        <v>15</v>
      </c>
      <c r="E183" s="21" t="s">
        <v>13</v>
      </c>
      <c r="F183" s="21" t="s">
        <v>14</v>
      </c>
      <c r="G183" s="21">
        <v>10333</v>
      </c>
      <c r="H183" s="21">
        <v>18778</v>
      </c>
      <c r="I183" s="21"/>
      <c r="J183" s="21">
        <f>G183-10206</f>
        <v>127</v>
      </c>
      <c r="K183" s="21">
        <f>H183-18483</f>
        <v>295</v>
      </c>
      <c r="L183" s="21"/>
      <c r="M183" s="30" t="s">
        <v>193</v>
      </c>
    </row>
    <row r="184" spans="1:16" ht="21.75" customHeight="1">
      <c r="A184" s="31">
        <v>181</v>
      </c>
      <c r="B184" s="26">
        <v>43867</v>
      </c>
      <c r="C184" s="20" t="s">
        <v>153</v>
      </c>
      <c r="D184" s="22" t="s">
        <v>15</v>
      </c>
      <c r="E184" s="21" t="s">
        <v>13</v>
      </c>
      <c r="F184" s="21" t="s">
        <v>14</v>
      </c>
      <c r="G184" s="21">
        <v>10381</v>
      </c>
      <c r="H184" s="52">
        <v>18827</v>
      </c>
      <c r="I184" s="21"/>
      <c r="J184" s="21">
        <f>G184-10206</f>
        <v>175</v>
      </c>
      <c r="K184" s="21">
        <f>H184-H183</f>
        <v>49</v>
      </c>
      <c r="L184" s="21"/>
      <c r="M184" s="30"/>
    </row>
    <row r="185" spans="1:16" ht="23.25" customHeight="1" thickBot="1">
      <c r="A185" s="32">
        <v>182</v>
      </c>
      <c r="B185" s="26">
        <v>43883</v>
      </c>
      <c r="C185" s="20" t="s">
        <v>153</v>
      </c>
      <c r="D185" s="22" t="s">
        <v>15</v>
      </c>
      <c r="E185" s="21" t="s">
        <v>13</v>
      </c>
      <c r="F185" s="21" t="s">
        <v>14</v>
      </c>
      <c r="G185" s="21">
        <v>10545</v>
      </c>
      <c r="H185" s="21">
        <v>18993</v>
      </c>
      <c r="I185" s="21"/>
      <c r="J185" s="21">
        <f>G185-G184</f>
        <v>164</v>
      </c>
      <c r="K185" s="21">
        <f>H185-H183</f>
        <v>215</v>
      </c>
      <c r="L185" s="21"/>
      <c r="M185" s="30"/>
    </row>
    <row r="186" spans="1:16" ht="23.25" customHeight="1" thickBot="1">
      <c r="A186" s="31">
        <v>183</v>
      </c>
      <c r="B186" s="26">
        <v>43862</v>
      </c>
      <c r="C186" s="22" t="s">
        <v>116</v>
      </c>
      <c r="D186" s="7" t="s">
        <v>15</v>
      </c>
      <c r="E186" s="5" t="s">
        <v>13</v>
      </c>
      <c r="F186" s="21" t="s">
        <v>14</v>
      </c>
      <c r="G186" s="21">
        <v>913</v>
      </c>
      <c r="H186" s="21"/>
      <c r="I186" s="21"/>
      <c r="J186" s="21">
        <f>G186-699</f>
        <v>214</v>
      </c>
      <c r="K186" s="21"/>
      <c r="L186" s="21"/>
      <c r="M186" s="29"/>
    </row>
    <row r="187" spans="1:16" ht="33.75">
      <c r="A187" s="31">
        <v>184</v>
      </c>
      <c r="B187" s="4">
        <v>43871</v>
      </c>
      <c r="C187" s="22" t="s">
        <v>116</v>
      </c>
      <c r="D187" s="7" t="s">
        <v>15</v>
      </c>
      <c r="E187" s="5" t="s">
        <v>13</v>
      </c>
      <c r="F187" s="21" t="s">
        <v>14</v>
      </c>
      <c r="G187" s="21">
        <v>0</v>
      </c>
      <c r="H187" s="21"/>
      <c r="I187" s="21"/>
      <c r="J187" s="21">
        <f>P18</f>
        <v>0</v>
      </c>
      <c r="K187" s="21"/>
      <c r="L187" s="21"/>
      <c r="M187" s="30" t="s">
        <v>194</v>
      </c>
      <c r="P187">
        <f>16*9</f>
        <v>144</v>
      </c>
    </row>
    <row r="188" spans="1:16" ht="34.5" thickBot="1">
      <c r="A188" s="32">
        <v>185</v>
      </c>
      <c r="B188" s="4">
        <v>43881</v>
      </c>
      <c r="C188" s="22" t="s">
        <v>116</v>
      </c>
      <c r="D188" s="7" t="s">
        <v>15</v>
      </c>
      <c r="E188" s="5" t="s">
        <v>13</v>
      </c>
      <c r="F188" s="21" t="s">
        <v>14</v>
      </c>
      <c r="G188" s="21">
        <v>158</v>
      </c>
      <c r="H188" s="21"/>
      <c r="I188" s="21"/>
      <c r="J188" s="21">
        <v>158</v>
      </c>
      <c r="K188" s="21"/>
      <c r="L188" s="21"/>
      <c r="M188" s="30"/>
    </row>
    <row r="189" spans="1:16" ht="33.75">
      <c r="A189" s="31">
        <v>186</v>
      </c>
      <c r="B189" s="4">
        <v>43865</v>
      </c>
      <c r="C189" s="6" t="s">
        <v>104</v>
      </c>
      <c r="D189" s="6" t="s">
        <v>15</v>
      </c>
      <c r="E189" s="5" t="s">
        <v>13</v>
      </c>
      <c r="F189" s="21" t="s">
        <v>14</v>
      </c>
      <c r="G189" s="21">
        <v>21262</v>
      </c>
      <c r="H189" s="21"/>
      <c r="I189" s="21"/>
      <c r="J189" s="21">
        <f>G189-21095</f>
        <v>167</v>
      </c>
      <c r="K189" s="21"/>
      <c r="L189" s="21"/>
      <c r="M189" s="29"/>
    </row>
    <row r="190" spans="1:16" ht="34.5" thickBot="1">
      <c r="A190" s="32">
        <v>187</v>
      </c>
      <c r="B190" s="4">
        <v>43870</v>
      </c>
      <c r="C190" s="6" t="s">
        <v>104</v>
      </c>
      <c r="D190" s="6" t="s">
        <v>15</v>
      </c>
      <c r="E190" s="5" t="s">
        <v>73</v>
      </c>
      <c r="F190" s="21" t="s">
        <v>105</v>
      </c>
      <c r="G190" s="21">
        <v>21342</v>
      </c>
      <c r="H190" s="21"/>
      <c r="I190" s="21"/>
      <c r="J190" s="21">
        <f>G190-G189</f>
        <v>80</v>
      </c>
      <c r="K190" s="21"/>
      <c r="L190" s="21"/>
      <c r="M190" s="29"/>
    </row>
    <row r="191" spans="1:16" ht="34.5" thickBot="1">
      <c r="A191" s="31">
        <v>188</v>
      </c>
      <c r="B191" s="4">
        <v>43876</v>
      </c>
      <c r="C191" s="6" t="s">
        <v>104</v>
      </c>
      <c r="D191" s="6" t="s">
        <v>15</v>
      </c>
      <c r="E191" s="5" t="s">
        <v>13</v>
      </c>
      <c r="F191" s="21" t="s">
        <v>14</v>
      </c>
      <c r="G191" s="21">
        <v>21448</v>
      </c>
      <c r="H191" s="21"/>
      <c r="I191" s="21"/>
      <c r="J191" s="21">
        <f>G191-G189</f>
        <v>186</v>
      </c>
      <c r="K191" s="21"/>
      <c r="L191" s="21"/>
      <c r="M191" s="21"/>
    </row>
    <row r="192" spans="1:16" ht="33.75">
      <c r="A192" s="31">
        <v>189</v>
      </c>
      <c r="B192" s="4">
        <v>43887</v>
      </c>
      <c r="C192" s="6" t="s">
        <v>104</v>
      </c>
      <c r="D192" s="6" t="s">
        <v>15</v>
      </c>
      <c r="E192" s="21" t="s">
        <v>13</v>
      </c>
      <c r="F192" s="21" t="s">
        <v>14</v>
      </c>
      <c r="G192" s="21">
        <v>21634</v>
      </c>
      <c r="H192" s="21"/>
      <c r="I192" s="21"/>
      <c r="J192" s="21">
        <f>G192-G191</f>
        <v>186</v>
      </c>
      <c r="K192" s="21"/>
      <c r="L192" s="21"/>
      <c r="M192" s="30"/>
    </row>
    <row r="193" spans="1:13" ht="34.5" thickBot="1">
      <c r="A193" s="32">
        <v>190</v>
      </c>
      <c r="B193" s="4">
        <v>43879</v>
      </c>
      <c r="C193" s="7" t="s">
        <v>35</v>
      </c>
      <c r="D193" s="7" t="s">
        <v>15</v>
      </c>
      <c r="E193" s="5" t="s">
        <v>13</v>
      </c>
      <c r="F193" s="21" t="s">
        <v>14</v>
      </c>
      <c r="G193" s="21">
        <v>11217</v>
      </c>
      <c r="H193" s="21">
        <v>12686</v>
      </c>
      <c r="I193" s="21"/>
      <c r="J193" s="21">
        <f>G193-11095</f>
        <v>122</v>
      </c>
      <c r="K193" s="21">
        <f>H193-12491</f>
        <v>195</v>
      </c>
      <c r="L193" s="21"/>
      <c r="M193" s="29" t="s">
        <v>156</v>
      </c>
    </row>
    <row r="194" spans="1:13" ht="33.75">
      <c r="A194" s="31">
        <v>191</v>
      </c>
      <c r="B194" s="4">
        <v>43890</v>
      </c>
      <c r="C194" s="7" t="s">
        <v>35</v>
      </c>
      <c r="D194" s="7" t="s">
        <v>15</v>
      </c>
      <c r="E194" s="5" t="s">
        <v>13</v>
      </c>
      <c r="F194" s="21" t="s">
        <v>14</v>
      </c>
      <c r="G194" s="21">
        <v>11227</v>
      </c>
      <c r="H194" s="21">
        <v>12839</v>
      </c>
      <c r="I194" s="21"/>
      <c r="J194" s="21">
        <f>G194-11095</f>
        <v>132</v>
      </c>
      <c r="K194" s="21">
        <f>H194-H193</f>
        <v>153</v>
      </c>
      <c r="L194" s="21"/>
      <c r="M194" s="29" t="s">
        <v>195</v>
      </c>
    </row>
    <row r="195" spans="1:13" ht="34.5" thickBot="1">
      <c r="A195" s="32">
        <v>192</v>
      </c>
      <c r="B195" s="26">
        <v>43863</v>
      </c>
      <c r="C195" s="5" t="s">
        <v>78</v>
      </c>
      <c r="D195" s="7" t="s">
        <v>15</v>
      </c>
      <c r="E195" s="5" t="s">
        <v>13</v>
      </c>
      <c r="F195" s="21" t="s">
        <v>14</v>
      </c>
      <c r="G195" s="21">
        <v>494</v>
      </c>
      <c r="H195" s="58"/>
      <c r="I195" s="21"/>
      <c r="J195" s="21">
        <f>G195-310</f>
        <v>184</v>
      </c>
      <c r="K195" s="21"/>
      <c r="L195" s="21"/>
      <c r="M195" s="30"/>
    </row>
    <row r="196" spans="1:13" ht="25.5" customHeight="1" thickBot="1">
      <c r="A196" s="31">
        <v>193</v>
      </c>
      <c r="B196" s="4">
        <v>43874</v>
      </c>
      <c r="C196" s="5" t="s">
        <v>78</v>
      </c>
      <c r="D196" s="7" t="s">
        <v>15</v>
      </c>
      <c r="E196" s="5" t="s">
        <v>13</v>
      </c>
      <c r="F196" s="21" t="s">
        <v>14</v>
      </c>
      <c r="G196" s="21">
        <v>699</v>
      </c>
      <c r="H196" s="58"/>
      <c r="I196" s="21"/>
      <c r="J196" s="21">
        <f>G196-G195</f>
        <v>205</v>
      </c>
      <c r="K196" s="21"/>
      <c r="L196" s="21"/>
      <c r="M196" s="29"/>
    </row>
    <row r="197" spans="1:13" ht="33.75">
      <c r="A197" s="31">
        <v>194</v>
      </c>
      <c r="B197" s="4">
        <v>43883</v>
      </c>
      <c r="C197" s="5" t="s">
        <v>78</v>
      </c>
      <c r="D197" s="7" t="s">
        <v>15</v>
      </c>
      <c r="E197" s="21" t="s">
        <v>13</v>
      </c>
      <c r="F197" s="21" t="s">
        <v>14</v>
      </c>
      <c r="G197" s="21">
        <v>859</v>
      </c>
      <c r="H197" s="58"/>
      <c r="I197" s="21"/>
      <c r="J197" s="21">
        <f>G197-G196</f>
        <v>160</v>
      </c>
      <c r="K197" s="21"/>
      <c r="L197" s="21"/>
      <c r="M197" s="30"/>
    </row>
    <row r="198" spans="1:13" ht="34.5" thickBot="1">
      <c r="A198" s="32">
        <v>195</v>
      </c>
      <c r="B198" s="4">
        <v>43874</v>
      </c>
      <c r="C198" s="7" t="s">
        <v>26</v>
      </c>
      <c r="D198" s="6" t="s">
        <v>15</v>
      </c>
      <c r="E198" s="5" t="s">
        <v>13</v>
      </c>
      <c r="F198" s="21" t="s">
        <v>14</v>
      </c>
      <c r="G198" s="21">
        <v>25953</v>
      </c>
      <c r="H198" s="21"/>
      <c r="I198" s="21"/>
      <c r="J198" s="21">
        <f>G198-25736</f>
        <v>217</v>
      </c>
      <c r="K198" s="21"/>
      <c r="L198" s="21"/>
      <c r="M198" s="30"/>
    </row>
    <row r="199" spans="1:13" ht="33.75">
      <c r="A199" s="31">
        <v>196</v>
      </c>
      <c r="B199" s="4">
        <v>43885</v>
      </c>
      <c r="C199" s="7" t="s">
        <v>26</v>
      </c>
      <c r="D199" s="7" t="s">
        <v>15</v>
      </c>
      <c r="E199" s="5" t="s">
        <v>13</v>
      </c>
      <c r="F199" s="21" t="s">
        <v>14</v>
      </c>
      <c r="G199" s="21">
        <v>26115</v>
      </c>
      <c r="H199" s="21"/>
      <c r="I199" s="21"/>
      <c r="J199" s="21">
        <f>G199-G198</f>
        <v>162</v>
      </c>
      <c r="K199" s="21"/>
      <c r="L199" s="21"/>
      <c r="M199" s="30"/>
    </row>
    <row r="200" spans="1:13" ht="34.5" thickBot="1">
      <c r="A200" s="32">
        <v>197</v>
      </c>
      <c r="B200" s="4">
        <v>43867</v>
      </c>
      <c r="C200" s="7" t="s">
        <v>33</v>
      </c>
      <c r="D200" s="7" t="s">
        <v>15</v>
      </c>
      <c r="E200" s="5" t="s">
        <v>13</v>
      </c>
      <c r="F200" s="21" t="s">
        <v>14</v>
      </c>
      <c r="G200" s="21">
        <v>5201</v>
      </c>
      <c r="H200" s="21"/>
      <c r="I200" s="21"/>
      <c r="J200" s="21">
        <f>G200-5000</f>
        <v>201</v>
      </c>
      <c r="K200" s="21"/>
      <c r="L200" s="21"/>
      <c r="M200" s="29"/>
    </row>
    <row r="201" spans="1:13" ht="34.5" thickBot="1">
      <c r="A201" s="31">
        <v>198</v>
      </c>
      <c r="B201" s="4">
        <v>43878</v>
      </c>
      <c r="C201" s="7" t="s">
        <v>33</v>
      </c>
      <c r="D201" s="6" t="s">
        <v>15</v>
      </c>
      <c r="E201" s="5" t="s">
        <v>13</v>
      </c>
      <c r="F201" s="21" t="s">
        <v>14</v>
      </c>
      <c r="G201" s="21">
        <v>5379</v>
      </c>
      <c r="H201" s="21"/>
      <c r="I201" s="21"/>
      <c r="J201" s="21">
        <f>G201-G200</f>
        <v>178</v>
      </c>
      <c r="K201" s="21"/>
      <c r="L201" s="21"/>
      <c r="M201" s="30"/>
    </row>
    <row r="202" spans="1:13" ht="33.75">
      <c r="A202" s="31">
        <v>199</v>
      </c>
      <c r="B202" s="4">
        <v>43890</v>
      </c>
      <c r="C202" s="7" t="s">
        <v>33</v>
      </c>
      <c r="D202" s="6" t="s">
        <v>15</v>
      </c>
      <c r="E202" s="5" t="s">
        <v>13</v>
      </c>
      <c r="F202" s="21" t="s">
        <v>14</v>
      </c>
      <c r="G202" s="21">
        <v>5573</v>
      </c>
      <c r="H202" s="21"/>
      <c r="I202" s="21"/>
      <c r="J202" s="21">
        <f>G202-G201</f>
        <v>194</v>
      </c>
      <c r="K202" s="21"/>
      <c r="L202" s="21"/>
      <c r="M202" s="30"/>
    </row>
    <row r="203" spans="1:13" ht="34.5" thickBot="1">
      <c r="A203" s="32">
        <v>200</v>
      </c>
      <c r="B203" s="4">
        <v>43869</v>
      </c>
      <c r="C203" s="7" t="s">
        <v>71</v>
      </c>
      <c r="D203" s="7" t="s">
        <v>15</v>
      </c>
      <c r="E203" s="5" t="s">
        <v>13</v>
      </c>
      <c r="F203" s="21" t="s">
        <v>14</v>
      </c>
      <c r="G203" s="21">
        <v>8189</v>
      </c>
      <c r="H203" s="21">
        <v>12676</v>
      </c>
      <c r="I203" s="21"/>
      <c r="J203" s="21">
        <f>G203-7997</f>
        <v>192</v>
      </c>
      <c r="K203" s="21">
        <f>H203-12430</f>
        <v>246</v>
      </c>
      <c r="L203" s="21"/>
      <c r="M203" s="30" t="s">
        <v>144</v>
      </c>
    </row>
    <row r="204" spans="1:13" ht="33.75">
      <c r="A204" s="31">
        <v>201</v>
      </c>
      <c r="B204" s="4">
        <v>43879</v>
      </c>
      <c r="C204" s="7" t="s">
        <v>71</v>
      </c>
      <c r="D204" s="7" t="s">
        <v>15</v>
      </c>
      <c r="E204" s="5" t="s">
        <v>13</v>
      </c>
      <c r="F204" s="21" t="s">
        <v>14</v>
      </c>
      <c r="G204" s="21">
        <v>8272</v>
      </c>
      <c r="H204" s="21">
        <v>12820</v>
      </c>
      <c r="I204" s="21"/>
      <c r="J204" s="21">
        <f t="shared" ref="J204:J205" si="0">G204-7997</f>
        <v>275</v>
      </c>
      <c r="K204" s="21">
        <f t="shared" ref="K204:K205" si="1">H204-12430</f>
        <v>390</v>
      </c>
      <c r="L204" s="21"/>
      <c r="M204" s="30" t="s">
        <v>143</v>
      </c>
    </row>
    <row r="205" spans="1:13" ht="33.75">
      <c r="A205" s="32">
        <v>202</v>
      </c>
      <c r="B205" s="4">
        <v>43890</v>
      </c>
      <c r="C205" s="7" t="s">
        <v>71</v>
      </c>
      <c r="D205" s="7" t="s">
        <v>15</v>
      </c>
      <c r="E205" s="5" t="s">
        <v>13</v>
      </c>
      <c r="F205" s="21" t="s">
        <v>14</v>
      </c>
      <c r="G205" s="21">
        <v>8371</v>
      </c>
      <c r="H205" s="21">
        <v>12974</v>
      </c>
      <c r="I205" s="21"/>
      <c r="J205" s="21">
        <f t="shared" si="0"/>
        <v>374</v>
      </c>
      <c r="K205" s="21">
        <f t="shared" si="1"/>
        <v>544</v>
      </c>
      <c r="L205" s="21"/>
      <c r="M205" s="29" t="s">
        <v>143</v>
      </c>
    </row>
  </sheetData>
  <autoFilter ref="A3:M205" xr:uid="{00000000-0009-0000-0000-000000000000}">
    <sortState xmlns:xlrd2="http://schemas.microsoft.com/office/spreadsheetml/2017/richdata2" ref="A47:M206">
      <sortCondition ref="C3:C206"/>
    </sortState>
  </autoFilter>
  <sortState xmlns:xlrd2="http://schemas.microsoft.com/office/spreadsheetml/2017/richdata2" ref="A5:N178">
    <sortCondition descending="1" ref="A2"/>
  </sortState>
  <mergeCells count="8">
    <mergeCell ref="A1:M1"/>
    <mergeCell ref="A2:A3"/>
    <mergeCell ref="B2:B3"/>
    <mergeCell ref="C2:C3"/>
    <mergeCell ref="E2:E3"/>
    <mergeCell ref="D2:D3"/>
    <mergeCell ref="F2:F3"/>
    <mergeCell ref="G2:L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&amp;L&amp;"Aharoni,غامق"م//عبدالقادر الشميري مديرعام الإتصالات بمحافظة إب&amp;C&amp;"Aharoni,غامق"م//متولي أحمد شحرةمدير إدارة التشغيل والصيانة&amp;R&amp;"Aharoni,غامق"م//عامر مقبل محمد المنصوري رئيس قسم القوى والتكييف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7"/>
  <sheetViews>
    <sheetView rightToLeft="1" workbookViewId="0">
      <selection activeCell="B2" sqref="B2:C2"/>
    </sheetView>
  </sheetViews>
  <sheetFormatPr defaultRowHeight="14.25"/>
  <cols>
    <col min="1" max="1" width="2.75" customWidth="1"/>
    <col min="2" max="2" width="21.125" customWidth="1"/>
    <col min="3" max="3" width="6.375" customWidth="1"/>
    <col min="4" max="4" width="26.625" customWidth="1"/>
    <col min="5" max="5" width="24.375" customWidth="1"/>
    <col min="6" max="6" width="13.25" customWidth="1"/>
    <col min="7" max="7" width="20.125" customWidth="1"/>
  </cols>
  <sheetData>
    <row r="2" spans="1:7" ht="15.75" thickBot="1">
      <c r="B2" s="18" t="s">
        <v>128</v>
      </c>
      <c r="C2" s="18"/>
      <c r="D2" s="18"/>
      <c r="E2" s="18"/>
      <c r="F2" s="18"/>
    </row>
    <row r="3" spans="1:7" ht="15.75" thickBot="1">
      <c r="A3" s="17" t="s">
        <v>0</v>
      </c>
      <c r="B3" s="17" t="s">
        <v>2</v>
      </c>
      <c r="C3" s="17" t="s">
        <v>10</v>
      </c>
      <c r="D3" s="17" t="s">
        <v>7</v>
      </c>
      <c r="E3" s="17" t="s">
        <v>9</v>
      </c>
      <c r="F3" s="17" t="s">
        <v>8</v>
      </c>
      <c r="G3" s="17" t="s">
        <v>4</v>
      </c>
    </row>
    <row r="4" spans="1:7" ht="17.25" customHeight="1">
      <c r="A4" s="9">
        <v>1</v>
      </c>
      <c r="B4" s="14" t="s">
        <v>61</v>
      </c>
      <c r="C4" s="15" t="s">
        <v>65</v>
      </c>
      <c r="D4" s="15">
        <v>3</v>
      </c>
      <c r="E4" s="15">
        <v>3</v>
      </c>
      <c r="F4" s="11">
        <v>0</v>
      </c>
      <c r="G4" s="10"/>
    </row>
    <row r="5" spans="1:7" ht="15" thickBot="1">
      <c r="A5" s="1">
        <v>2</v>
      </c>
      <c r="B5" s="6" t="s">
        <v>17</v>
      </c>
      <c r="C5" s="12" t="s">
        <v>65</v>
      </c>
      <c r="D5" s="12">
        <v>3</v>
      </c>
      <c r="E5" s="12">
        <v>3</v>
      </c>
      <c r="F5" s="12">
        <v>0</v>
      </c>
      <c r="G5" s="2"/>
    </row>
    <row r="6" spans="1:7">
      <c r="A6" s="9">
        <v>3</v>
      </c>
      <c r="B6" s="6" t="s">
        <v>18</v>
      </c>
      <c r="C6" s="12" t="s">
        <v>65</v>
      </c>
      <c r="D6" s="12">
        <v>2</v>
      </c>
      <c r="E6" s="12">
        <v>2</v>
      </c>
      <c r="F6" s="12">
        <v>3</v>
      </c>
      <c r="G6" s="2"/>
    </row>
    <row r="7" spans="1:7" ht="18.75" customHeight="1" thickBot="1">
      <c r="A7" s="1">
        <v>4</v>
      </c>
      <c r="B7" s="7" t="s">
        <v>19</v>
      </c>
      <c r="C7" s="12" t="s">
        <v>65</v>
      </c>
      <c r="D7" s="12">
        <v>2</v>
      </c>
      <c r="E7" s="12">
        <v>2</v>
      </c>
      <c r="F7" s="12">
        <v>0</v>
      </c>
      <c r="G7" s="2"/>
    </row>
    <row r="8" spans="1:7">
      <c r="A8" s="9">
        <v>5</v>
      </c>
      <c r="B8" s="7" t="s">
        <v>20</v>
      </c>
      <c r="C8" s="12" t="s">
        <v>65</v>
      </c>
      <c r="D8" s="12">
        <v>3</v>
      </c>
      <c r="E8" s="12">
        <v>3</v>
      </c>
      <c r="F8" s="12">
        <v>0</v>
      </c>
      <c r="G8" s="2"/>
    </row>
    <row r="9" spans="1:7" ht="15" thickBot="1">
      <c r="A9" s="1">
        <v>6</v>
      </c>
      <c r="B9" s="7" t="s">
        <v>21</v>
      </c>
      <c r="C9" s="12" t="s">
        <v>65</v>
      </c>
      <c r="D9" s="12">
        <v>3</v>
      </c>
      <c r="E9" s="12">
        <v>3</v>
      </c>
      <c r="F9" s="12">
        <v>1</v>
      </c>
      <c r="G9" s="2"/>
    </row>
    <row r="10" spans="1:7" ht="18" customHeight="1">
      <c r="A10" s="9">
        <v>7</v>
      </c>
      <c r="B10" s="7" t="s">
        <v>22</v>
      </c>
      <c r="C10" s="12" t="s">
        <v>65</v>
      </c>
      <c r="D10" s="12">
        <v>3</v>
      </c>
      <c r="E10" s="12">
        <v>3</v>
      </c>
      <c r="F10" s="12">
        <v>5</v>
      </c>
      <c r="G10" s="2"/>
    </row>
    <row r="11" spans="1:7" ht="18.75" customHeight="1" thickBot="1">
      <c r="A11" s="1">
        <v>8</v>
      </c>
      <c r="B11" s="7" t="s">
        <v>23</v>
      </c>
      <c r="C11" s="12" t="s">
        <v>65</v>
      </c>
      <c r="D11" s="12">
        <v>3</v>
      </c>
      <c r="E11" s="12">
        <v>3</v>
      </c>
      <c r="F11" s="12">
        <v>0</v>
      </c>
      <c r="G11" s="2"/>
    </row>
    <row r="12" spans="1:7">
      <c r="A12" s="9">
        <v>9</v>
      </c>
      <c r="B12" s="7" t="s">
        <v>24</v>
      </c>
      <c r="C12" s="12" t="s">
        <v>65</v>
      </c>
      <c r="D12" s="12">
        <v>3</v>
      </c>
      <c r="E12" s="12">
        <v>3</v>
      </c>
      <c r="F12" s="12">
        <v>0</v>
      </c>
      <c r="G12" s="2"/>
    </row>
    <row r="13" spans="1:7" ht="12" customHeight="1" thickBot="1">
      <c r="A13" s="1">
        <v>10</v>
      </c>
      <c r="B13" s="7" t="s">
        <v>25</v>
      </c>
      <c r="C13" s="12" t="s">
        <v>65</v>
      </c>
      <c r="D13" s="12">
        <v>2</v>
      </c>
      <c r="E13" s="12">
        <v>2</v>
      </c>
      <c r="F13" s="12">
        <v>1</v>
      </c>
      <c r="G13" s="2"/>
    </row>
    <row r="14" spans="1:7">
      <c r="A14" s="9">
        <v>11</v>
      </c>
      <c r="B14" s="7" t="s">
        <v>26</v>
      </c>
      <c r="C14" s="12" t="s">
        <v>66</v>
      </c>
      <c r="D14" s="12">
        <v>3</v>
      </c>
      <c r="E14" s="12">
        <v>3</v>
      </c>
      <c r="F14" s="12">
        <v>0</v>
      </c>
      <c r="G14" s="2"/>
    </row>
    <row r="15" spans="1:7" ht="18" customHeight="1" thickBot="1">
      <c r="A15" s="1">
        <v>12</v>
      </c>
      <c r="B15" s="7" t="s">
        <v>27</v>
      </c>
      <c r="C15" s="12" t="s">
        <v>66</v>
      </c>
      <c r="D15" s="12">
        <v>3</v>
      </c>
      <c r="E15" s="12">
        <v>3</v>
      </c>
      <c r="F15" s="12">
        <v>1</v>
      </c>
      <c r="G15" s="2"/>
    </row>
    <row r="16" spans="1:7" ht="13.5" customHeight="1">
      <c r="A16" s="9">
        <v>13</v>
      </c>
      <c r="B16" s="7" t="s">
        <v>28</v>
      </c>
      <c r="C16" s="12" t="s">
        <v>65</v>
      </c>
      <c r="D16" s="12">
        <v>2</v>
      </c>
      <c r="E16" s="12">
        <v>2</v>
      </c>
      <c r="F16" s="12">
        <v>0</v>
      </c>
      <c r="G16" s="2"/>
    </row>
    <row r="17" spans="1:7" ht="18.75" customHeight="1" thickBot="1">
      <c r="A17" s="1">
        <v>14</v>
      </c>
      <c r="B17" s="7" t="s">
        <v>29</v>
      </c>
      <c r="C17" s="12" t="s">
        <v>65</v>
      </c>
      <c r="D17" s="12">
        <v>3</v>
      </c>
      <c r="E17" s="12">
        <v>3</v>
      </c>
      <c r="F17" s="12">
        <v>0</v>
      </c>
      <c r="G17" s="2"/>
    </row>
    <row r="18" spans="1:7" ht="12.75" customHeight="1">
      <c r="A18" s="9">
        <v>15</v>
      </c>
      <c r="B18" s="7" t="s">
        <v>30</v>
      </c>
      <c r="C18" s="12">
        <v>1</v>
      </c>
      <c r="D18" s="12">
        <v>2</v>
      </c>
      <c r="E18" s="12">
        <v>3</v>
      </c>
      <c r="F18" s="12">
        <v>0</v>
      </c>
      <c r="G18" s="2"/>
    </row>
    <row r="19" spans="1:7" ht="10.5" customHeight="1" thickBot="1">
      <c r="A19" s="1">
        <v>16</v>
      </c>
      <c r="B19" s="7" t="s">
        <v>31</v>
      </c>
      <c r="C19" s="12" t="s">
        <v>65</v>
      </c>
      <c r="D19" s="12">
        <v>3</v>
      </c>
      <c r="E19" s="12">
        <v>3</v>
      </c>
      <c r="F19" s="12">
        <v>1</v>
      </c>
      <c r="G19" s="2"/>
    </row>
    <row r="20" spans="1:7" ht="13.5" customHeight="1">
      <c r="A20" s="9">
        <v>17</v>
      </c>
      <c r="B20" s="7" t="s">
        <v>32</v>
      </c>
      <c r="C20" s="12" t="s">
        <v>65</v>
      </c>
      <c r="D20" s="12">
        <v>2</v>
      </c>
      <c r="E20" s="12">
        <v>2</v>
      </c>
      <c r="F20" s="12">
        <v>0</v>
      </c>
      <c r="G20" s="2"/>
    </row>
    <row r="21" spans="1:7" ht="12" customHeight="1" thickBot="1">
      <c r="A21" s="1">
        <v>18</v>
      </c>
      <c r="B21" s="7" t="s">
        <v>33</v>
      </c>
      <c r="C21" s="12" t="s">
        <v>65</v>
      </c>
      <c r="D21" s="12">
        <v>3</v>
      </c>
      <c r="E21" s="12">
        <v>3</v>
      </c>
      <c r="F21" s="12">
        <v>0</v>
      </c>
      <c r="G21" s="2"/>
    </row>
    <row r="22" spans="1:7" ht="11.25" customHeight="1">
      <c r="A22" s="9">
        <v>19</v>
      </c>
      <c r="B22" s="7" t="s">
        <v>35</v>
      </c>
      <c r="C22" s="12" t="s">
        <v>66</v>
      </c>
      <c r="D22" s="12">
        <v>2</v>
      </c>
      <c r="E22" s="12">
        <v>2</v>
      </c>
      <c r="F22" s="12">
        <v>0</v>
      </c>
      <c r="G22" s="19"/>
    </row>
    <row r="23" spans="1:7" ht="19.5" customHeight="1" thickBot="1">
      <c r="A23" s="1">
        <v>20</v>
      </c>
      <c r="B23" s="13" t="s">
        <v>36</v>
      </c>
      <c r="C23" s="23">
        <v>1</v>
      </c>
      <c r="D23" s="23">
        <v>2</v>
      </c>
      <c r="E23" s="23">
        <v>2</v>
      </c>
      <c r="F23" s="23">
        <v>0</v>
      </c>
      <c r="G23" s="24"/>
    </row>
    <row r="24" spans="1:7" ht="13.5" customHeight="1">
      <c r="A24" s="9">
        <v>21</v>
      </c>
      <c r="B24" s="7" t="s">
        <v>37</v>
      </c>
      <c r="C24" s="12" t="s">
        <v>67</v>
      </c>
      <c r="D24" s="12">
        <v>0</v>
      </c>
      <c r="E24" s="12">
        <v>0</v>
      </c>
      <c r="F24" s="12">
        <v>2</v>
      </c>
      <c r="G24" s="2"/>
    </row>
    <row r="25" spans="1:7" ht="18" customHeight="1" thickBot="1">
      <c r="A25" s="1">
        <v>22</v>
      </c>
      <c r="B25" s="7" t="s">
        <v>38</v>
      </c>
      <c r="C25" s="12">
        <v>1</v>
      </c>
      <c r="D25" s="12">
        <v>2</v>
      </c>
      <c r="E25" s="12">
        <v>2</v>
      </c>
      <c r="F25" s="12">
        <v>0</v>
      </c>
      <c r="G25" s="2"/>
    </row>
    <row r="26" spans="1:7" ht="13.5" customHeight="1">
      <c r="A26" s="9">
        <v>23</v>
      </c>
      <c r="B26" s="7" t="s">
        <v>39</v>
      </c>
      <c r="C26" s="12">
        <v>1</v>
      </c>
      <c r="D26" s="12">
        <v>2</v>
      </c>
      <c r="E26" s="12">
        <v>2</v>
      </c>
      <c r="F26" s="12">
        <v>0</v>
      </c>
      <c r="G26" s="2"/>
    </row>
    <row r="27" spans="1:7" ht="15" thickBot="1">
      <c r="A27" s="1">
        <v>24</v>
      </c>
      <c r="B27" s="7" t="s">
        <v>40</v>
      </c>
      <c r="C27" s="12">
        <v>1</v>
      </c>
      <c r="D27" s="12">
        <v>2</v>
      </c>
      <c r="E27" s="12">
        <v>2</v>
      </c>
      <c r="F27" s="12"/>
      <c r="G27" s="2"/>
    </row>
    <row r="28" spans="1:7" ht="15" customHeight="1">
      <c r="A28" s="9">
        <v>25</v>
      </c>
      <c r="B28" s="7" t="s">
        <v>41</v>
      </c>
      <c r="C28" s="12" t="s">
        <v>66</v>
      </c>
      <c r="D28" s="12">
        <v>3</v>
      </c>
      <c r="E28" s="12">
        <v>3</v>
      </c>
      <c r="F28" s="12">
        <v>0</v>
      </c>
      <c r="G28" s="2"/>
    </row>
    <row r="29" spans="1:7" ht="18" customHeight="1" thickBot="1">
      <c r="A29" s="1">
        <v>26</v>
      </c>
      <c r="B29" s="7" t="s">
        <v>42</v>
      </c>
      <c r="C29" s="12">
        <v>1</v>
      </c>
      <c r="D29" s="12">
        <v>2</v>
      </c>
      <c r="E29" s="12">
        <v>2</v>
      </c>
      <c r="F29" s="12">
        <v>2</v>
      </c>
      <c r="G29" s="2"/>
    </row>
    <row r="30" spans="1:7" ht="15.75" customHeight="1">
      <c r="A30" s="9">
        <v>27</v>
      </c>
      <c r="B30" s="7" t="s">
        <v>43</v>
      </c>
      <c r="C30" s="12">
        <v>1</v>
      </c>
      <c r="D30" s="12">
        <v>2</v>
      </c>
      <c r="E30" s="12">
        <v>2</v>
      </c>
      <c r="F30" s="12">
        <v>1</v>
      </c>
      <c r="G30" s="2"/>
    </row>
    <row r="31" spans="1:7" ht="18.75" customHeight="1" thickBot="1">
      <c r="A31" s="1">
        <v>28</v>
      </c>
      <c r="B31" s="8" t="s">
        <v>44</v>
      </c>
      <c r="C31" s="12" t="s">
        <v>66</v>
      </c>
      <c r="D31" s="12">
        <v>2</v>
      </c>
      <c r="E31" s="12">
        <v>2</v>
      </c>
      <c r="F31" s="12">
        <v>0</v>
      </c>
      <c r="G31" s="2"/>
    </row>
    <row r="32" spans="1:7" ht="15.75" customHeight="1">
      <c r="A32" s="9">
        <v>29</v>
      </c>
      <c r="B32" s="7" t="s">
        <v>45</v>
      </c>
      <c r="C32" s="12">
        <v>1</v>
      </c>
      <c r="D32" s="12">
        <v>2</v>
      </c>
      <c r="E32" s="12">
        <v>2</v>
      </c>
      <c r="F32" s="12">
        <v>0</v>
      </c>
      <c r="G32" s="2"/>
    </row>
    <row r="33" spans="1:7" ht="12.75" customHeight="1" thickBot="1">
      <c r="A33" s="1">
        <v>30</v>
      </c>
      <c r="B33" s="7" t="s">
        <v>46</v>
      </c>
      <c r="C33" s="12" t="s">
        <v>66</v>
      </c>
      <c r="D33" s="12">
        <v>3</v>
      </c>
      <c r="E33" s="12">
        <v>3</v>
      </c>
      <c r="F33" s="12">
        <v>0</v>
      </c>
      <c r="G33" s="2"/>
    </row>
    <row r="34" spans="1:7" ht="15" customHeight="1">
      <c r="A34" s="9">
        <v>31</v>
      </c>
      <c r="B34" s="7" t="s">
        <v>69</v>
      </c>
      <c r="C34" s="12" t="s">
        <v>65</v>
      </c>
      <c r="D34" s="12">
        <v>3</v>
      </c>
      <c r="E34" s="12">
        <v>3</v>
      </c>
      <c r="F34" s="12">
        <v>0</v>
      </c>
      <c r="G34" s="2"/>
    </row>
    <row r="35" spans="1:7" ht="13.5" customHeight="1" thickBot="1">
      <c r="A35" s="1">
        <v>32</v>
      </c>
      <c r="B35" s="7" t="s">
        <v>47</v>
      </c>
      <c r="C35" s="12">
        <v>1</v>
      </c>
      <c r="D35" s="12">
        <v>2</v>
      </c>
      <c r="E35" s="12">
        <v>2</v>
      </c>
      <c r="F35" s="12">
        <v>0</v>
      </c>
      <c r="G35" s="2"/>
    </row>
    <row r="36" spans="1:7" ht="16.5" customHeight="1">
      <c r="A36" s="9">
        <v>33</v>
      </c>
      <c r="B36" s="7" t="s">
        <v>49</v>
      </c>
      <c r="C36" s="12" t="s">
        <v>67</v>
      </c>
      <c r="D36" s="12">
        <v>0</v>
      </c>
      <c r="E36" s="12">
        <v>0</v>
      </c>
      <c r="F36" s="12">
        <v>1</v>
      </c>
      <c r="G36" s="2"/>
    </row>
    <row r="37" spans="1:7" ht="15" customHeight="1" thickBot="1">
      <c r="A37" s="1">
        <v>34</v>
      </c>
      <c r="B37" s="7" t="s">
        <v>48</v>
      </c>
      <c r="C37" s="12" t="s">
        <v>66</v>
      </c>
      <c r="D37" s="12">
        <v>3</v>
      </c>
      <c r="E37" s="12">
        <v>3</v>
      </c>
      <c r="F37" s="12">
        <v>1</v>
      </c>
      <c r="G37" s="2"/>
    </row>
    <row r="38" spans="1:7" ht="17.25" customHeight="1">
      <c r="A38" s="9">
        <v>35</v>
      </c>
      <c r="B38" s="7" t="s">
        <v>50</v>
      </c>
      <c r="C38" s="12">
        <v>1</v>
      </c>
      <c r="D38" s="12">
        <v>2</v>
      </c>
      <c r="E38" s="12">
        <v>2</v>
      </c>
      <c r="F38" s="12">
        <v>0</v>
      </c>
      <c r="G38" s="2"/>
    </row>
    <row r="39" spans="1:7" ht="14.25" customHeight="1" thickBot="1">
      <c r="A39" s="1">
        <v>36</v>
      </c>
      <c r="B39" s="7" t="s">
        <v>51</v>
      </c>
      <c r="C39" s="12" t="s">
        <v>66</v>
      </c>
      <c r="D39" s="12">
        <v>2</v>
      </c>
      <c r="E39" s="12">
        <v>2</v>
      </c>
      <c r="F39" s="12">
        <v>0</v>
      </c>
      <c r="G39" s="2"/>
    </row>
    <row r="40" spans="1:7" ht="28.5">
      <c r="A40" s="9">
        <v>37</v>
      </c>
      <c r="B40" s="7" t="s">
        <v>52</v>
      </c>
      <c r="C40" s="12">
        <v>1</v>
      </c>
      <c r="D40" s="12">
        <v>2</v>
      </c>
      <c r="E40" s="12">
        <v>2</v>
      </c>
      <c r="F40" s="12">
        <v>0</v>
      </c>
      <c r="G40" s="2"/>
    </row>
    <row r="41" spans="1:7" ht="14.25" customHeight="1" thickBot="1">
      <c r="A41" s="1">
        <v>38</v>
      </c>
      <c r="B41" s="7" t="s">
        <v>53</v>
      </c>
      <c r="C41" s="12">
        <v>1</v>
      </c>
      <c r="D41" s="12">
        <v>2</v>
      </c>
      <c r="E41" s="12">
        <v>2</v>
      </c>
      <c r="F41" s="12">
        <v>0</v>
      </c>
      <c r="G41" s="2"/>
    </row>
    <row r="42" spans="1:7" ht="28.5">
      <c r="A42" s="9">
        <v>39</v>
      </c>
      <c r="B42" s="7" t="s">
        <v>54</v>
      </c>
      <c r="C42" s="12">
        <v>1</v>
      </c>
      <c r="D42" s="12">
        <v>2</v>
      </c>
      <c r="E42" s="12">
        <v>-1</v>
      </c>
      <c r="F42" s="12">
        <v>0</v>
      </c>
      <c r="G42" s="2"/>
    </row>
    <row r="43" spans="1:7" ht="13.5" customHeight="1" thickBot="1">
      <c r="A43" s="1">
        <v>40</v>
      </c>
      <c r="B43" s="7" t="s">
        <v>55</v>
      </c>
      <c r="C43" s="12">
        <v>1</v>
      </c>
      <c r="D43" s="12">
        <v>2</v>
      </c>
      <c r="E43" s="12">
        <v>2</v>
      </c>
      <c r="F43" s="12">
        <v>2</v>
      </c>
      <c r="G43" s="2"/>
    </row>
    <row r="44" spans="1:7" ht="28.5">
      <c r="A44" s="9">
        <v>41</v>
      </c>
      <c r="B44" s="7" t="s">
        <v>56</v>
      </c>
      <c r="C44" s="12">
        <v>1</v>
      </c>
      <c r="D44" s="12">
        <v>2</v>
      </c>
      <c r="E44" s="12">
        <v>2</v>
      </c>
      <c r="F44" s="12">
        <v>0</v>
      </c>
      <c r="G44" s="2"/>
    </row>
    <row r="45" spans="1:7" ht="14.25" customHeight="1" thickBot="1">
      <c r="A45" s="1">
        <v>42</v>
      </c>
      <c r="B45" s="7" t="s">
        <v>57</v>
      </c>
      <c r="C45" s="12" t="s">
        <v>66</v>
      </c>
      <c r="D45" s="12">
        <v>3</v>
      </c>
      <c r="E45" s="12">
        <v>3</v>
      </c>
      <c r="F45" s="12">
        <v>0</v>
      </c>
      <c r="G45" s="2"/>
    </row>
    <row r="46" spans="1:7" ht="14.25" customHeight="1">
      <c r="A46" s="9">
        <v>43</v>
      </c>
      <c r="B46" s="7" t="s">
        <v>58</v>
      </c>
      <c r="C46" s="12" t="s">
        <v>65</v>
      </c>
      <c r="D46" s="12">
        <v>3</v>
      </c>
      <c r="E46" s="12">
        <v>3</v>
      </c>
      <c r="F46" s="12">
        <v>0</v>
      </c>
      <c r="G46" s="2"/>
    </row>
    <row r="47" spans="1:7" ht="15.75" customHeight="1" thickBot="1">
      <c r="A47" s="1">
        <v>44</v>
      </c>
      <c r="B47" s="7" t="s">
        <v>59</v>
      </c>
      <c r="C47" s="12" t="s">
        <v>65</v>
      </c>
      <c r="D47" s="12">
        <v>2</v>
      </c>
      <c r="E47" s="12">
        <v>2</v>
      </c>
      <c r="F47" s="12">
        <v>0</v>
      </c>
      <c r="G47" s="2"/>
    </row>
    <row r="48" spans="1:7" ht="15.75" customHeight="1">
      <c r="A48" s="9">
        <v>45</v>
      </c>
      <c r="B48" s="7" t="s">
        <v>70</v>
      </c>
      <c r="C48" s="12" t="s">
        <v>65</v>
      </c>
      <c r="D48" s="12">
        <v>2</v>
      </c>
      <c r="E48" s="12">
        <v>2</v>
      </c>
      <c r="F48" s="12">
        <v>0</v>
      </c>
      <c r="G48" s="2"/>
    </row>
    <row r="49" spans="1:7" ht="16.5" customHeight="1" thickBot="1">
      <c r="A49" s="1">
        <v>46</v>
      </c>
      <c r="B49" s="7" t="s">
        <v>68</v>
      </c>
      <c r="C49" s="12" t="s">
        <v>66</v>
      </c>
      <c r="D49" s="12">
        <v>2</v>
      </c>
      <c r="E49" s="12">
        <v>2</v>
      </c>
      <c r="F49" s="12">
        <v>0</v>
      </c>
      <c r="G49" s="2"/>
    </row>
    <row r="50" spans="1:7" ht="15.75" customHeight="1">
      <c r="A50" s="9">
        <v>47</v>
      </c>
      <c r="B50" s="7" t="s">
        <v>38</v>
      </c>
      <c r="C50" s="12">
        <v>1</v>
      </c>
      <c r="D50" s="12">
        <v>2</v>
      </c>
      <c r="E50" s="12">
        <v>2</v>
      </c>
      <c r="F50" s="12">
        <v>0</v>
      </c>
      <c r="G50" s="2"/>
    </row>
    <row r="51" spans="1:7" ht="15" customHeight="1" thickBot="1">
      <c r="A51" s="1">
        <v>48</v>
      </c>
      <c r="B51" s="7" t="s">
        <v>77</v>
      </c>
      <c r="C51" s="12">
        <v>1</v>
      </c>
      <c r="D51" s="12">
        <v>2</v>
      </c>
      <c r="E51" s="12">
        <v>2</v>
      </c>
      <c r="F51" s="12">
        <v>0</v>
      </c>
      <c r="G51" s="19"/>
    </row>
    <row r="52" spans="1:7" ht="17.25" customHeight="1">
      <c r="A52" s="9">
        <v>49</v>
      </c>
      <c r="B52" s="7" t="s">
        <v>78</v>
      </c>
      <c r="C52" s="12" t="s">
        <v>66</v>
      </c>
      <c r="D52" s="12">
        <v>2</v>
      </c>
      <c r="E52" s="12">
        <v>2</v>
      </c>
      <c r="F52" s="12">
        <v>1</v>
      </c>
      <c r="G52" s="2"/>
    </row>
    <row r="53" spans="1:7" ht="15" thickBot="1">
      <c r="A53" s="1">
        <v>50</v>
      </c>
      <c r="B53" s="7" t="s">
        <v>71</v>
      </c>
      <c r="C53" s="12" t="s">
        <v>66</v>
      </c>
      <c r="D53" s="12">
        <v>2</v>
      </c>
      <c r="E53" s="12">
        <v>2</v>
      </c>
      <c r="F53" s="12">
        <v>0</v>
      </c>
      <c r="G53" s="2"/>
    </row>
    <row r="54" spans="1:7" ht="16.5" customHeight="1">
      <c r="A54" s="9">
        <v>51</v>
      </c>
      <c r="B54" s="7" t="s">
        <v>71</v>
      </c>
      <c r="C54" s="12" t="s">
        <v>66</v>
      </c>
      <c r="D54" s="12">
        <v>2</v>
      </c>
      <c r="E54" s="12">
        <v>2</v>
      </c>
      <c r="F54" s="12">
        <v>0</v>
      </c>
      <c r="G54" s="2"/>
    </row>
    <row r="55" spans="1:7" ht="14.25" customHeight="1">
      <c r="A55" s="1">
        <v>52</v>
      </c>
      <c r="B55" s="7" t="s">
        <v>79</v>
      </c>
      <c r="C55" s="12" t="s">
        <v>66</v>
      </c>
      <c r="D55" s="12">
        <v>2</v>
      </c>
      <c r="E55" s="12">
        <v>-1</v>
      </c>
      <c r="F55" s="12">
        <v>0</v>
      </c>
      <c r="G55" s="2"/>
    </row>
    <row r="56" spans="1:7">
      <c r="B56" s="191" t="s">
        <v>83</v>
      </c>
      <c r="C56" s="191"/>
      <c r="D56" s="27">
        <f>SUM(D4:D55)</f>
        <v>118</v>
      </c>
      <c r="E56" s="27">
        <f>SUM(E4:E55)</f>
        <v>113</v>
      </c>
      <c r="F56" s="27">
        <f>SUM(F4:F55)</f>
        <v>22</v>
      </c>
    </row>
    <row r="57" spans="1:7">
      <c r="B57" s="192" t="s">
        <v>84</v>
      </c>
      <c r="C57" s="192"/>
      <c r="D57" s="192"/>
      <c r="E57" s="27">
        <f>E56+F56</f>
        <v>135</v>
      </c>
      <c r="F57" s="28"/>
    </row>
  </sheetData>
  <autoFilter ref="A3:G55" xr:uid="{00000000-0009-0000-0000-000001000000}">
    <sortState xmlns:xlrd2="http://schemas.microsoft.com/office/spreadsheetml/2017/richdata2" ref="A4:G56">
      <sortCondition ref="A3:A56"/>
    </sortState>
  </autoFilter>
  <mergeCells count="2">
    <mergeCell ref="B56:C56"/>
    <mergeCell ref="B57:D57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&amp;L&amp;"Aharoni,غامق"&amp;9مدير عام الإتصالات بمحافظة إبم//عبدالقادر الشميري&amp;C&amp;"Aharoni,غامق"م&amp;9دير إدارة التشغيل والصيانة م//متولي أحمد شحرة&amp;R&amp;"Agency FB,عادي"&amp;9ر&amp;"Agency FB,غامق"ئيس قسم القوى والتكييف م//عامر مقبل محمد المنصوري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view="pageBreakPreview" zoomScale="60" workbookViewId="0">
      <selection activeCell="I29" sqref="I29"/>
    </sheetView>
  </sheetViews>
  <sheetFormatPr defaultRowHeight="14.25"/>
  <cols>
    <col min="1" max="1" width="43" customWidth="1"/>
  </cols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7"/>
  <sheetViews>
    <sheetView showFormulas="1" rightToLeft="1" tabSelected="1" topLeftCell="A4" zoomScaleSheetLayoutView="98" workbookViewId="0">
      <selection activeCell="A11" sqref="A11"/>
    </sheetView>
  </sheetViews>
  <sheetFormatPr defaultRowHeight="14.25"/>
  <cols>
    <col min="1" max="1" width="12.25" customWidth="1"/>
    <col min="2" max="2" width="4.125" customWidth="1"/>
    <col min="3" max="4" width="4.375" customWidth="1"/>
    <col min="5" max="5" width="8.75" customWidth="1"/>
    <col min="6" max="6" width="5.875" hidden="1" customWidth="1"/>
    <col min="7" max="7" width="7.25" hidden="1" customWidth="1"/>
    <col min="8" max="9" width="9" hidden="1" customWidth="1"/>
    <col min="10" max="10" width="5.375" hidden="1" customWidth="1"/>
    <col min="11" max="11" width="0.625" hidden="1" customWidth="1"/>
    <col min="12" max="12" width="0.25" hidden="1" customWidth="1"/>
    <col min="13" max="13" width="11" customWidth="1"/>
    <col min="14" max="15" width="3.875" customWidth="1"/>
    <col min="16" max="16" width="3.625" customWidth="1"/>
    <col min="17" max="17" width="4.375" customWidth="1"/>
    <col min="18" max="18" width="5.625" customWidth="1"/>
    <col min="19" max="19" width="8.875" customWidth="1"/>
    <col min="20" max="20" width="0.25" customWidth="1"/>
    <col min="21" max="21" width="6.625" customWidth="1"/>
    <col min="22" max="22" width="1.75" customWidth="1"/>
    <col min="23" max="23" width="2.25" customWidth="1"/>
    <col min="24" max="24" width="2.375" customWidth="1"/>
    <col min="25" max="25" width="3.25" customWidth="1"/>
    <col min="26" max="26" width="9.625" customWidth="1"/>
    <col min="27" max="27" width="6.625" customWidth="1"/>
  </cols>
  <sheetData>
    <row r="1" spans="1:27" ht="31.5" customHeight="1" thickBot="1">
      <c r="A1" s="234" t="s">
        <v>297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77"/>
    </row>
    <row r="2" spans="1:27" ht="15" customHeight="1" thickBot="1">
      <c r="A2" s="222" t="s">
        <v>335</v>
      </c>
      <c r="B2" s="223"/>
      <c r="C2" s="223"/>
      <c r="D2" s="223"/>
      <c r="E2" s="224"/>
      <c r="F2" s="71"/>
      <c r="G2" s="71"/>
      <c r="H2" s="61"/>
      <c r="I2" s="61"/>
      <c r="J2" s="61"/>
      <c r="K2" s="61"/>
      <c r="L2" s="61"/>
      <c r="M2" s="225" t="s">
        <v>260</v>
      </c>
      <c r="N2" s="226"/>
      <c r="O2" s="226"/>
      <c r="P2" s="226"/>
      <c r="Q2" s="226"/>
      <c r="R2" s="226"/>
      <c r="S2" s="227"/>
      <c r="U2" s="228" t="s">
        <v>261</v>
      </c>
      <c r="V2" s="229"/>
      <c r="W2" s="229"/>
      <c r="X2" s="229"/>
      <c r="Y2" s="229"/>
      <c r="Z2" s="230"/>
      <c r="AA2" s="77"/>
    </row>
    <row r="3" spans="1:27" ht="23.25" customHeight="1">
      <c r="A3" s="108" t="s">
        <v>251</v>
      </c>
      <c r="B3" s="99" t="s">
        <v>334</v>
      </c>
      <c r="C3" s="99" t="s">
        <v>250</v>
      </c>
      <c r="D3" s="99" t="s">
        <v>288</v>
      </c>
      <c r="E3" s="109" t="s">
        <v>259</v>
      </c>
      <c r="F3" s="72"/>
      <c r="G3" s="73"/>
      <c r="H3" s="61"/>
      <c r="I3" s="61"/>
      <c r="J3" s="61"/>
      <c r="K3" s="61"/>
      <c r="L3" s="61"/>
      <c r="M3" s="105" t="s">
        <v>318</v>
      </c>
      <c r="N3" s="106" t="s">
        <v>252</v>
      </c>
      <c r="O3" s="107" t="s">
        <v>253</v>
      </c>
      <c r="P3" s="106" t="s">
        <v>254</v>
      </c>
      <c r="Q3" s="106" t="s">
        <v>257</v>
      </c>
      <c r="R3" s="106" t="s">
        <v>258</v>
      </c>
      <c r="S3" s="102" t="s">
        <v>259</v>
      </c>
      <c r="T3" s="89"/>
      <c r="U3" s="110" t="s">
        <v>251</v>
      </c>
      <c r="V3" s="236" t="s">
        <v>225</v>
      </c>
      <c r="W3" s="237"/>
      <c r="X3" s="236" t="s">
        <v>289</v>
      </c>
      <c r="Y3" s="237"/>
      <c r="Z3" s="111" t="s">
        <v>259</v>
      </c>
      <c r="AA3" s="101"/>
    </row>
    <row r="4" spans="1:27" ht="24.75" customHeight="1">
      <c r="A4" s="118" t="s">
        <v>267</v>
      </c>
      <c r="B4" s="59"/>
      <c r="C4" s="59"/>
      <c r="D4" s="59"/>
      <c r="E4" s="68" t="s">
        <v>331</v>
      </c>
      <c r="F4" s="64"/>
      <c r="G4" s="65"/>
      <c r="H4" s="119"/>
      <c r="I4" s="119"/>
      <c r="J4" s="119"/>
      <c r="K4" s="119"/>
      <c r="L4" s="119"/>
      <c r="M4" s="118" t="s">
        <v>332</v>
      </c>
      <c r="N4" s="58"/>
      <c r="O4" s="58"/>
      <c r="P4" s="58"/>
      <c r="Q4" s="58"/>
      <c r="R4" s="58"/>
      <c r="S4" s="3"/>
      <c r="T4" s="120"/>
      <c r="U4" s="118" t="s">
        <v>226</v>
      </c>
      <c r="V4" s="193"/>
      <c r="W4" s="238"/>
      <c r="X4" s="193"/>
      <c r="Y4" s="238"/>
      <c r="Z4" s="121"/>
      <c r="AA4" s="74"/>
    </row>
    <row r="5" spans="1:27" ht="14.25" customHeight="1">
      <c r="A5" s="122" t="s">
        <v>197</v>
      </c>
      <c r="B5" s="59"/>
      <c r="C5" s="59"/>
      <c r="D5" s="59"/>
      <c r="E5" s="68"/>
      <c r="F5" s="64"/>
      <c r="G5" s="65"/>
      <c r="H5" s="119"/>
      <c r="I5" s="119"/>
      <c r="J5" s="119"/>
      <c r="K5" s="119"/>
      <c r="L5" s="119"/>
      <c r="M5" s="122" t="s">
        <v>234</v>
      </c>
      <c r="N5" s="58"/>
      <c r="O5" s="58" t="s">
        <v>335</v>
      </c>
      <c r="P5" s="58"/>
      <c r="Q5" s="58"/>
      <c r="R5" s="58"/>
      <c r="S5" s="3"/>
      <c r="T5" s="120"/>
      <c r="U5" s="122" t="s">
        <v>227</v>
      </c>
      <c r="V5" s="193"/>
      <c r="W5" s="238"/>
      <c r="X5" s="193"/>
      <c r="Y5" s="238"/>
      <c r="Z5" s="121"/>
      <c r="AA5" s="74"/>
    </row>
    <row r="6" spans="1:27" ht="17.25" customHeight="1">
      <c r="A6" s="122" t="s">
        <v>198</v>
      </c>
      <c r="B6" s="59"/>
      <c r="C6" s="59"/>
      <c r="D6" s="59"/>
      <c r="E6" s="68"/>
      <c r="F6" s="64"/>
      <c r="G6" s="65"/>
      <c r="H6" s="119"/>
      <c r="I6" s="119"/>
      <c r="J6" s="119"/>
      <c r="K6" s="119"/>
      <c r="L6" s="119"/>
      <c r="M6" s="122" t="s">
        <v>235</v>
      </c>
      <c r="N6" s="58"/>
      <c r="O6" s="58"/>
      <c r="P6" s="58"/>
      <c r="Q6" s="58"/>
      <c r="R6" s="58"/>
      <c r="S6" s="3"/>
      <c r="T6" s="120"/>
      <c r="U6" s="122" t="s">
        <v>228</v>
      </c>
      <c r="V6" s="193"/>
      <c r="W6" s="238"/>
      <c r="X6" s="193"/>
      <c r="Y6" s="238"/>
      <c r="Z6" s="121"/>
      <c r="AA6" s="74"/>
    </row>
    <row r="7" spans="1:27" ht="12.75" customHeight="1">
      <c r="A7" s="122" t="s">
        <v>220</v>
      </c>
      <c r="B7" s="59"/>
      <c r="C7" s="59"/>
      <c r="D7" s="59" t="s">
        <v>333</v>
      </c>
      <c r="E7" s="68"/>
      <c r="F7" s="64"/>
      <c r="G7" s="65"/>
      <c r="H7" s="57"/>
      <c r="I7" s="57"/>
      <c r="J7" s="57"/>
      <c r="K7" s="57"/>
      <c r="L7" s="57"/>
      <c r="M7" s="122" t="s">
        <v>241</v>
      </c>
      <c r="N7" s="58"/>
      <c r="O7" s="58"/>
      <c r="P7" s="58"/>
      <c r="Q7" s="58"/>
      <c r="R7" s="58"/>
      <c r="S7" s="3"/>
      <c r="T7" s="120"/>
      <c r="U7" s="122" t="s">
        <v>229</v>
      </c>
      <c r="V7" s="193"/>
      <c r="W7" s="238"/>
      <c r="X7" s="193"/>
      <c r="Y7" s="238"/>
      <c r="Z7" s="121"/>
      <c r="AA7" s="74"/>
    </row>
    <row r="8" spans="1:27" ht="12.75" customHeight="1">
      <c r="A8" s="122" t="s">
        <v>303</v>
      </c>
      <c r="B8" s="59"/>
      <c r="C8" s="59"/>
      <c r="D8" s="59"/>
      <c r="E8" s="68"/>
      <c r="F8" s="64"/>
      <c r="G8" s="65"/>
      <c r="H8" s="57"/>
      <c r="I8" s="57"/>
      <c r="J8" s="57"/>
      <c r="K8" s="57"/>
      <c r="L8" s="57"/>
      <c r="M8" s="122" t="s">
        <v>305</v>
      </c>
      <c r="N8" s="58"/>
      <c r="O8" s="58"/>
      <c r="P8" s="58"/>
      <c r="Q8" s="58"/>
      <c r="R8" s="58"/>
      <c r="S8" s="3"/>
      <c r="T8" s="120"/>
      <c r="U8" s="122" t="s">
        <v>307</v>
      </c>
      <c r="V8" s="123"/>
      <c r="W8" s="124"/>
      <c r="X8" s="123"/>
      <c r="Y8" s="124"/>
      <c r="Z8" s="121"/>
      <c r="AA8" s="74"/>
    </row>
    <row r="9" spans="1:27" ht="12.75" customHeight="1">
      <c r="A9" s="122" t="s">
        <v>304</v>
      </c>
      <c r="B9" s="59"/>
      <c r="C9" s="59"/>
      <c r="D9" s="59"/>
      <c r="E9" s="68"/>
      <c r="F9" s="64"/>
      <c r="G9" s="65"/>
      <c r="H9" s="57"/>
      <c r="I9" s="57"/>
      <c r="J9" s="57"/>
      <c r="K9" s="57"/>
      <c r="L9" s="57"/>
      <c r="M9" s="122" t="s">
        <v>306</v>
      </c>
      <c r="N9" s="58"/>
      <c r="O9" s="58"/>
      <c r="P9" s="58"/>
      <c r="Q9" s="58"/>
      <c r="R9" s="58"/>
      <c r="S9" s="3"/>
      <c r="T9" s="120"/>
      <c r="U9" s="122" t="s">
        <v>308</v>
      </c>
      <c r="V9" s="123"/>
      <c r="W9" s="124"/>
      <c r="X9" s="123"/>
      <c r="Y9" s="124"/>
      <c r="Z9" s="121"/>
      <c r="AA9" s="74"/>
    </row>
    <row r="10" spans="1:27" ht="15.75" customHeight="1">
      <c r="A10" s="122" t="s">
        <v>246</v>
      </c>
      <c r="B10" s="59"/>
      <c r="C10" s="59"/>
      <c r="D10" s="59"/>
      <c r="E10" s="68"/>
      <c r="F10" s="64"/>
      <c r="G10" s="65"/>
      <c r="H10" s="57"/>
      <c r="I10" s="57"/>
      <c r="J10" s="57"/>
      <c r="K10" s="57"/>
      <c r="L10" s="57"/>
      <c r="M10" s="122" t="s">
        <v>236</v>
      </c>
      <c r="N10" s="58"/>
      <c r="O10" s="58"/>
      <c r="P10" s="58"/>
      <c r="Q10" s="58"/>
      <c r="R10" s="58"/>
      <c r="S10" s="3"/>
      <c r="T10" s="120"/>
      <c r="U10" s="122" t="s">
        <v>230</v>
      </c>
      <c r="V10" s="193"/>
      <c r="W10" s="238"/>
      <c r="X10" s="193"/>
      <c r="Y10" s="238"/>
      <c r="Z10" s="121"/>
      <c r="AA10" s="74"/>
    </row>
    <row r="11" spans="1:27" ht="18.75" customHeight="1">
      <c r="A11" s="122" t="s">
        <v>199</v>
      </c>
      <c r="B11" s="7"/>
      <c r="C11" s="7"/>
      <c r="D11" s="7"/>
      <c r="E11" s="68"/>
      <c r="F11" s="64"/>
      <c r="G11" s="65"/>
      <c r="H11" s="57"/>
      <c r="I11" s="57"/>
      <c r="J11" s="57"/>
      <c r="K11" s="57"/>
      <c r="L11" s="57"/>
      <c r="M11" s="122" t="s">
        <v>237</v>
      </c>
      <c r="N11" s="58"/>
      <c r="O11" s="58"/>
      <c r="P11" s="58"/>
      <c r="Q11" s="58"/>
      <c r="R11" s="58"/>
      <c r="S11" s="3"/>
      <c r="T11" s="120"/>
      <c r="U11" s="122" t="s">
        <v>231</v>
      </c>
      <c r="V11" s="193"/>
      <c r="W11" s="238"/>
      <c r="X11" s="193"/>
      <c r="Y11" s="238"/>
      <c r="Z11" s="121"/>
      <c r="AA11" s="74"/>
    </row>
    <row r="12" spans="1:27" ht="18.75" customHeight="1">
      <c r="A12" s="122" t="s">
        <v>200</v>
      </c>
      <c r="B12" s="7"/>
      <c r="C12" s="7"/>
      <c r="D12" s="7"/>
      <c r="E12" s="68"/>
      <c r="F12" s="64"/>
      <c r="G12" s="65"/>
      <c r="H12" s="57"/>
      <c r="I12" s="57"/>
      <c r="J12" s="57"/>
      <c r="K12" s="57"/>
      <c r="L12" s="57"/>
      <c r="M12" s="122" t="s">
        <v>238</v>
      </c>
      <c r="N12" s="58"/>
      <c r="O12" s="58"/>
      <c r="P12" s="58"/>
      <c r="Q12" s="58"/>
      <c r="R12" s="58"/>
      <c r="S12" s="3"/>
      <c r="T12" s="120"/>
      <c r="U12" s="122" t="s">
        <v>232</v>
      </c>
      <c r="V12" s="193"/>
      <c r="W12" s="238"/>
      <c r="X12" s="193"/>
      <c r="Y12" s="238"/>
      <c r="Z12" s="121"/>
      <c r="AA12" s="74"/>
    </row>
    <row r="13" spans="1:27" ht="18" customHeight="1" thickBot="1">
      <c r="A13" s="122" t="s">
        <v>201</v>
      </c>
      <c r="B13" s="20"/>
      <c r="C13" s="20"/>
      <c r="D13" s="20"/>
      <c r="E13" s="68"/>
      <c r="F13" s="64"/>
      <c r="G13" s="65"/>
      <c r="H13" s="57"/>
      <c r="I13" s="57"/>
      <c r="J13" s="57"/>
      <c r="K13" s="57"/>
      <c r="L13" s="57"/>
      <c r="M13" s="122" t="s">
        <v>331</v>
      </c>
      <c r="N13" s="58"/>
      <c r="O13" s="58"/>
      <c r="P13" s="58"/>
      <c r="Q13" s="58"/>
      <c r="R13" s="58"/>
      <c r="S13" s="3"/>
      <c r="T13" s="120"/>
      <c r="U13" s="122" t="s">
        <v>233</v>
      </c>
      <c r="V13" s="251"/>
      <c r="W13" s="252"/>
      <c r="X13" s="251"/>
      <c r="Y13" s="252"/>
      <c r="Z13" s="125"/>
      <c r="AA13" s="74"/>
    </row>
    <row r="14" spans="1:27" ht="19.5" customHeight="1" thickBot="1">
      <c r="A14" s="122" t="s">
        <v>202</v>
      </c>
      <c r="B14" s="20"/>
      <c r="C14" s="20"/>
      <c r="D14" s="20"/>
      <c r="E14" s="68"/>
      <c r="F14" s="64"/>
      <c r="G14" s="65"/>
      <c r="H14" s="57"/>
      <c r="I14" s="57"/>
      <c r="J14" s="57"/>
      <c r="K14" s="57"/>
      <c r="L14" s="57"/>
      <c r="M14" s="122" t="s">
        <v>239</v>
      </c>
      <c r="N14" s="58"/>
      <c r="O14" s="58"/>
      <c r="P14" s="58"/>
      <c r="Q14" s="58"/>
      <c r="R14" s="58"/>
      <c r="S14" s="3"/>
      <c r="T14" s="120"/>
      <c r="U14" s="219" t="s">
        <v>262</v>
      </c>
      <c r="V14" s="220"/>
      <c r="W14" s="220"/>
      <c r="X14" s="220"/>
      <c r="Y14" s="220"/>
      <c r="Z14" s="221"/>
      <c r="AA14" s="77"/>
    </row>
    <row r="15" spans="1:27" ht="14.25" customHeight="1">
      <c r="A15" s="122" t="s">
        <v>247</v>
      </c>
      <c r="B15" s="7"/>
      <c r="C15" s="7"/>
      <c r="D15" s="7"/>
      <c r="E15" s="68"/>
      <c r="F15" s="64"/>
      <c r="G15" s="65"/>
      <c r="H15" s="57"/>
      <c r="I15" s="57"/>
      <c r="J15" s="57"/>
      <c r="K15" s="57"/>
      <c r="L15" s="57"/>
      <c r="M15" s="122" t="s">
        <v>240</v>
      </c>
      <c r="N15" s="58"/>
      <c r="O15" s="58"/>
      <c r="P15" s="58"/>
      <c r="Q15" s="58"/>
      <c r="R15" s="58"/>
      <c r="S15" s="3"/>
      <c r="T15" s="120"/>
      <c r="U15" s="126" t="s">
        <v>251</v>
      </c>
      <c r="V15" s="127" t="s">
        <v>263</v>
      </c>
      <c r="W15" s="127" t="s">
        <v>264</v>
      </c>
      <c r="X15" s="128" t="s">
        <v>287</v>
      </c>
      <c r="Y15" s="129" t="s">
        <v>290</v>
      </c>
      <c r="Z15" s="130" t="s">
        <v>259</v>
      </c>
      <c r="AA15" s="77"/>
    </row>
    <row r="16" spans="1:27" ht="14.25" customHeight="1">
      <c r="A16" s="122" t="s">
        <v>248</v>
      </c>
      <c r="B16" s="7"/>
      <c r="C16" s="7"/>
      <c r="D16" s="7"/>
      <c r="E16" s="68"/>
      <c r="F16" s="64"/>
      <c r="G16" s="65"/>
      <c r="H16" s="57"/>
      <c r="I16" s="57"/>
      <c r="J16" s="57"/>
      <c r="K16" s="57"/>
      <c r="L16" s="57"/>
      <c r="M16" s="122" t="s">
        <v>242</v>
      </c>
      <c r="N16" s="58"/>
      <c r="O16" s="58"/>
      <c r="P16" s="58"/>
      <c r="Q16" s="58"/>
      <c r="R16" s="58"/>
      <c r="S16" s="3"/>
      <c r="T16" s="120"/>
      <c r="U16" s="131" t="s">
        <v>221</v>
      </c>
      <c r="V16" s="58"/>
      <c r="W16" s="58"/>
      <c r="X16" s="132"/>
      <c r="Y16" s="132"/>
      <c r="Z16" s="3"/>
      <c r="AA16" s="77"/>
    </row>
    <row r="17" spans="1:28" ht="15.75" customHeight="1">
      <c r="A17" s="122" t="s">
        <v>203</v>
      </c>
      <c r="B17" s="7"/>
      <c r="C17" s="7"/>
      <c r="D17" s="7"/>
      <c r="E17" s="68"/>
      <c r="F17" s="64"/>
      <c r="G17" s="65"/>
      <c r="H17" s="57"/>
      <c r="I17" s="57"/>
      <c r="J17" s="57"/>
      <c r="K17" s="57"/>
      <c r="L17" s="57"/>
      <c r="M17" s="122" t="s">
        <v>243</v>
      </c>
      <c r="N17" s="58"/>
      <c r="O17" s="58"/>
      <c r="P17" s="58"/>
      <c r="Q17" s="58"/>
      <c r="R17" s="58"/>
      <c r="S17" s="3"/>
      <c r="T17" s="120"/>
      <c r="U17" s="131" t="s">
        <v>222</v>
      </c>
      <c r="V17" s="58"/>
      <c r="W17" s="58"/>
      <c r="X17" s="132"/>
      <c r="Y17" s="132"/>
      <c r="Z17" s="3"/>
      <c r="AA17" s="77"/>
    </row>
    <row r="18" spans="1:28" ht="16.5" customHeight="1">
      <c r="A18" s="122" t="s">
        <v>249</v>
      </c>
      <c r="B18" s="7"/>
      <c r="C18" s="7"/>
      <c r="D18" s="7"/>
      <c r="E18" s="68"/>
      <c r="F18" s="64"/>
      <c r="G18" s="65"/>
      <c r="H18" s="57"/>
      <c r="I18" s="57"/>
      <c r="J18" s="57"/>
      <c r="K18" s="57"/>
      <c r="L18" s="57"/>
      <c r="M18" s="122" t="s">
        <v>233</v>
      </c>
      <c r="N18" s="58"/>
      <c r="O18" s="58"/>
      <c r="P18" s="58"/>
      <c r="Q18" s="58"/>
      <c r="R18" s="58"/>
      <c r="S18" s="3"/>
      <c r="T18" s="120"/>
      <c r="U18" s="131" t="s">
        <v>223</v>
      </c>
      <c r="V18" s="58"/>
      <c r="W18" s="58"/>
      <c r="X18" s="133"/>
      <c r="Y18" s="133"/>
      <c r="Z18" s="3"/>
      <c r="AA18" s="77"/>
    </row>
    <row r="19" spans="1:28" ht="16.5" customHeight="1">
      <c r="A19" s="122" t="s">
        <v>204</v>
      </c>
      <c r="B19" s="20"/>
      <c r="C19" s="20"/>
      <c r="D19" s="20"/>
      <c r="E19" s="68"/>
      <c r="F19" s="64"/>
      <c r="G19" s="65"/>
      <c r="H19" s="57"/>
      <c r="I19" s="57"/>
      <c r="J19" s="57"/>
      <c r="K19" s="57"/>
      <c r="L19" s="57"/>
      <c r="M19" s="122" t="s">
        <v>245</v>
      </c>
      <c r="N19" s="58"/>
      <c r="O19" s="58"/>
      <c r="P19" s="58"/>
      <c r="Q19" s="58"/>
      <c r="R19" s="58"/>
      <c r="S19" s="3"/>
      <c r="T19" s="120"/>
      <c r="U19" s="131" t="s">
        <v>224</v>
      </c>
      <c r="V19" s="58"/>
      <c r="W19" s="58"/>
      <c r="X19" s="133"/>
      <c r="Y19" s="133"/>
      <c r="Z19" s="3"/>
      <c r="AA19" s="77"/>
    </row>
    <row r="20" spans="1:28" ht="16.5" customHeight="1" thickBot="1">
      <c r="A20" s="122" t="s">
        <v>205</v>
      </c>
      <c r="B20" s="20"/>
      <c r="C20" s="20"/>
      <c r="D20" s="20"/>
      <c r="E20" s="68"/>
      <c r="F20" s="64"/>
      <c r="G20" s="65"/>
      <c r="H20" s="57"/>
      <c r="I20" s="57"/>
      <c r="J20" s="57"/>
      <c r="K20" s="57"/>
      <c r="L20" s="57"/>
      <c r="M20" s="122" t="s">
        <v>244</v>
      </c>
      <c r="N20" s="100"/>
      <c r="O20" s="100"/>
      <c r="P20" s="100"/>
      <c r="Q20" s="100"/>
      <c r="R20" s="100"/>
      <c r="S20" s="134"/>
      <c r="T20" s="120"/>
      <c r="U20" s="135" t="s">
        <v>286</v>
      </c>
      <c r="V20" s="100"/>
      <c r="W20" s="100"/>
      <c r="X20" s="136"/>
      <c r="Y20" s="136"/>
      <c r="Z20" s="134"/>
      <c r="AA20" s="77"/>
    </row>
    <row r="21" spans="1:28" ht="28.5" customHeight="1" thickBot="1">
      <c r="A21" s="118" t="s">
        <v>206</v>
      </c>
      <c r="B21" s="7"/>
      <c r="C21" s="7"/>
      <c r="D21" s="7"/>
      <c r="E21" s="68"/>
      <c r="F21" s="64"/>
      <c r="G21" s="65"/>
      <c r="H21" s="57"/>
      <c r="I21" s="57"/>
      <c r="J21" s="57"/>
      <c r="K21" s="57"/>
      <c r="L21" s="57"/>
      <c r="M21" s="231" t="s">
        <v>265</v>
      </c>
      <c r="N21" s="231"/>
      <c r="O21" s="231"/>
      <c r="P21" s="231"/>
      <c r="Q21" s="231"/>
      <c r="R21" s="231"/>
      <c r="S21" s="231"/>
      <c r="T21" s="57"/>
      <c r="U21" s="232" t="s">
        <v>266</v>
      </c>
      <c r="V21" s="231"/>
      <c r="W21" s="231"/>
      <c r="X21" s="231"/>
      <c r="Y21" s="231"/>
      <c r="Z21" s="233"/>
      <c r="AA21" s="76"/>
      <c r="AB21" s="76"/>
    </row>
    <row r="22" spans="1:28" ht="16.5" customHeight="1" thickBot="1">
      <c r="A22" s="118" t="s">
        <v>207</v>
      </c>
      <c r="B22" s="7"/>
      <c r="C22" s="7"/>
      <c r="D22" s="7"/>
      <c r="E22" s="68"/>
      <c r="F22" s="64"/>
      <c r="G22" s="65"/>
      <c r="H22" s="57"/>
      <c r="I22" s="57"/>
      <c r="J22" s="57"/>
      <c r="K22" s="57"/>
      <c r="L22" s="57"/>
      <c r="M22" s="137" t="s">
        <v>255</v>
      </c>
      <c r="N22" s="138" t="s">
        <v>256</v>
      </c>
      <c r="O22" s="139"/>
      <c r="P22" s="140"/>
      <c r="Q22" s="253" t="s">
        <v>301</v>
      </c>
      <c r="R22" s="254"/>
      <c r="S22" s="141" t="s">
        <v>302</v>
      </c>
      <c r="T22" s="142"/>
      <c r="U22" s="143" t="s">
        <v>255</v>
      </c>
      <c r="V22" s="255" t="s">
        <v>317</v>
      </c>
      <c r="W22" s="256"/>
      <c r="X22" s="256"/>
      <c r="Y22" s="256"/>
      <c r="Z22" s="257"/>
      <c r="AA22" s="77"/>
    </row>
    <row r="23" spans="1:28" ht="27.75" customHeight="1">
      <c r="A23" s="118" t="s">
        <v>208</v>
      </c>
      <c r="B23" s="7"/>
      <c r="C23" s="7"/>
      <c r="D23" s="7"/>
      <c r="E23" s="68"/>
      <c r="F23" s="64"/>
      <c r="G23" s="65"/>
      <c r="H23" s="57"/>
      <c r="I23" s="57"/>
      <c r="J23" s="57"/>
      <c r="K23" s="57"/>
      <c r="L23" s="57"/>
      <c r="M23" s="144"/>
      <c r="N23" s="208"/>
      <c r="O23" s="208"/>
      <c r="P23" s="208"/>
      <c r="Q23" s="208"/>
      <c r="R23" s="208"/>
      <c r="S23" s="145"/>
      <c r="T23" s="146"/>
      <c r="U23" s="147"/>
      <c r="V23" s="193"/>
      <c r="W23" s="195"/>
      <c r="X23" s="195"/>
      <c r="Y23" s="195"/>
      <c r="Z23" s="194"/>
    </row>
    <row r="24" spans="1:28" ht="12.75" customHeight="1">
      <c r="A24" s="118" t="s">
        <v>209</v>
      </c>
      <c r="B24" s="7"/>
      <c r="C24" s="7"/>
      <c r="D24" s="7"/>
      <c r="E24" s="68"/>
      <c r="F24" s="64"/>
      <c r="G24" s="65"/>
      <c r="H24" s="57"/>
      <c r="I24" s="57"/>
      <c r="J24" s="57"/>
      <c r="K24" s="57"/>
      <c r="L24" s="57"/>
      <c r="M24" s="148"/>
      <c r="N24" s="210"/>
      <c r="O24" s="210"/>
      <c r="P24" s="210"/>
      <c r="Q24" s="210"/>
      <c r="R24" s="210"/>
      <c r="S24" s="121"/>
      <c r="T24" s="146"/>
      <c r="U24" s="147"/>
      <c r="V24" s="193"/>
      <c r="W24" s="195"/>
      <c r="X24" s="195"/>
      <c r="Y24" s="195"/>
      <c r="Z24" s="194"/>
    </row>
    <row r="25" spans="1:28" ht="16.5" customHeight="1" thickBot="1">
      <c r="A25" s="118" t="s">
        <v>210</v>
      </c>
      <c r="B25" s="7"/>
      <c r="C25" s="7"/>
      <c r="D25" s="7"/>
      <c r="E25" s="68"/>
      <c r="F25" s="64"/>
      <c r="G25" s="65"/>
      <c r="H25" s="57"/>
      <c r="I25" s="57"/>
      <c r="J25" s="57"/>
      <c r="K25" s="57"/>
      <c r="L25" s="57"/>
      <c r="M25" s="148"/>
      <c r="N25" s="212"/>
      <c r="O25" s="212"/>
      <c r="P25" s="212"/>
      <c r="Q25" s="212"/>
      <c r="R25" s="212"/>
      <c r="S25" s="125"/>
      <c r="T25" s="146"/>
      <c r="U25" s="147"/>
      <c r="V25" s="193"/>
      <c r="W25" s="195"/>
      <c r="X25" s="195"/>
      <c r="Y25" s="195"/>
      <c r="Z25" s="194"/>
    </row>
    <row r="26" spans="1:28" ht="26.25" customHeight="1" thickBot="1">
      <c r="A26" s="118" t="s">
        <v>211</v>
      </c>
      <c r="B26" s="20"/>
      <c r="C26" s="20"/>
      <c r="D26" s="20"/>
      <c r="E26" s="68"/>
      <c r="F26" s="64"/>
      <c r="G26" s="65"/>
      <c r="H26" s="57"/>
      <c r="I26" s="57"/>
      <c r="J26" s="57"/>
      <c r="K26" s="57"/>
      <c r="L26" s="57"/>
      <c r="M26" s="217" t="s">
        <v>278</v>
      </c>
      <c r="N26" s="218"/>
      <c r="O26" s="218"/>
      <c r="P26" s="218"/>
      <c r="Q26" s="218"/>
      <c r="R26" s="218"/>
      <c r="S26" s="218"/>
      <c r="T26" s="149"/>
      <c r="U26" s="214" t="s">
        <v>291</v>
      </c>
      <c r="V26" s="215"/>
      <c r="W26" s="215"/>
      <c r="X26" s="215"/>
      <c r="Y26" s="215"/>
      <c r="Z26" s="216"/>
    </row>
    <row r="27" spans="1:28" ht="18.75" customHeight="1" thickBot="1">
      <c r="A27" s="122" t="s">
        <v>268</v>
      </c>
      <c r="B27" s="20"/>
      <c r="C27" s="20"/>
      <c r="D27" s="20"/>
      <c r="E27" s="68"/>
      <c r="F27" s="64"/>
      <c r="G27" s="65"/>
      <c r="H27" s="57"/>
      <c r="I27" s="57"/>
      <c r="J27" s="57"/>
      <c r="K27" s="57"/>
      <c r="L27" s="57"/>
      <c r="M27" s="137" t="s">
        <v>273</v>
      </c>
      <c r="N27" s="150" t="s">
        <v>274</v>
      </c>
      <c r="O27" s="151" t="s">
        <v>275</v>
      </c>
      <c r="P27" s="151" t="s">
        <v>276</v>
      </c>
      <c r="Q27" s="152" t="s">
        <v>277</v>
      </c>
      <c r="R27" s="72"/>
      <c r="S27" s="153"/>
      <c r="T27" s="154"/>
      <c r="U27" s="137" t="s">
        <v>273</v>
      </c>
      <c r="V27" s="137" t="s">
        <v>274</v>
      </c>
      <c r="W27" s="137" t="s">
        <v>275</v>
      </c>
      <c r="X27" s="137" t="s">
        <v>276</v>
      </c>
      <c r="Y27" s="206" t="s">
        <v>277</v>
      </c>
      <c r="Z27" s="207"/>
    </row>
    <row r="28" spans="1:28" ht="18" customHeight="1">
      <c r="A28" s="122" t="s">
        <v>269</v>
      </c>
      <c r="B28" s="20"/>
      <c r="C28" s="20"/>
      <c r="D28" s="20"/>
      <c r="E28" s="68"/>
      <c r="F28" s="64"/>
      <c r="G28" s="65"/>
      <c r="H28" s="57"/>
      <c r="I28" s="57"/>
      <c r="J28" s="57"/>
      <c r="K28" s="57"/>
      <c r="L28" s="57"/>
      <c r="M28" s="155"/>
      <c r="N28" s="156"/>
      <c r="O28" s="156"/>
      <c r="P28" s="156"/>
      <c r="Q28" s="203"/>
      <c r="R28" s="204"/>
      <c r="S28" s="205"/>
      <c r="T28" s="157"/>
      <c r="U28" s="157"/>
      <c r="V28" s="157"/>
      <c r="W28" s="156"/>
      <c r="X28" s="158"/>
      <c r="Y28" s="208"/>
      <c r="Z28" s="209"/>
    </row>
    <row r="29" spans="1:28" ht="18" customHeight="1">
      <c r="A29" s="122" t="s">
        <v>299</v>
      </c>
      <c r="B29" s="20"/>
      <c r="C29" s="20"/>
      <c r="D29" s="20"/>
      <c r="E29" s="68"/>
      <c r="F29" s="64"/>
      <c r="G29" s="65"/>
      <c r="H29" s="57"/>
      <c r="I29" s="57"/>
      <c r="J29" s="57"/>
      <c r="K29" s="57"/>
      <c r="L29" s="57"/>
      <c r="M29" s="159"/>
      <c r="N29" s="160"/>
      <c r="O29" s="160"/>
      <c r="P29" s="160"/>
      <c r="Q29" s="161"/>
      <c r="R29" s="162"/>
      <c r="S29" s="163"/>
      <c r="T29" s="164"/>
      <c r="U29" s="164"/>
      <c r="V29" s="164"/>
      <c r="W29" s="160"/>
      <c r="X29" s="165"/>
      <c r="Y29" s="193"/>
      <c r="Z29" s="194"/>
    </row>
    <row r="30" spans="1:28" ht="16.5" customHeight="1">
      <c r="A30" s="122" t="s">
        <v>212</v>
      </c>
      <c r="B30" s="7"/>
      <c r="C30" s="7"/>
      <c r="D30" s="7"/>
      <c r="E30" s="68"/>
      <c r="F30" s="64"/>
      <c r="G30" s="65"/>
      <c r="H30" s="57"/>
      <c r="I30" s="57"/>
      <c r="J30" s="57"/>
      <c r="K30" s="57"/>
      <c r="L30" s="57"/>
      <c r="M30" s="147"/>
      <c r="N30" s="132"/>
      <c r="O30" s="132"/>
      <c r="P30" s="132"/>
      <c r="Q30" s="210"/>
      <c r="R30" s="210"/>
      <c r="S30" s="210"/>
      <c r="T30" s="58"/>
      <c r="U30" s="58"/>
      <c r="V30" s="58"/>
      <c r="W30" s="132"/>
      <c r="X30" s="132"/>
      <c r="Y30" s="210"/>
      <c r="Z30" s="211"/>
    </row>
    <row r="31" spans="1:28" s="81" customFormat="1" ht="17.25" customHeight="1" thickBot="1">
      <c r="A31" s="122" t="s">
        <v>270</v>
      </c>
      <c r="B31" s="78"/>
      <c r="C31" s="78"/>
      <c r="D31" s="78"/>
      <c r="E31" s="93"/>
      <c r="F31" s="79"/>
      <c r="G31" s="80"/>
      <c r="H31" s="57"/>
      <c r="I31" s="57"/>
      <c r="J31" s="57"/>
      <c r="K31" s="57"/>
      <c r="L31" s="57"/>
      <c r="M31" s="166"/>
      <c r="N31" s="167"/>
      <c r="O31" s="167"/>
      <c r="P31" s="167"/>
      <c r="Q31" s="212"/>
      <c r="R31" s="212"/>
      <c r="S31" s="212"/>
      <c r="T31" s="100"/>
      <c r="U31" s="100"/>
      <c r="V31" s="100"/>
      <c r="W31" s="167"/>
      <c r="X31" s="167"/>
      <c r="Y31" s="212"/>
      <c r="Z31" s="213"/>
    </row>
    <row r="32" spans="1:28" s="81" customFormat="1" ht="12.75" customHeight="1" thickBot="1">
      <c r="A32" s="122" t="s">
        <v>271</v>
      </c>
      <c r="B32" s="78"/>
      <c r="C32" s="78"/>
      <c r="D32" s="78"/>
      <c r="E32" s="93"/>
      <c r="F32" s="79"/>
      <c r="G32" s="80"/>
      <c r="H32" s="57"/>
      <c r="I32" s="57"/>
      <c r="J32" s="57"/>
      <c r="K32" s="57"/>
      <c r="L32" s="57"/>
      <c r="M32" s="168" t="s">
        <v>280</v>
      </c>
      <c r="N32" s="168"/>
      <c r="O32" s="168"/>
      <c r="P32" s="168"/>
      <c r="Q32" s="168"/>
      <c r="R32" s="168"/>
      <c r="S32" s="196" t="s">
        <v>309</v>
      </c>
      <c r="T32" s="197"/>
      <c r="U32" s="197"/>
      <c r="V32" s="197"/>
      <c r="W32" s="197"/>
      <c r="X32" s="197"/>
      <c r="Y32" s="197"/>
      <c r="Z32" s="198"/>
    </row>
    <row r="33" spans="1:26" ht="28.5" customHeight="1">
      <c r="A33" s="122" t="s">
        <v>213</v>
      </c>
      <c r="B33" s="58"/>
      <c r="C33" s="58"/>
      <c r="D33" s="58"/>
      <c r="E33" s="68"/>
      <c r="F33" s="64"/>
      <c r="G33" s="65"/>
      <c r="H33" s="57"/>
      <c r="I33" s="57"/>
      <c r="J33" s="57"/>
      <c r="K33" s="57"/>
      <c r="L33" s="57"/>
      <c r="M33" s="169"/>
      <c r="N33" s="170"/>
      <c r="O33" s="170"/>
      <c r="P33" s="170"/>
      <c r="Q33" s="170"/>
      <c r="R33" s="170"/>
      <c r="S33" s="171"/>
      <c r="T33" s="172"/>
      <c r="U33" s="173" t="s">
        <v>310</v>
      </c>
      <c r="V33" s="173" t="s">
        <v>311</v>
      </c>
      <c r="W33" s="199" t="s">
        <v>312</v>
      </c>
      <c r="X33" s="199"/>
      <c r="Y33" s="199"/>
      <c r="Z33" s="200"/>
    </row>
    <row r="34" spans="1:26" ht="15.75" customHeight="1">
      <c r="A34" s="122" t="s">
        <v>214</v>
      </c>
      <c r="B34" s="58"/>
      <c r="C34" s="58"/>
      <c r="D34" s="58"/>
      <c r="E34" s="68"/>
      <c r="F34" s="64"/>
      <c r="G34" s="65"/>
      <c r="H34" s="57"/>
      <c r="I34" s="57"/>
      <c r="J34" s="57"/>
      <c r="K34" s="57"/>
      <c r="L34" s="120"/>
      <c r="M34" s="174"/>
      <c r="N34" s="120"/>
      <c r="O34" s="120"/>
      <c r="P34" s="120"/>
      <c r="Q34" s="120"/>
      <c r="R34" s="120"/>
      <c r="S34" s="175"/>
      <c r="T34" s="176"/>
      <c r="U34" s="177" t="s">
        <v>313</v>
      </c>
      <c r="V34" s="201" t="s">
        <v>314</v>
      </c>
      <c r="W34" s="201"/>
      <c r="X34" s="201"/>
      <c r="Y34" s="201"/>
      <c r="Z34" s="202"/>
    </row>
    <row r="35" spans="1:26" ht="16.5" customHeight="1">
      <c r="A35" s="122" t="s">
        <v>272</v>
      </c>
      <c r="B35" s="58"/>
      <c r="C35" s="58"/>
      <c r="D35" s="58"/>
      <c r="E35" s="68"/>
      <c r="F35" s="62"/>
      <c r="G35" s="63"/>
      <c r="H35" s="178"/>
      <c r="I35" s="178"/>
      <c r="J35" s="178"/>
      <c r="K35" s="178"/>
      <c r="L35" s="120"/>
      <c r="M35" s="174"/>
      <c r="N35" s="120"/>
      <c r="O35" s="120"/>
      <c r="Q35" s="120" t="s">
        <v>331</v>
      </c>
      <c r="R35" s="120"/>
      <c r="S35" s="175"/>
      <c r="T35" s="176"/>
      <c r="U35" s="201" t="s">
        <v>315</v>
      </c>
      <c r="V35" s="201"/>
      <c r="W35" s="201"/>
      <c r="X35" s="201"/>
      <c r="Y35" s="201"/>
      <c r="Z35" s="202"/>
    </row>
    <row r="36" spans="1:26" ht="14.25" customHeight="1" thickBot="1">
      <c r="A36" s="122" t="s">
        <v>215</v>
      </c>
      <c r="B36" s="58"/>
      <c r="C36" s="58"/>
      <c r="D36" s="58"/>
      <c r="E36" s="68"/>
      <c r="F36" s="64"/>
      <c r="G36" s="65"/>
      <c r="H36" s="120"/>
      <c r="I36" s="120"/>
      <c r="J36" s="120"/>
      <c r="K36" s="120"/>
      <c r="L36" s="120"/>
      <c r="M36" s="174"/>
      <c r="N36" s="120"/>
      <c r="O36" s="120"/>
      <c r="P36" s="120"/>
      <c r="Q36" s="120"/>
      <c r="R36" s="120"/>
      <c r="S36" s="250" t="s">
        <v>316</v>
      </c>
      <c r="T36" s="201"/>
      <c r="U36" s="201"/>
      <c r="V36" s="201"/>
      <c r="W36" s="201"/>
      <c r="X36" s="201"/>
      <c r="Y36" s="201"/>
      <c r="Z36" s="202"/>
    </row>
    <row r="37" spans="1:26" ht="10.5" customHeight="1" thickBot="1">
      <c r="A37" s="122" t="s">
        <v>216</v>
      </c>
      <c r="B37" s="58"/>
      <c r="C37" s="58"/>
      <c r="D37" s="58"/>
      <c r="E37" s="68"/>
      <c r="F37" s="64"/>
      <c r="G37" s="65"/>
      <c r="H37" s="120"/>
      <c r="I37" s="120"/>
      <c r="J37" s="120"/>
      <c r="K37" s="120"/>
      <c r="L37" s="120"/>
      <c r="M37" s="179" t="s">
        <v>319</v>
      </c>
      <c r="N37" s="272" t="s">
        <v>320</v>
      </c>
      <c r="O37" s="272"/>
      <c r="P37" s="272"/>
      <c r="Q37" s="272">
        <v>0</v>
      </c>
      <c r="R37" s="272"/>
      <c r="S37" s="272" t="s">
        <v>324</v>
      </c>
      <c r="T37" s="272"/>
      <c r="U37" s="272"/>
      <c r="V37" s="272" t="s">
        <v>325</v>
      </c>
      <c r="W37" s="272"/>
      <c r="X37" s="272"/>
      <c r="Y37" s="272"/>
      <c r="Z37" s="272"/>
    </row>
    <row r="38" spans="1:26" ht="9.75" customHeight="1" thickBot="1">
      <c r="A38" s="122" t="s">
        <v>217</v>
      </c>
      <c r="B38" s="58"/>
      <c r="C38" s="58"/>
      <c r="D38" s="58"/>
      <c r="E38" s="68"/>
      <c r="F38" s="64"/>
      <c r="G38" s="65"/>
      <c r="H38" s="120"/>
      <c r="I38" s="120"/>
      <c r="J38" s="120"/>
      <c r="K38" s="120"/>
      <c r="L38" s="120"/>
      <c r="M38" s="117"/>
      <c r="N38" s="179" t="s">
        <v>321</v>
      </c>
      <c r="O38" s="179" t="s">
        <v>322</v>
      </c>
      <c r="P38" s="179" t="s">
        <v>323</v>
      </c>
      <c r="Q38" s="117" t="s">
        <v>163</v>
      </c>
      <c r="R38" s="117" t="s">
        <v>164</v>
      </c>
      <c r="S38" s="117" t="s">
        <v>163</v>
      </c>
      <c r="T38" s="117" t="s">
        <v>164</v>
      </c>
      <c r="U38" s="117" t="s">
        <v>164</v>
      </c>
      <c r="V38" s="117" t="s">
        <v>326</v>
      </c>
      <c r="W38" s="117" t="s">
        <v>327</v>
      </c>
      <c r="X38" s="117" t="s">
        <v>328</v>
      </c>
      <c r="Y38" s="117" t="s">
        <v>329</v>
      </c>
      <c r="Z38" s="117" t="s">
        <v>330</v>
      </c>
    </row>
    <row r="39" spans="1:26" ht="12" customHeight="1" thickBot="1">
      <c r="A39" s="122" t="s">
        <v>218</v>
      </c>
      <c r="B39" s="58"/>
      <c r="C39" s="58"/>
      <c r="D39" s="58"/>
      <c r="E39" s="68"/>
      <c r="F39" s="64"/>
      <c r="G39" s="65"/>
      <c r="H39" s="120"/>
      <c r="I39" s="120"/>
      <c r="J39" s="120"/>
      <c r="K39" s="120"/>
      <c r="L39" s="120"/>
      <c r="M39" s="180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3.5" customHeight="1" thickBot="1">
      <c r="A40" s="181" t="s">
        <v>219</v>
      </c>
      <c r="B40" s="100"/>
      <c r="C40" s="100"/>
      <c r="D40" s="100"/>
      <c r="E40" s="70"/>
      <c r="F40" s="66"/>
      <c r="G40" s="67"/>
      <c r="H40" s="120"/>
      <c r="I40" s="120"/>
      <c r="J40" s="120"/>
      <c r="K40" s="120"/>
      <c r="L40" s="120"/>
      <c r="M40" s="276" t="s">
        <v>337</v>
      </c>
      <c r="N40" s="276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</row>
    <row r="41" spans="1:26" ht="20.25" customHeight="1" thickBot="1">
      <c r="A41" s="239" t="s">
        <v>336</v>
      </c>
      <c r="B41" s="220"/>
      <c r="C41" s="220"/>
      <c r="D41" s="220"/>
      <c r="E41" s="220"/>
      <c r="F41" s="119"/>
      <c r="G41" s="119"/>
      <c r="H41" s="119"/>
      <c r="I41" s="119"/>
      <c r="J41" s="119"/>
      <c r="K41" s="119"/>
      <c r="L41" s="119"/>
      <c r="M41" s="245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</row>
    <row r="42" spans="1:26" ht="30" customHeight="1" thickBot="1">
      <c r="A42" s="182" t="s">
        <v>255</v>
      </c>
      <c r="B42" s="247" t="s">
        <v>256</v>
      </c>
      <c r="C42" s="248"/>
      <c r="D42" s="249"/>
      <c r="E42" s="183" t="s">
        <v>301</v>
      </c>
      <c r="F42" s="183"/>
      <c r="G42" s="183"/>
      <c r="H42" s="183"/>
      <c r="I42" s="183"/>
      <c r="J42" s="183"/>
      <c r="K42" s="183"/>
      <c r="L42" s="183"/>
      <c r="M42" s="141" t="s">
        <v>302</v>
      </c>
      <c r="N42" s="279" t="s">
        <v>338</v>
      </c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</row>
    <row r="43" spans="1:26" ht="17.25" customHeight="1">
      <c r="A43" s="184"/>
      <c r="B43" s="193"/>
      <c r="C43" s="195"/>
      <c r="D43" s="238"/>
      <c r="E43" s="132"/>
      <c r="F43" s="132"/>
      <c r="G43" s="132"/>
      <c r="H43" s="132"/>
      <c r="I43" s="132"/>
      <c r="J43" s="132"/>
      <c r="K43" s="132"/>
      <c r="L43" s="132"/>
      <c r="M43" s="121"/>
      <c r="N43" s="243" t="s">
        <v>298</v>
      </c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</row>
    <row r="44" spans="1:26" ht="14.25" customHeight="1">
      <c r="A44" s="116"/>
      <c r="B44" s="240"/>
      <c r="C44" s="241"/>
      <c r="D44" s="242"/>
      <c r="E44" s="75"/>
      <c r="F44" s="75"/>
      <c r="G44" s="75"/>
      <c r="H44" s="75"/>
      <c r="I44" s="75"/>
      <c r="J44" s="75"/>
      <c r="K44" s="75"/>
      <c r="L44" s="75"/>
      <c r="M44" s="83"/>
      <c r="N44" s="277" t="s">
        <v>300</v>
      </c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</row>
    <row r="45" spans="1:26" ht="13.5" customHeight="1">
      <c r="A45" s="116"/>
      <c r="B45" s="240"/>
      <c r="C45" s="241"/>
      <c r="D45" s="242"/>
      <c r="E45" s="75"/>
      <c r="F45" s="75"/>
      <c r="G45" s="75"/>
      <c r="H45" s="75"/>
      <c r="I45" s="75"/>
      <c r="J45" s="75"/>
      <c r="K45" s="75"/>
      <c r="L45" s="75"/>
      <c r="M45" s="83"/>
      <c r="N45" s="277" t="s">
        <v>300</v>
      </c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</row>
    <row r="46" spans="1:26" ht="16.5" customHeight="1">
      <c r="A46" s="116"/>
      <c r="B46" s="240"/>
      <c r="C46" s="241"/>
      <c r="D46" s="242"/>
      <c r="E46" s="75"/>
      <c r="F46" s="75"/>
      <c r="G46" s="75"/>
      <c r="H46" s="75"/>
      <c r="I46" s="75"/>
      <c r="J46" s="75"/>
      <c r="K46" s="75"/>
      <c r="L46" s="75"/>
      <c r="M46" s="83"/>
      <c r="O46" s="77"/>
      <c r="P46" s="281"/>
      <c r="Q46" s="282"/>
      <c r="R46" s="282"/>
      <c r="S46" s="282"/>
      <c r="T46" s="282"/>
      <c r="U46" s="282"/>
    </row>
    <row r="47" spans="1:26" ht="10.5" customHeight="1" thickBot="1">
      <c r="A47" s="260" t="s">
        <v>279</v>
      </c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98" t="s">
        <v>281</v>
      </c>
      <c r="S47" s="98" t="s">
        <v>282</v>
      </c>
      <c r="T47" s="84"/>
    </row>
    <row r="48" spans="1:26" ht="14.25" customHeight="1" thickBot="1">
      <c r="A48" s="103" t="s">
        <v>273</v>
      </c>
      <c r="B48" s="104" t="s">
        <v>274</v>
      </c>
      <c r="C48" s="258" t="s">
        <v>275</v>
      </c>
      <c r="D48" s="259"/>
      <c r="E48" s="104" t="s">
        <v>276</v>
      </c>
      <c r="F48" s="104"/>
      <c r="G48" s="104"/>
      <c r="H48" s="104"/>
      <c r="I48" s="104"/>
      <c r="J48" s="104"/>
      <c r="K48" s="104"/>
      <c r="L48" s="258" t="s">
        <v>277</v>
      </c>
      <c r="M48" s="262"/>
      <c r="N48" s="98" t="s">
        <v>281</v>
      </c>
      <c r="O48" s="274" t="s">
        <v>331</v>
      </c>
      <c r="P48" s="274"/>
      <c r="Q48" s="274"/>
      <c r="R48" s="98"/>
      <c r="S48" s="98" t="s">
        <v>282</v>
      </c>
      <c r="T48" s="84"/>
    </row>
    <row r="49" spans="1:26" ht="13.5" customHeight="1">
      <c r="A49" s="90"/>
      <c r="B49" s="91"/>
      <c r="C49" s="266"/>
      <c r="D49" s="266"/>
      <c r="E49" s="91"/>
      <c r="F49" s="91"/>
      <c r="G49" s="91"/>
      <c r="H49" s="92"/>
      <c r="I49" s="92"/>
      <c r="J49" s="92"/>
      <c r="K49" s="92"/>
      <c r="L49" s="266"/>
      <c r="M49" s="268"/>
      <c r="P49" s="274" t="s">
        <v>331</v>
      </c>
      <c r="Q49" s="274"/>
      <c r="R49" s="274"/>
      <c r="S49" s="274"/>
      <c r="U49" s="275" t="s">
        <v>283</v>
      </c>
      <c r="V49" s="275"/>
      <c r="W49" s="275"/>
      <c r="X49" s="275"/>
      <c r="Y49" s="275"/>
      <c r="Z49" s="275"/>
    </row>
    <row r="50" spans="1:26" ht="14.25" customHeight="1">
      <c r="A50" s="87"/>
      <c r="B50" s="75"/>
      <c r="C50" s="267"/>
      <c r="D50" s="267"/>
      <c r="E50" s="75"/>
      <c r="F50" s="75"/>
      <c r="G50" s="75"/>
      <c r="H50" s="19"/>
      <c r="I50" s="19"/>
      <c r="J50" s="19"/>
      <c r="K50" s="19"/>
      <c r="L50" s="267"/>
      <c r="M50" s="269"/>
      <c r="U50" s="112" t="s">
        <v>284</v>
      </c>
      <c r="V50" s="96"/>
      <c r="W50" s="273" t="s">
        <v>285</v>
      </c>
      <c r="X50" s="273"/>
      <c r="Y50" s="273"/>
      <c r="Z50" s="273"/>
    </row>
    <row r="51" spans="1:26" ht="15.75" customHeight="1">
      <c r="A51" s="87"/>
      <c r="B51" s="75"/>
      <c r="C51" s="240"/>
      <c r="D51" s="242"/>
      <c r="E51" s="75"/>
      <c r="F51" s="75"/>
      <c r="G51" s="75"/>
      <c r="H51" s="19"/>
      <c r="I51" s="19"/>
      <c r="J51" s="19"/>
      <c r="K51" s="19"/>
      <c r="L51" s="60"/>
      <c r="M51" s="94"/>
      <c r="U51" s="96"/>
      <c r="V51" s="96"/>
      <c r="W51" s="97"/>
      <c r="X51" s="97"/>
      <c r="Y51" s="97"/>
      <c r="Z51" s="97"/>
    </row>
    <row r="52" spans="1:26" ht="12" customHeight="1">
      <c r="A52" s="87"/>
      <c r="B52" s="75"/>
      <c r="C52" s="240"/>
      <c r="D52" s="242"/>
      <c r="E52" s="75"/>
      <c r="F52" s="75"/>
      <c r="G52" s="75"/>
      <c r="H52" s="19"/>
      <c r="I52" s="19"/>
      <c r="J52" s="19"/>
      <c r="K52" s="19"/>
      <c r="L52" s="60"/>
      <c r="M52" s="94"/>
      <c r="U52" s="96"/>
      <c r="V52" s="96"/>
      <c r="W52" s="97"/>
      <c r="X52" s="97"/>
      <c r="Y52" s="97"/>
      <c r="Z52" s="97"/>
    </row>
    <row r="53" spans="1:26" ht="13.5" customHeight="1">
      <c r="A53" s="87"/>
      <c r="B53" s="75"/>
      <c r="C53" s="267"/>
      <c r="D53" s="267"/>
      <c r="E53" s="75"/>
      <c r="F53" s="75"/>
      <c r="G53" s="75"/>
      <c r="H53" s="19"/>
      <c r="I53" s="19"/>
      <c r="J53" s="19"/>
      <c r="K53" s="19"/>
      <c r="L53" s="267"/>
      <c r="M53" s="269"/>
      <c r="N53" s="264" t="s">
        <v>292</v>
      </c>
      <c r="O53" s="265"/>
    </row>
    <row r="54" spans="1:26" ht="17.25" customHeight="1">
      <c r="A54" s="87"/>
      <c r="B54" s="75"/>
      <c r="C54" s="240"/>
      <c r="D54" s="242"/>
      <c r="E54" s="75"/>
      <c r="F54" s="75"/>
      <c r="G54" s="75"/>
      <c r="H54" s="19"/>
      <c r="I54" s="19"/>
      <c r="J54" s="19"/>
      <c r="K54" s="19"/>
      <c r="L54" s="82"/>
      <c r="M54" s="94"/>
      <c r="N54" s="263" t="s">
        <v>293</v>
      </c>
      <c r="O54" s="263"/>
      <c r="P54" s="263"/>
      <c r="Q54" s="263"/>
      <c r="R54" s="263"/>
      <c r="S54" s="263" t="s">
        <v>294</v>
      </c>
      <c r="T54" s="263"/>
      <c r="U54" s="263"/>
      <c r="V54" s="263" t="s">
        <v>295</v>
      </c>
      <c r="W54" s="263"/>
      <c r="X54" s="263"/>
      <c r="Y54" s="263"/>
    </row>
    <row r="55" spans="1:26" ht="12.75" customHeight="1">
      <c r="A55" s="87"/>
      <c r="B55" s="75"/>
      <c r="C55" s="240"/>
      <c r="D55" s="242"/>
      <c r="E55" s="75"/>
      <c r="F55" s="75"/>
      <c r="G55" s="75"/>
      <c r="H55" s="19"/>
      <c r="I55" s="19"/>
      <c r="J55" s="19"/>
      <c r="K55" s="19"/>
      <c r="L55" s="82"/>
      <c r="M55" s="95"/>
      <c r="N55" s="263" t="s">
        <v>296</v>
      </c>
      <c r="O55" s="263"/>
      <c r="P55" s="26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spans="1:26" ht="1.5" customHeight="1" thickBot="1">
      <c r="A56" s="88"/>
      <c r="B56" s="86"/>
      <c r="C56" s="270"/>
      <c r="D56" s="270"/>
      <c r="E56" s="86"/>
      <c r="F56" s="86"/>
      <c r="G56" s="86"/>
      <c r="H56" s="69"/>
      <c r="I56" s="69"/>
      <c r="J56" s="69"/>
      <c r="K56" s="85"/>
      <c r="L56" s="270"/>
      <c r="M56" s="271"/>
    </row>
    <row r="57" spans="1:26" ht="1.5" customHeight="1">
      <c r="A57" s="74"/>
      <c r="B57" s="74"/>
      <c r="C57" s="114"/>
      <c r="D57" s="114"/>
      <c r="E57" s="74"/>
      <c r="F57" s="74"/>
      <c r="G57" s="74"/>
      <c r="H57" s="77"/>
      <c r="I57" s="77"/>
      <c r="J57" s="77"/>
      <c r="K57" s="77"/>
      <c r="L57" s="114"/>
      <c r="M57" s="114"/>
    </row>
    <row r="58" spans="1:26" ht="14.25" customHeight="1"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spans="1:26" ht="14.25" customHeight="1"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spans="1:26" ht="14.25" customHeight="1"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spans="1:26" ht="14.25" customHeight="1"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spans="1:26" ht="14.25" customHeight="1"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spans="1:26" ht="14.25" customHeight="1"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spans="1:26" ht="14.25" customHeight="1"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spans="14:26" ht="14.25" customHeight="1"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spans="14:26" ht="14.25" customHeight="1"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spans="14:26" ht="14.25" customHeight="1"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</sheetData>
  <mergeCells count="92">
    <mergeCell ref="N37:P37"/>
    <mergeCell ref="Q37:R37"/>
    <mergeCell ref="S37:U37"/>
    <mergeCell ref="V37:Z37"/>
    <mergeCell ref="W50:Z50"/>
    <mergeCell ref="O48:Q48"/>
    <mergeCell ref="U49:Z49"/>
    <mergeCell ref="M40:Z40"/>
    <mergeCell ref="N44:Z44"/>
    <mergeCell ref="N45:Z45"/>
    <mergeCell ref="N42:Z42"/>
    <mergeCell ref="P46:U46"/>
    <mergeCell ref="P49:S49"/>
    <mergeCell ref="C56:D56"/>
    <mergeCell ref="L53:M53"/>
    <mergeCell ref="N54:R54"/>
    <mergeCell ref="S54:U54"/>
    <mergeCell ref="C55:D55"/>
    <mergeCell ref="L56:M56"/>
    <mergeCell ref="C53:D53"/>
    <mergeCell ref="C54:D54"/>
    <mergeCell ref="N55:P55"/>
    <mergeCell ref="C52:D52"/>
    <mergeCell ref="C48:D48"/>
    <mergeCell ref="A47:M47"/>
    <mergeCell ref="L48:M48"/>
    <mergeCell ref="V54:Y54"/>
    <mergeCell ref="N53:O53"/>
    <mergeCell ref="C49:D49"/>
    <mergeCell ref="C50:D50"/>
    <mergeCell ref="L49:M49"/>
    <mergeCell ref="L50:M50"/>
    <mergeCell ref="C51:D51"/>
    <mergeCell ref="U35:Z35"/>
    <mergeCell ref="S36:Z36"/>
    <mergeCell ref="V7:W7"/>
    <mergeCell ref="V10:W10"/>
    <mergeCell ref="V11:W11"/>
    <mergeCell ref="V12:W12"/>
    <mergeCell ref="V13:W13"/>
    <mergeCell ref="X7:Y7"/>
    <mergeCell ref="X10:Y10"/>
    <mergeCell ref="X11:Y11"/>
    <mergeCell ref="X12:Y12"/>
    <mergeCell ref="X13:Y13"/>
    <mergeCell ref="Q30:S30"/>
    <mergeCell ref="Q31:S31"/>
    <mergeCell ref="Q22:R22"/>
    <mergeCell ref="V22:Z22"/>
    <mergeCell ref="A41:E41"/>
    <mergeCell ref="B45:D45"/>
    <mergeCell ref="B46:D46"/>
    <mergeCell ref="N43:Z43"/>
    <mergeCell ref="M41:Z41"/>
    <mergeCell ref="B42:D42"/>
    <mergeCell ref="B43:D43"/>
    <mergeCell ref="B44:D44"/>
    <mergeCell ref="A1:Z1"/>
    <mergeCell ref="V3:W3"/>
    <mergeCell ref="V4:W4"/>
    <mergeCell ref="V5:W5"/>
    <mergeCell ref="V6:W6"/>
    <mergeCell ref="X4:Y4"/>
    <mergeCell ref="X5:Y5"/>
    <mergeCell ref="X6:Y6"/>
    <mergeCell ref="X3:Y3"/>
    <mergeCell ref="V23:Z23"/>
    <mergeCell ref="V24:Z24"/>
    <mergeCell ref="N23:P23"/>
    <mergeCell ref="U14:Z14"/>
    <mergeCell ref="A2:E2"/>
    <mergeCell ref="M2:S2"/>
    <mergeCell ref="U2:Z2"/>
    <mergeCell ref="M21:S21"/>
    <mergeCell ref="U21:Z21"/>
    <mergeCell ref="N24:P24"/>
    <mergeCell ref="Q23:R23"/>
    <mergeCell ref="Q24:R24"/>
    <mergeCell ref="Y29:Z29"/>
    <mergeCell ref="V25:Z25"/>
    <mergeCell ref="S32:Z32"/>
    <mergeCell ref="W33:Z33"/>
    <mergeCell ref="V34:Z34"/>
    <mergeCell ref="Q28:S28"/>
    <mergeCell ref="Y27:Z27"/>
    <mergeCell ref="Y28:Z28"/>
    <mergeCell ref="Y30:Z30"/>
    <mergeCell ref="Y31:Z31"/>
    <mergeCell ref="U26:Z26"/>
    <mergeCell ref="M26:S26"/>
    <mergeCell ref="N25:P25"/>
    <mergeCell ref="Q25:R25"/>
  </mergeCells>
  <printOptions horizontalCentered="1" verticalCentered="1"/>
  <pageMargins left="0" right="0.15748031496062992" top="4.5937499999999999E-2" bottom="0.15748031496062992" header="0.23622047244094491" footer="0.19685039370078741"/>
  <pageSetup paperSize="9" scale="63" orientation="landscape" r:id="rId1"/>
  <colBreaks count="1" manualBreakCount="1">
    <brk id="29" max="52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13</vt:i4>
      </vt:variant>
      <vt:variant>
        <vt:lpstr>النطاقات المسماة</vt:lpstr>
      </vt:variant>
      <vt:variant>
        <vt:i4>3</vt:i4>
      </vt:variant>
    </vt:vector>
  </HeadingPairs>
  <TitlesOfParts>
    <vt:vector size="16" baseType="lpstr">
      <vt:lpstr>تقرير لشهر فبراير  2020</vt:lpstr>
      <vt:lpstr>خلاصة يمن موبايل فبراير</vt:lpstr>
      <vt:lpstr>ورقة1</vt:lpstr>
      <vt:lpstr>ورقة2</vt:lpstr>
      <vt:lpstr>تقرير إنجاز مهمة عمل </vt:lpstr>
      <vt:lpstr>ورقة3</vt:lpstr>
      <vt:lpstr>ورقة4</vt:lpstr>
      <vt:lpstr>ورقة5</vt:lpstr>
      <vt:lpstr>ورقة6</vt:lpstr>
      <vt:lpstr>ورقة7</vt:lpstr>
      <vt:lpstr>ورقة8</vt:lpstr>
      <vt:lpstr>ورقة9</vt:lpstr>
      <vt:lpstr>ورقة10</vt:lpstr>
      <vt:lpstr>'تقرير إنجاز مهمة عمل '!Print_Area</vt:lpstr>
      <vt:lpstr>'تقرير لشهر فبراير  2020'!Print_Titles</vt:lpstr>
      <vt:lpstr>'خلاصة يمن موبايل فبراير'!Print_Titles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2024-12-13T21:28:23Z</dcterms:modified>
</cp:coreProperties>
</file>