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Qasim\Desktop\m17\Excel\"/>
    </mc:Choice>
  </mc:AlternateContent>
  <bookViews>
    <workbookView xWindow="0" yWindow="0" windowWidth="15360" windowHeight="796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L10" i="1"/>
  <c r="L11" i="1"/>
  <c r="L12" i="1"/>
  <c r="L13" i="1"/>
  <c r="L14" i="1"/>
  <c r="L15" i="1"/>
  <c r="L16" i="1"/>
  <c r="L17" i="1"/>
  <c r="L18" i="1"/>
  <c r="L19" i="1"/>
  <c r="E91" i="2" l="1"/>
  <c r="E90" i="2"/>
  <c r="E89" i="2"/>
  <c r="E88" i="2"/>
  <c r="E87" i="2"/>
  <c r="F86" i="2"/>
  <c r="E77" i="2"/>
  <c r="F81" i="2"/>
  <c r="G65" i="2"/>
  <c r="H46" i="2" l="1"/>
  <c r="G30" i="2"/>
  <c r="I27" i="2"/>
  <c r="J26" i="2"/>
  <c r="I26" i="2"/>
  <c r="H18" i="2"/>
  <c r="E23" i="2"/>
  <c r="H13" i="2"/>
  <c r="K11" i="2"/>
  <c r="I11" i="2"/>
  <c r="H11" i="2"/>
  <c r="J11" i="2" s="1"/>
  <c r="H10" i="2"/>
  <c r="H8" i="2"/>
  <c r="H7" i="2"/>
  <c r="I9" i="2"/>
  <c r="E5" i="2"/>
  <c r="E4" i="2"/>
  <c r="E6" i="2"/>
  <c r="K18" i="1"/>
  <c r="N18" i="1" s="1"/>
  <c r="K19" i="1"/>
  <c r="N1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K17" i="1" l="1"/>
  <c r="N17" i="1" s="1"/>
  <c r="K10" i="1"/>
  <c r="N10" i="1" s="1"/>
  <c r="K15" i="1"/>
  <c r="N15" i="1" s="1"/>
  <c r="K13" i="1"/>
  <c r="N13" i="1" s="1"/>
  <c r="K11" i="1"/>
  <c r="N11" i="1" s="1"/>
  <c r="K16" i="1"/>
  <c r="N16" i="1" s="1"/>
  <c r="K14" i="1"/>
  <c r="N14" i="1" s="1"/>
  <c r="K12" i="1"/>
  <c r="N12" i="1" s="1"/>
</calcChain>
</file>

<file path=xl/sharedStrings.xml><?xml version="1.0" encoding="utf-8"?>
<sst xmlns="http://schemas.openxmlformats.org/spreadsheetml/2006/main" count="195" uniqueCount="90">
  <si>
    <t>id</t>
  </si>
  <si>
    <t>name</t>
  </si>
  <si>
    <t>phy</t>
  </si>
  <si>
    <t>chem</t>
  </si>
  <si>
    <t>maths</t>
  </si>
  <si>
    <t>urdu</t>
  </si>
  <si>
    <t>eng</t>
  </si>
  <si>
    <t>obtained</t>
  </si>
  <si>
    <t>per%</t>
  </si>
  <si>
    <t>Grade</t>
  </si>
  <si>
    <t>Remarks</t>
  </si>
  <si>
    <t>80%&gt;=</t>
  </si>
  <si>
    <t>A one</t>
  </si>
  <si>
    <t>70%&gt;=</t>
  </si>
  <si>
    <t>A</t>
  </si>
  <si>
    <t>60%&gt;=</t>
  </si>
  <si>
    <t>B</t>
  </si>
  <si>
    <t>50%&gt;=</t>
  </si>
  <si>
    <t>C</t>
  </si>
  <si>
    <t>40%&gt;=</t>
  </si>
  <si>
    <t>D</t>
  </si>
  <si>
    <t>33%&gt;=</t>
  </si>
  <si>
    <t>E</t>
  </si>
  <si>
    <t>33%&lt;</t>
  </si>
  <si>
    <t>Fail</t>
  </si>
  <si>
    <t>Grade1</t>
  </si>
  <si>
    <t>range</t>
  </si>
  <si>
    <t>Countif</t>
  </si>
  <si>
    <t>a</t>
  </si>
  <si>
    <t>1) how many times 3 write in range?</t>
  </si>
  <si>
    <t>2) how many times "a" write in range?</t>
  </si>
  <si>
    <t>3) how many time 3 or less 3 values are there?</t>
  </si>
  <si>
    <t>countif</t>
  </si>
  <si>
    <t>course</t>
  </si>
  <si>
    <t>Fee</t>
  </si>
  <si>
    <t>adit</t>
  </si>
  <si>
    <t>cit</t>
  </si>
  <si>
    <t>4) How many students of CIT?</t>
  </si>
  <si>
    <t>5) How many students of CIT and ADIT?</t>
  </si>
  <si>
    <t>ACAD</t>
  </si>
  <si>
    <t>Sumif</t>
  </si>
  <si>
    <t>1) sum all 3 in range?</t>
  </si>
  <si>
    <t>fee</t>
  </si>
  <si>
    <t>2) collection of adit fee?</t>
  </si>
  <si>
    <t>3) Total collection CIT collection, adit collection and acad collection?</t>
  </si>
  <si>
    <t>Total: 200, CIT: 100, ADIT: 50, ACAD: 50</t>
  </si>
  <si>
    <t>countifs</t>
  </si>
  <si>
    <t>timing</t>
  </si>
  <si>
    <t>address</t>
  </si>
  <si>
    <t>9 to 11</t>
  </si>
  <si>
    <t>5 to 7</t>
  </si>
  <si>
    <t>7 to 9</t>
  </si>
  <si>
    <t>korangi</t>
  </si>
  <si>
    <t>landhi</t>
  </si>
  <si>
    <t>1) count adit student which attending class 5 to 7 and leave in korangi?</t>
  </si>
  <si>
    <t>Ans</t>
  </si>
  <si>
    <t>sumifs</t>
  </si>
  <si>
    <t>Name</t>
  </si>
  <si>
    <t>Shahzaib</t>
  </si>
  <si>
    <t>Basil</t>
  </si>
  <si>
    <t>Shahzaib Khan</t>
  </si>
  <si>
    <t>Asif</t>
  </si>
  <si>
    <t>abid</t>
  </si>
  <si>
    <t>qasim</t>
  </si>
  <si>
    <t>asad</t>
  </si>
  <si>
    <t>asim</t>
  </si>
  <si>
    <t>ahsan</t>
  </si>
  <si>
    <t>aman</t>
  </si>
  <si>
    <t>=</t>
  </si>
  <si>
    <t>&gt;</t>
  </si>
  <si>
    <t>&lt;</t>
  </si>
  <si>
    <t>&gt;=</t>
  </si>
  <si>
    <t>&lt;=</t>
  </si>
  <si>
    <t>&lt;&gt;</t>
  </si>
  <si>
    <t>number</t>
  </si>
  <si>
    <t>numbre &amp; string</t>
  </si>
  <si>
    <t>number &amp; string</t>
  </si>
  <si>
    <t>="a*"</t>
  </si>
  <si>
    <t>="*a"</t>
  </si>
  <si>
    <t>="*a*"</t>
  </si>
  <si>
    <t>="??a*"</t>
  </si>
  <si>
    <t>="*a??"</t>
  </si>
  <si>
    <t>start with a</t>
  </si>
  <si>
    <t>end with n</t>
  </si>
  <si>
    <t>amjad khan</t>
  </si>
  <si>
    <t>content</t>
  </si>
  <si>
    <t>Shahzaib ali iqbal</t>
  </si>
  <si>
    <t>Basit shahzaib</t>
  </si>
  <si>
    <t>Cleared
papers</t>
  </si>
  <si>
    <t>Not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</si>
</sst>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Fill="1" applyBorder="1"/>
    <xf numFmtId="0" fontId="0" fillId="0" borderId="8" xfId="0" applyBorder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arksSheet" displayName="marksSheet" ref="A9:N19" totalsRowShown="0" headerRowDxfId="2">
  <autoFilter ref="A9:N19"/>
  <tableColumns count="14">
    <tableColumn id="1" name="id">
      <calculatedColumnFormula>IF(A9+1&gt;999,A9+1,IF(A9+1&gt;99,"0"&amp;A9+1,IF(A9+1&gt;9,"00"&amp;A9+1,IF(A9+1&gt;1,"000"&amp;A9+1))))</calculatedColumnFormula>
    </tableColumn>
    <tableColumn id="2" name="name"/>
    <tableColumn id="3" name="phy"/>
    <tableColumn id="4" name="chem"/>
    <tableColumn id="5" name="maths"/>
    <tableColumn id="6" name="urdu"/>
    <tableColumn id="7" name="eng"/>
    <tableColumn id="8" name="obtained" dataDxfId="7">
      <calculatedColumnFormula>SUM(marksSheet[[#This Row],[phy]:[eng]])</calculatedColumnFormula>
    </tableColumn>
    <tableColumn id="9" name="per%" dataDxfId="6" dataCellStyle="Percent">
      <calculatedColumnFormula>marksSheet[obtained]/$H$8</calculatedColumnFormula>
    </tableColumn>
    <tableColumn id="10" name="Grade" dataDxfId="5">
      <calculatedColumnFormula>IF(marksSheet[per%]&gt;=80%,"A one",IF(marksSheet[per%]&gt;=70%,"A",IF(marksSheet[per%]&gt;=60%,"B",IF(marksSheet[per%]&gt;=50%,"C",IF(marksSheet[per%]&gt;=40%,"D",IF(marksSheet[per%]&gt;=33%,"E","Fail"))))))</calculatedColumnFormula>
    </tableColumn>
    <tableColumn id="12" name="Grade1" dataDxfId="4">
      <calculatedColumnFormula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calculatedColumnFormula>
    </tableColumn>
    <tableColumn id="14" name="Cleared_x000a_papers" dataDxfId="1">
      <calculatedColumnFormula>COUNTIF(marksSheet[[#This Row],[phy]:[eng]],"&gt;=33")</calculatedColumnFormula>
    </tableColumn>
    <tableColumn id="13" name="Not Cleared" dataDxfId="0">
      <calculatedColumnFormula>COUNTIF(marksSheet[[#This Row],[phy]:[eng]],"&lt;33")+COUNTIF(marksSheet[[#This Row],[phy]:[eng]],"A")</calculatedColumnFormula>
    </tableColumn>
    <tableColumn id="11" name="Remarks" dataDxfId="3">
      <calculatedColumnFormula>IF(marksSheet[Grade1]="A one","Excellent",IF(marksSheet[Grade1]="A","Very Good",IF(marksSheet[Grade1]="B","Good","Need Workhard")))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E4" zoomScale="145" zoomScaleNormal="145" workbookViewId="0">
      <selection activeCell="M17" sqref="M17"/>
    </sheetView>
  </sheetViews>
  <sheetFormatPr defaultRowHeight="14.4" x14ac:dyDescent="0.3"/>
  <cols>
    <col min="12" max="12" width="14" bestFit="1" customWidth="1"/>
  </cols>
  <sheetData>
    <row r="1" spans="1:14" x14ac:dyDescent="0.3">
      <c r="J1" t="s">
        <v>11</v>
      </c>
      <c r="K1" t="s">
        <v>12</v>
      </c>
    </row>
    <row r="2" spans="1:14" x14ac:dyDescent="0.3">
      <c r="J2" t="s">
        <v>13</v>
      </c>
      <c r="K2" t="s">
        <v>14</v>
      </c>
    </row>
    <row r="3" spans="1:14" x14ac:dyDescent="0.3">
      <c r="J3" t="s">
        <v>15</v>
      </c>
      <c r="K3" t="s">
        <v>16</v>
      </c>
    </row>
    <row r="4" spans="1:14" x14ac:dyDescent="0.3">
      <c r="J4" t="s">
        <v>17</v>
      </c>
      <c r="K4" t="s">
        <v>18</v>
      </c>
    </row>
    <row r="5" spans="1:14" x14ac:dyDescent="0.3">
      <c r="J5" t="s">
        <v>19</v>
      </c>
      <c r="K5" t="s">
        <v>20</v>
      </c>
    </row>
    <row r="6" spans="1:14" ht="15" thickBot="1" x14ac:dyDescent="0.35">
      <c r="J6" t="s">
        <v>21</v>
      </c>
      <c r="K6" t="s">
        <v>22</v>
      </c>
    </row>
    <row r="7" spans="1:14" ht="15" thickBot="1" x14ac:dyDescent="0.35">
      <c r="D7" s="5"/>
      <c r="H7" s="3"/>
      <c r="J7" t="s">
        <v>23</v>
      </c>
      <c r="K7" t="s">
        <v>24</v>
      </c>
    </row>
    <row r="8" spans="1:14" x14ac:dyDescent="0.3">
      <c r="G8" s="2"/>
      <c r="H8" s="4">
        <v>500</v>
      </c>
    </row>
    <row r="9" spans="1:14" ht="28.8" x14ac:dyDescent="0.3">
      <c r="A9" s="13" t="s">
        <v>0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25</v>
      </c>
      <c r="L9" s="14" t="s">
        <v>88</v>
      </c>
      <c r="M9" s="14" t="s">
        <v>89</v>
      </c>
      <c r="N9" s="13" t="s">
        <v>10</v>
      </c>
    </row>
    <row r="10" spans="1:14" x14ac:dyDescent="0.3">
      <c r="A10" t="str">
        <f>"000"&amp;1</f>
        <v>0001</v>
      </c>
      <c r="C10">
        <v>99</v>
      </c>
      <c r="D10">
        <v>33</v>
      </c>
      <c r="E10">
        <v>99</v>
      </c>
      <c r="F10" t="s">
        <v>14</v>
      </c>
      <c r="G10">
        <v>33</v>
      </c>
      <c r="H10">
        <f>SUM(marksSheet[[#This Row],[phy]:[eng]])</f>
        <v>264</v>
      </c>
      <c r="I10" s="1">
        <f>marksSheet[obtained]/$H$8</f>
        <v>0.52800000000000002</v>
      </c>
      <c r="J10" t="str">
        <f>IF(marksSheet[per%]&gt;=80%,"A one",IF(marksSheet[per%]&gt;=70%,"A",IF(marksSheet[per%]&gt;=60%,"B",IF(marksSheet[per%]&gt;=50%,"C",IF(marksSheet[per%]&gt;=40%,"D",IF(marksSheet[per%]&gt;=33%,"E","Fail"))))))</f>
        <v>C</v>
      </c>
      <c r="K10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Fail</v>
      </c>
      <c r="L10">
        <f>COUNTIF(marksSheet[[#This Row],[phy]:[eng]],"&gt;=33")</f>
        <v>4</v>
      </c>
      <c r="M10">
        <f>COUNTIF(marksSheet[[#This Row],[phy]:[eng]],"&lt;33")+COUNTIF(marksSheet[[#This Row],[phy]:[eng]],"A")</f>
        <v>1</v>
      </c>
      <c r="N10" t="str">
        <f>IF(marksSheet[Grade1]="A one","Excellent",IF(marksSheet[Grade1]="A","Very Good",IF(marksSheet[Grade1]="B","Good","Need Workhard")))</f>
        <v>Need Workhard</v>
      </c>
    </row>
    <row r="11" spans="1:14" x14ac:dyDescent="0.3">
      <c r="A11" t="str">
        <f t="shared" ref="A11:A19" si="0">IF(A10+1&gt;999,A10+1,IF(A10+1&gt;99,"0"&amp;A10+1,IF(A10+1&gt;9,"00"&amp;A10+1,IF(A10+1&gt;1,"000"&amp;A10+1))))</f>
        <v>0002</v>
      </c>
      <c r="C11">
        <v>88</v>
      </c>
      <c r="D11">
        <v>88</v>
      </c>
      <c r="E11">
        <v>88</v>
      </c>
      <c r="F11">
        <v>88</v>
      </c>
      <c r="G11">
        <v>88</v>
      </c>
      <c r="H11">
        <f>SUM(marksSheet[[#This Row],[phy]:[eng]])</f>
        <v>440</v>
      </c>
      <c r="I11" s="1">
        <f>marksSheet[obtained]/$H$8</f>
        <v>0.88</v>
      </c>
      <c r="J11" t="str">
        <f>IF(marksSheet[per%]&gt;=80%,"A one",IF(marksSheet[per%]&gt;=70%,"A",IF(marksSheet[per%]&gt;=60%,"B",IF(marksSheet[per%]&gt;=50%,"C",IF(marksSheet[per%]&gt;=40%,"D",IF(marksSheet[per%]&gt;=33%,"E","Fail"))))))</f>
        <v>A one</v>
      </c>
      <c r="K11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A one</v>
      </c>
      <c r="L11">
        <f>COUNTIF(marksSheet[[#This Row],[phy]:[eng]],"&gt;=33")</f>
        <v>5</v>
      </c>
      <c r="M11">
        <f>COUNTIF(marksSheet[[#This Row],[phy]:[eng]],"&lt;33")+COUNTIF(marksSheet[[#This Row],[phy]:[eng]],"A")</f>
        <v>0</v>
      </c>
      <c r="N11" t="str">
        <f>IF(marksSheet[Grade1]="A one","Excellent",IF(marksSheet[Grade1]="A","Very Good",IF(marksSheet[Grade1]="B","Good","Need Workhard")))</f>
        <v>Excellent</v>
      </c>
    </row>
    <row r="12" spans="1:14" x14ac:dyDescent="0.3">
      <c r="A12" t="str">
        <f t="shared" si="0"/>
        <v>0003</v>
      </c>
      <c r="C12">
        <v>77</v>
      </c>
      <c r="D12">
        <v>77</v>
      </c>
      <c r="E12">
        <v>77</v>
      </c>
      <c r="F12">
        <v>77</v>
      </c>
      <c r="G12">
        <v>77</v>
      </c>
      <c r="H12">
        <f>SUM(marksSheet[[#This Row],[phy]:[eng]])</f>
        <v>385</v>
      </c>
      <c r="I12" s="1">
        <f>marksSheet[obtained]/$H$8</f>
        <v>0.77</v>
      </c>
      <c r="J12" t="str">
        <f>IF(marksSheet[per%]&gt;=80%,"A one",IF(marksSheet[per%]&gt;=70%,"A",IF(marksSheet[per%]&gt;=60%,"B",IF(marksSheet[per%]&gt;=50%,"C",IF(marksSheet[per%]&gt;=40%,"D",IF(marksSheet[per%]&gt;=33%,"E","Fail"))))))</f>
        <v>A</v>
      </c>
      <c r="K12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A</v>
      </c>
      <c r="L12">
        <f>COUNTIF(marksSheet[[#This Row],[phy]:[eng]],"&gt;=33")</f>
        <v>5</v>
      </c>
      <c r="M12">
        <f>COUNTIF(marksSheet[[#This Row],[phy]:[eng]],"&lt;33")+COUNTIF(marksSheet[[#This Row],[phy]:[eng]],"A")</f>
        <v>0</v>
      </c>
      <c r="N12" t="str">
        <f>IF(marksSheet[Grade1]="A one","Excellent",IF(marksSheet[Grade1]="A","Very Good",IF(marksSheet[Grade1]="B","Good","Need Workhard")))</f>
        <v>Very Good</v>
      </c>
    </row>
    <row r="13" spans="1:14" x14ac:dyDescent="0.3">
      <c r="A13" t="str">
        <f t="shared" si="0"/>
        <v>0004</v>
      </c>
      <c r="C13">
        <v>66</v>
      </c>
      <c r="D13">
        <v>66</v>
      </c>
      <c r="E13" t="s">
        <v>14</v>
      </c>
      <c r="F13">
        <v>66</v>
      </c>
      <c r="G13">
        <v>66</v>
      </c>
      <c r="H13">
        <f>SUM(marksSheet[[#This Row],[phy]:[eng]])</f>
        <v>264</v>
      </c>
      <c r="I13" s="1">
        <f>marksSheet[obtained]/$H$8</f>
        <v>0.52800000000000002</v>
      </c>
      <c r="J13" t="str">
        <f>IF(marksSheet[per%]&gt;=80%,"A one",IF(marksSheet[per%]&gt;=70%,"A",IF(marksSheet[per%]&gt;=60%,"B",IF(marksSheet[per%]&gt;=50%,"C",IF(marksSheet[per%]&gt;=40%,"D",IF(marksSheet[per%]&gt;=33%,"E","Fail"))))))</f>
        <v>C</v>
      </c>
      <c r="K13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Fail</v>
      </c>
      <c r="L13">
        <f>COUNTIF(marksSheet[[#This Row],[phy]:[eng]],"&gt;=33")</f>
        <v>4</v>
      </c>
      <c r="M13">
        <f>COUNTIF(marksSheet[[#This Row],[phy]:[eng]],"&lt;33")+COUNTIF(marksSheet[[#This Row],[phy]:[eng]],"A")</f>
        <v>1</v>
      </c>
      <c r="N13" t="str">
        <f>IF(marksSheet[Grade1]="A one","Excellent",IF(marksSheet[Grade1]="A","Very Good",IF(marksSheet[Grade1]="B","Good","Need Workhard")))</f>
        <v>Need Workhard</v>
      </c>
    </row>
    <row r="14" spans="1:14" x14ac:dyDescent="0.3">
      <c r="A14" t="str">
        <f t="shared" si="0"/>
        <v>0005</v>
      </c>
      <c r="C14">
        <v>55</v>
      </c>
      <c r="D14">
        <v>55</v>
      </c>
      <c r="E14">
        <v>55</v>
      </c>
      <c r="F14">
        <v>55</v>
      </c>
      <c r="G14">
        <v>55</v>
      </c>
      <c r="H14">
        <f>SUM(marksSheet[[#This Row],[phy]:[eng]])</f>
        <v>275</v>
      </c>
      <c r="I14" s="1">
        <f>marksSheet[obtained]/$H$8</f>
        <v>0.55000000000000004</v>
      </c>
      <c r="J14" t="str">
        <f>IF(marksSheet[per%]&gt;=80%,"A one",IF(marksSheet[per%]&gt;=70%,"A",IF(marksSheet[per%]&gt;=60%,"B",IF(marksSheet[per%]&gt;=50%,"C",IF(marksSheet[per%]&gt;=40%,"D",IF(marksSheet[per%]&gt;=33%,"E","Fail"))))))</f>
        <v>C</v>
      </c>
      <c r="K14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C</v>
      </c>
      <c r="L14">
        <f>COUNTIF(marksSheet[[#This Row],[phy]:[eng]],"&gt;=33")</f>
        <v>5</v>
      </c>
      <c r="M14">
        <f>COUNTIF(marksSheet[[#This Row],[phy]:[eng]],"&lt;33")+COUNTIF(marksSheet[[#This Row],[phy]:[eng]],"A")</f>
        <v>0</v>
      </c>
      <c r="N14" t="str">
        <f>IF(marksSheet[Grade1]="A one","Excellent",IF(marksSheet[Grade1]="A","Very Good",IF(marksSheet[Grade1]="B","Good","Need Workhard")))</f>
        <v>Need Workhard</v>
      </c>
    </row>
    <row r="15" spans="1:14" x14ac:dyDescent="0.3">
      <c r="A15" t="str">
        <f t="shared" si="0"/>
        <v>0006</v>
      </c>
      <c r="C15">
        <v>44</v>
      </c>
      <c r="D15">
        <v>44</v>
      </c>
      <c r="E15">
        <v>44</v>
      </c>
      <c r="F15">
        <v>44</v>
      </c>
      <c r="G15">
        <v>44</v>
      </c>
      <c r="H15">
        <f>SUM(marksSheet[[#This Row],[phy]:[eng]])</f>
        <v>220</v>
      </c>
      <c r="I15" s="1">
        <f>marksSheet[obtained]/$H$8</f>
        <v>0.44</v>
      </c>
      <c r="J15" t="str">
        <f>IF(marksSheet[per%]&gt;=80%,"A one",IF(marksSheet[per%]&gt;=70%,"A",IF(marksSheet[per%]&gt;=60%,"B",IF(marksSheet[per%]&gt;=50%,"C",IF(marksSheet[per%]&gt;=40%,"D",IF(marksSheet[per%]&gt;=33%,"E","Fail"))))))</f>
        <v>D</v>
      </c>
      <c r="K15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D</v>
      </c>
      <c r="L15">
        <f>COUNTIF(marksSheet[[#This Row],[phy]:[eng]],"&gt;=33")</f>
        <v>5</v>
      </c>
      <c r="M15">
        <f>COUNTIF(marksSheet[[#This Row],[phy]:[eng]],"&lt;33")+COUNTIF(marksSheet[[#This Row],[phy]:[eng]],"A")</f>
        <v>0</v>
      </c>
      <c r="N15" t="str">
        <f>IF(marksSheet[Grade1]="A one","Excellent",IF(marksSheet[Grade1]="A","Very Good",IF(marksSheet[Grade1]="B","Good","Need Workhard")))</f>
        <v>Need Workhard</v>
      </c>
    </row>
    <row r="16" spans="1:14" x14ac:dyDescent="0.3">
      <c r="A16" t="str">
        <f t="shared" si="0"/>
        <v>0007</v>
      </c>
      <c r="C16">
        <v>33</v>
      </c>
      <c r="D16">
        <v>33</v>
      </c>
      <c r="E16">
        <v>33</v>
      </c>
      <c r="F16">
        <v>33</v>
      </c>
      <c r="G16">
        <v>33</v>
      </c>
      <c r="H16">
        <f>SUM(marksSheet[[#This Row],[phy]:[eng]])</f>
        <v>165</v>
      </c>
      <c r="I16" s="1">
        <f>marksSheet[obtained]/$H$8</f>
        <v>0.33</v>
      </c>
      <c r="J16" t="str">
        <f>IF(marksSheet[per%]&gt;=80%,"A one",IF(marksSheet[per%]&gt;=70%,"A",IF(marksSheet[per%]&gt;=60%,"B",IF(marksSheet[per%]&gt;=50%,"C",IF(marksSheet[per%]&gt;=40%,"D",IF(marksSheet[per%]&gt;=33%,"E","Fail"))))))</f>
        <v>E</v>
      </c>
      <c r="K16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E</v>
      </c>
      <c r="L16">
        <f>COUNTIF(marksSheet[[#This Row],[phy]:[eng]],"&gt;=33")</f>
        <v>5</v>
      </c>
      <c r="M16">
        <f>COUNTIF(marksSheet[[#This Row],[phy]:[eng]],"&lt;33")+COUNTIF(marksSheet[[#This Row],[phy]:[eng]],"A")</f>
        <v>0</v>
      </c>
      <c r="N16" t="str">
        <f>IF(marksSheet[Grade1]="A one","Excellent",IF(marksSheet[Grade1]="A","Very Good",IF(marksSheet[Grade1]="B","Good","Need Workhard")))</f>
        <v>Need Workhard</v>
      </c>
    </row>
    <row r="17" spans="1:14" x14ac:dyDescent="0.3">
      <c r="A17" t="str">
        <f t="shared" si="0"/>
        <v>0008</v>
      </c>
      <c r="C17">
        <v>99</v>
      </c>
      <c r="D17">
        <v>99</v>
      </c>
      <c r="E17">
        <v>99</v>
      </c>
      <c r="F17">
        <v>99</v>
      </c>
      <c r="G17">
        <v>99</v>
      </c>
      <c r="H17">
        <f>SUM(marksSheet[[#This Row],[phy]:[eng]])</f>
        <v>495</v>
      </c>
      <c r="I17" s="1">
        <f>marksSheet[obtained]/$H$8</f>
        <v>0.99</v>
      </c>
      <c r="J17" t="str">
        <f>IF(marksSheet[per%]&gt;=80%,"A one",IF(marksSheet[per%]&gt;=70%,"A",IF(marksSheet[per%]&gt;=60%,"B",IF(marksSheet[per%]&gt;=50%,"C",IF(marksSheet[per%]&gt;=40%,"D",IF(marksSheet[per%]&gt;=33%,"E","Fail"))))))</f>
        <v>A one</v>
      </c>
      <c r="K17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A one</v>
      </c>
      <c r="L17">
        <f>COUNTIF(marksSheet[[#This Row],[phy]:[eng]],"&gt;=33")</f>
        <v>5</v>
      </c>
      <c r="M17">
        <f>COUNTIF(marksSheet[[#This Row],[phy]:[eng]],"&lt;33")+COUNTIF(marksSheet[[#This Row],[phy]:[eng]],"A")</f>
        <v>0</v>
      </c>
      <c r="N17" t="str">
        <f>IF(marksSheet[Grade1]="A one","Excellent",IF(marksSheet[Grade1]="A","Very Good",IF(marksSheet[Grade1]="B","Good","Need Workhard")))</f>
        <v>Excellent</v>
      </c>
    </row>
    <row r="18" spans="1:14" x14ac:dyDescent="0.3">
      <c r="A18" t="str">
        <f t="shared" si="0"/>
        <v>0009</v>
      </c>
      <c r="C18">
        <v>11</v>
      </c>
      <c r="D18">
        <v>11</v>
      </c>
      <c r="E18">
        <v>11</v>
      </c>
      <c r="F18">
        <v>11</v>
      </c>
      <c r="G18">
        <v>11</v>
      </c>
      <c r="H18">
        <f>SUM(marksSheet[[#This Row],[phy]:[eng]])</f>
        <v>55</v>
      </c>
      <c r="I18" s="1">
        <f>marksSheet[obtained]/$H$8</f>
        <v>0.11</v>
      </c>
      <c r="J18" t="str">
        <f>IF(marksSheet[per%]&gt;=80%,"A one",IF(marksSheet[per%]&gt;=70%,"A",IF(marksSheet[per%]&gt;=60%,"B",IF(marksSheet[per%]&gt;=50%,"C",IF(marksSheet[per%]&gt;=40%,"D",IF(marksSheet[per%]&gt;=33%,"E","Fail"))))))</f>
        <v>Fail</v>
      </c>
      <c r="K18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Fail</v>
      </c>
      <c r="L18">
        <f>COUNTIF(marksSheet[[#This Row],[phy]:[eng]],"&gt;=33")</f>
        <v>0</v>
      </c>
      <c r="M18">
        <f>COUNTIF(marksSheet[[#This Row],[phy]:[eng]],"&lt;33")+COUNTIF(marksSheet[[#This Row],[phy]:[eng]],"A")</f>
        <v>5</v>
      </c>
      <c r="N18" t="str">
        <f>IF(marksSheet[Grade1]="A one","Excellent",IF(marksSheet[Grade1]="A","Very Good",IF(marksSheet[Grade1]="B","Good","Need Workhard")))</f>
        <v>Need Workhard</v>
      </c>
    </row>
    <row r="19" spans="1:14" x14ac:dyDescent="0.3">
      <c r="A19" t="str">
        <f t="shared" si="0"/>
        <v>0010</v>
      </c>
      <c r="C19">
        <v>0</v>
      </c>
      <c r="D19">
        <v>0</v>
      </c>
      <c r="E19">
        <v>0</v>
      </c>
      <c r="F19">
        <v>0</v>
      </c>
      <c r="G19">
        <v>0</v>
      </c>
      <c r="H19">
        <f>SUM(marksSheet[[#This Row],[phy]:[eng]])</f>
        <v>0</v>
      </c>
      <c r="I19" s="1">
        <f>marksSheet[obtained]/$H$8</f>
        <v>0</v>
      </c>
      <c r="J19" t="str">
        <f>IF(marksSheet[per%]&gt;=80%,"A one",IF(marksSheet[per%]&gt;=70%,"A",IF(marksSheet[per%]&gt;=60%,"B",IF(marksSheet[per%]&gt;=50%,"C",IF(marksSheet[per%]&gt;=40%,"D",IF(marksSheet[per%]&gt;=33%,"E","Fail"))))))</f>
        <v>Fail</v>
      </c>
      <c r="K19" t="str">
        <f>IF(OR(marksSheet[phy]&lt;33,marksSheet[chem]&lt;33,marksSheet[maths]&lt;33,marksSheet[urdu]&lt;33,marksSheet[eng]&lt;33,marksSheet[phy]="A",marksSheet[maths]="A",marksSheet[chem]="A",marksSheet[urdu]="A",marksSheet[eng]="A"),"Fail",IF(marksSheet[per%]&gt;=80%,"A one",IF(marksSheet[per%]&gt;=70%,"A",IF(marksSheet[per%]&gt;=60%,"B",IF(marksSheet[per%]&gt;=50%,"C",IF(marksSheet[per%]&gt;=40%,"D",IF(marksSheet[per%]&gt;=33%,"E","Fail")))))))</f>
        <v>Fail</v>
      </c>
      <c r="L19">
        <f>COUNTIF(marksSheet[[#This Row],[phy]:[eng]],"&gt;=33")</f>
        <v>0</v>
      </c>
      <c r="M19">
        <f>COUNTIF(marksSheet[[#This Row],[phy]:[eng]],"&lt;33")+COUNTIF(marksSheet[[#This Row],[phy]:[eng]],"A")</f>
        <v>5</v>
      </c>
      <c r="N19" t="str">
        <f>IF(marksSheet[Grade1]="A one","Excellent",IF(marksSheet[Grade1]="A","Very Good",IF(marksSheet[Grade1]="B","Good","Need Workhard")))</f>
        <v>Need Workhard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93"/>
  <sheetViews>
    <sheetView topLeftCell="A79" zoomScale="160" zoomScaleNormal="160" workbookViewId="0">
      <selection activeCell="E84" sqref="E84"/>
    </sheetView>
  </sheetViews>
  <sheetFormatPr defaultRowHeight="14.4" x14ac:dyDescent="0.3"/>
  <cols>
    <col min="2" max="2" width="15.33203125" bestFit="1" customWidth="1"/>
    <col min="5" max="5" width="31.109375" bestFit="1" customWidth="1"/>
  </cols>
  <sheetData>
    <row r="3" spans="2:11" x14ac:dyDescent="0.3">
      <c r="B3" t="s">
        <v>32</v>
      </c>
    </row>
    <row r="4" spans="2:11" ht="15" thickBot="1" x14ac:dyDescent="0.35">
      <c r="B4" t="s">
        <v>26</v>
      </c>
      <c r="C4" t="s">
        <v>33</v>
      </c>
      <c r="E4">
        <f>COUNT(B5:B16)</f>
        <v>9</v>
      </c>
    </row>
    <row r="5" spans="2:11" x14ac:dyDescent="0.3">
      <c r="B5" s="6">
        <v>12</v>
      </c>
      <c r="C5" t="s">
        <v>35</v>
      </c>
      <c r="E5">
        <f>COUNTA(B5:B16)</f>
        <v>12</v>
      </c>
    </row>
    <row r="6" spans="2:11" x14ac:dyDescent="0.3">
      <c r="B6" s="7">
        <v>63</v>
      </c>
      <c r="C6" t="s">
        <v>36</v>
      </c>
      <c r="D6" t="s">
        <v>27</v>
      </c>
      <c r="E6" t="str">
        <f>"=COUNTIF(range,criteria)"</f>
        <v>=COUNTIF(range,criteria)</v>
      </c>
    </row>
    <row r="7" spans="2:11" x14ac:dyDescent="0.3">
      <c r="B7" s="7">
        <v>12</v>
      </c>
      <c r="C7" t="s">
        <v>36</v>
      </c>
      <c r="D7" t="s">
        <v>29</v>
      </c>
      <c r="H7">
        <f>COUNTIF(B5:B16,"=3")</f>
        <v>2</v>
      </c>
    </row>
    <row r="8" spans="2:11" x14ac:dyDescent="0.3">
      <c r="B8" s="7" t="s">
        <v>28</v>
      </c>
      <c r="C8" t="s">
        <v>39</v>
      </c>
      <c r="D8" t="s">
        <v>30</v>
      </c>
      <c r="H8">
        <f>COUNTIF(B5:B16,"a")</f>
        <v>3</v>
      </c>
    </row>
    <row r="9" spans="2:11" x14ac:dyDescent="0.3">
      <c r="B9" s="7">
        <v>2</v>
      </c>
      <c r="C9" t="s">
        <v>35</v>
      </c>
      <c r="D9" t="s">
        <v>31</v>
      </c>
      <c r="I9">
        <f>COUNTIF(B5:B16,"&lt;=3")</f>
        <v>4</v>
      </c>
    </row>
    <row r="10" spans="2:11" x14ac:dyDescent="0.3">
      <c r="B10" s="7">
        <v>3</v>
      </c>
      <c r="C10" t="s">
        <v>36</v>
      </c>
      <c r="D10" t="s">
        <v>37</v>
      </c>
      <c r="H10">
        <f>COUNTIF(C5:C16,"=CIT")</f>
        <v>5</v>
      </c>
    </row>
    <row r="11" spans="2:11" x14ac:dyDescent="0.3">
      <c r="B11" s="7">
        <v>5</v>
      </c>
      <c r="C11" t="s">
        <v>35</v>
      </c>
      <c r="D11" t="s">
        <v>38</v>
      </c>
      <c r="H11">
        <f>COUNTIF(C5:C16,"cit")</f>
        <v>5</v>
      </c>
      <c r="I11">
        <f>COUNTIF(C5:C16,"adit")</f>
        <v>6</v>
      </c>
      <c r="J11">
        <f>H11+I11</f>
        <v>11</v>
      </c>
      <c r="K11">
        <f>COUNTIF(C5:C16,"cit") + COUNTIF(C5:C16,"adit")</f>
        <v>11</v>
      </c>
    </row>
    <row r="12" spans="2:11" x14ac:dyDescent="0.3">
      <c r="B12" s="7" t="s">
        <v>28</v>
      </c>
      <c r="C12" t="s">
        <v>35</v>
      </c>
    </row>
    <row r="13" spans="2:11" x14ac:dyDescent="0.3">
      <c r="B13" s="7" t="s">
        <v>28</v>
      </c>
      <c r="C13" t="s">
        <v>35</v>
      </c>
      <c r="H13" t="str">
        <f>"CIT: "&amp;COUNTIF(C4:C16,"cit")&amp;" ADIT: "&amp;COUNTIF(C4:C16,"adit")</f>
        <v>CIT: 5 ADIT: 6</v>
      </c>
    </row>
    <row r="14" spans="2:11" x14ac:dyDescent="0.3">
      <c r="B14" s="7">
        <v>3</v>
      </c>
      <c r="C14" t="s">
        <v>36</v>
      </c>
    </row>
    <row r="15" spans="2:11" x14ac:dyDescent="0.3">
      <c r="B15" s="7">
        <v>4</v>
      </c>
      <c r="C15" t="s">
        <v>35</v>
      </c>
    </row>
    <row r="16" spans="2:11" ht="15" thickBot="1" x14ac:dyDescent="0.35">
      <c r="B16" s="8">
        <v>1</v>
      </c>
      <c r="C16" t="s">
        <v>36</v>
      </c>
    </row>
    <row r="18" spans="2:10" x14ac:dyDescent="0.3">
      <c r="C18" t="s">
        <v>33</v>
      </c>
      <c r="D18" t="s">
        <v>34</v>
      </c>
      <c r="F18">
        <v>5</v>
      </c>
      <c r="G18">
        <v>2</v>
      </c>
      <c r="H18">
        <f>F18+G18</f>
        <v>7</v>
      </c>
    </row>
    <row r="19" spans="2:10" x14ac:dyDescent="0.3">
      <c r="C19" t="s">
        <v>35</v>
      </c>
      <c r="D19">
        <v>1500</v>
      </c>
    </row>
    <row r="20" spans="2:10" x14ac:dyDescent="0.3">
      <c r="C20" t="s">
        <v>36</v>
      </c>
    </row>
    <row r="23" spans="2:10" x14ac:dyDescent="0.3">
      <c r="B23" t="s">
        <v>40</v>
      </c>
      <c r="E23" t="str">
        <f>"=SUMIF(range,criteria,[sum_range])"</f>
        <v>=SUMIF(range,criteria,[sum_range])</v>
      </c>
    </row>
    <row r="25" spans="2:10" ht="15" thickBot="1" x14ac:dyDescent="0.35">
      <c r="D25" t="s">
        <v>42</v>
      </c>
      <c r="E25" t="s">
        <v>33</v>
      </c>
    </row>
    <row r="26" spans="2:10" x14ac:dyDescent="0.3">
      <c r="D26" s="6">
        <v>12</v>
      </c>
      <c r="E26" t="s">
        <v>35</v>
      </c>
      <c r="F26" t="s">
        <v>41</v>
      </c>
      <c r="I26">
        <f>SUMIF(D26:D37,"=3",D26:D37)</f>
        <v>9</v>
      </c>
      <c r="J26">
        <f>SUMIF(D26:D37,"=3")</f>
        <v>9</v>
      </c>
    </row>
    <row r="27" spans="2:10" x14ac:dyDescent="0.3">
      <c r="D27" s="7">
        <v>63</v>
      </c>
      <c r="E27" t="s">
        <v>36</v>
      </c>
      <c r="F27" t="s">
        <v>43</v>
      </c>
      <c r="I27">
        <f>SUMIF(E26:E37,"=adit",D26:D37)</f>
        <v>35</v>
      </c>
    </row>
    <row r="28" spans="2:10" x14ac:dyDescent="0.3">
      <c r="D28" s="7">
        <v>1200</v>
      </c>
      <c r="E28" t="s">
        <v>36</v>
      </c>
      <c r="F28" t="s">
        <v>44</v>
      </c>
    </row>
    <row r="29" spans="2:10" x14ac:dyDescent="0.3">
      <c r="D29" s="7">
        <v>6</v>
      </c>
      <c r="E29" t="s">
        <v>39</v>
      </c>
      <c r="G29" t="s">
        <v>45</v>
      </c>
    </row>
    <row r="30" spans="2:10" x14ac:dyDescent="0.3">
      <c r="D30" s="7">
        <v>2</v>
      </c>
      <c r="E30" t="s">
        <v>35</v>
      </c>
      <c r="G30" t="str">
        <f>"Total: "&amp;SUM(D26:D37)&amp;", CIT: "&amp;SUMIF(E26:E37,"cit",D26:D37)&amp;", ADIT: "&amp;SUMIF(E26:E37,"adit",D26:D37)&amp;", ACAD: "&amp;SUMIF(E26:E37,"acad",D26:D37)</f>
        <v>Total: 1311, CIT: 1270, ADIT: 35, ACAD: 6</v>
      </c>
    </row>
    <row r="31" spans="2:10" x14ac:dyDescent="0.3">
      <c r="D31" s="7">
        <v>3</v>
      </c>
      <c r="E31" t="s">
        <v>36</v>
      </c>
    </row>
    <row r="32" spans="2:10" x14ac:dyDescent="0.3">
      <c r="D32" s="7">
        <v>5</v>
      </c>
      <c r="E32" t="s">
        <v>35</v>
      </c>
    </row>
    <row r="33" spans="2:8" x14ac:dyDescent="0.3">
      <c r="D33" s="7">
        <v>9</v>
      </c>
      <c r="E33" t="s">
        <v>35</v>
      </c>
    </row>
    <row r="34" spans="2:8" x14ac:dyDescent="0.3">
      <c r="D34" s="7">
        <v>3</v>
      </c>
      <c r="E34" t="s">
        <v>35</v>
      </c>
    </row>
    <row r="35" spans="2:8" x14ac:dyDescent="0.3">
      <c r="D35" s="7">
        <v>3</v>
      </c>
      <c r="E35" t="s">
        <v>36</v>
      </c>
    </row>
    <row r="36" spans="2:8" x14ac:dyDescent="0.3">
      <c r="D36" s="7">
        <v>4</v>
      </c>
      <c r="E36" t="s">
        <v>35</v>
      </c>
    </row>
    <row r="37" spans="2:8" ht="15" thickBot="1" x14ac:dyDescent="0.35">
      <c r="D37" s="8">
        <v>1</v>
      </c>
      <c r="E37" t="s">
        <v>36</v>
      </c>
    </row>
    <row r="42" spans="2:8" x14ac:dyDescent="0.3">
      <c r="B42" t="s">
        <v>46</v>
      </c>
    </row>
    <row r="43" spans="2:8" ht="15" thickBot="1" x14ac:dyDescent="0.35"/>
    <row r="44" spans="2:8" ht="15" thickBot="1" x14ac:dyDescent="0.35">
      <c r="C44" s="9" t="s">
        <v>42</v>
      </c>
      <c r="D44" s="9" t="s">
        <v>33</v>
      </c>
      <c r="E44" s="9" t="s">
        <v>47</v>
      </c>
      <c r="F44" s="9" t="s">
        <v>48</v>
      </c>
      <c r="G44" s="10" t="s">
        <v>54</v>
      </c>
    </row>
    <row r="45" spans="2:8" ht="15" thickBot="1" x14ac:dyDescent="0.35">
      <c r="C45" s="9">
        <v>12</v>
      </c>
      <c r="D45" s="9" t="s">
        <v>35</v>
      </c>
      <c r="E45" s="9" t="s">
        <v>49</v>
      </c>
      <c r="F45" s="9" t="s">
        <v>52</v>
      </c>
      <c r="G45" s="10" t="s">
        <v>55</v>
      </c>
    </row>
    <row r="46" spans="2:8" ht="15" thickBot="1" x14ac:dyDescent="0.35">
      <c r="C46" s="9">
        <v>63</v>
      </c>
      <c r="D46" s="9" t="s">
        <v>36</v>
      </c>
      <c r="E46" s="9" t="s">
        <v>50</v>
      </c>
      <c r="F46" s="9" t="s">
        <v>53</v>
      </c>
      <c r="H46">
        <f>COUNTIFS(D45:D56,"adit",E45:E56,"5 to 7",F45:F56,"korangi")</f>
        <v>2</v>
      </c>
    </row>
    <row r="47" spans="2:8" ht="15" thickBot="1" x14ac:dyDescent="0.35">
      <c r="C47" s="9">
        <v>1200</v>
      </c>
      <c r="D47" s="9" t="s">
        <v>36</v>
      </c>
      <c r="E47" s="9" t="s">
        <v>51</v>
      </c>
      <c r="F47" s="9" t="s">
        <v>52</v>
      </c>
    </row>
    <row r="48" spans="2:8" ht="15" thickBot="1" x14ac:dyDescent="0.35">
      <c r="C48" s="9">
        <v>6</v>
      </c>
      <c r="D48" s="9" t="s">
        <v>39</v>
      </c>
      <c r="E48" s="9" t="s">
        <v>50</v>
      </c>
      <c r="F48" s="9" t="s">
        <v>52</v>
      </c>
    </row>
    <row r="49" spans="2:6" ht="15" thickBot="1" x14ac:dyDescent="0.35">
      <c r="C49" s="9">
        <v>2</v>
      </c>
      <c r="D49" s="9" t="s">
        <v>35</v>
      </c>
      <c r="E49" s="9" t="s">
        <v>50</v>
      </c>
      <c r="F49" s="9" t="s">
        <v>52</v>
      </c>
    </row>
    <row r="50" spans="2:6" ht="15" thickBot="1" x14ac:dyDescent="0.35">
      <c r="C50" s="9">
        <v>3</v>
      </c>
      <c r="D50" s="9" t="s">
        <v>36</v>
      </c>
      <c r="E50" s="9" t="s">
        <v>50</v>
      </c>
      <c r="F50" s="9" t="s">
        <v>53</v>
      </c>
    </row>
    <row r="51" spans="2:6" ht="15" thickBot="1" x14ac:dyDescent="0.35">
      <c r="C51" s="9">
        <v>5</v>
      </c>
      <c r="D51" s="9" t="s">
        <v>35</v>
      </c>
      <c r="E51" s="9" t="s">
        <v>51</v>
      </c>
      <c r="F51" s="9" t="s">
        <v>53</v>
      </c>
    </row>
    <row r="52" spans="2:6" ht="15" thickBot="1" x14ac:dyDescent="0.35">
      <c r="C52" s="9">
        <v>9</v>
      </c>
      <c r="D52" s="9" t="s">
        <v>35</v>
      </c>
      <c r="E52" s="9" t="s">
        <v>51</v>
      </c>
      <c r="F52" s="9" t="s">
        <v>52</v>
      </c>
    </row>
    <row r="53" spans="2:6" ht="15" thickBot="1" x14ac:dyDescent="0.35">
      <c r="C53" s="9">
        <v>3</v>
      </c>
      <c r="D53" s="9" t="s">
        <v>35</v>
      </c>
      <c r="E53" s="9" t="s">
        <v>50</v>
      </c>
      <c r="F53" s="9" t="s">
        <v>52</v>
      </c>
    </row>
    <row r="54" spans="2:6" ht="15" thickBot="1" x14ac:dyDescent="0.35">
      <c r="C54" s="9">
        <v>3</v>
      </c>
      <c r="D54" s="9" t="s">
        <v>36</v>
      </c>
      <c r="E54" s="9" t="s">
        <v>50</v>
      </c>
      <c r="F54" s="9" t="s">
        <v>53</v>
      </c>
    </row>
    <row r="55" spans="2:6" ht="15" thickBot="1" x14ac:dyDescent="0.35">
      <c r="C55" s="9">
        <v>4</v>
      </c>
      <c r="D55" s="9" t="s">
        <v>35</v>
      </c>
      <c r="E55" s="9" t="s">
        <v>51</v>
      </c>
      <c r="F55" s="9" t="s">
        <v>53</v>
      </c>
    </row>
    <row r="56" spans="2:6" ht="15" thickBot="1" x14ac:dyDescent="0.35">
      <c r="C56" s="9">
        <v>1</v>
      </c>
      <c r="D56" s="9" t="s">
        <v>36</v>
      </c>
      <c r="E56" s="9" t="s">
        <v>49</v>
      </c>
      <c r="F56" s="9" t="s">
        <v>52</v>
      </c>
    </row>
    <row r="59" spans="2:6" x14ac:dyDescent="0.3">
      <c r="B59" t="s">
        <v>56</v>
      </c>
    </row>
    <row r="62" spans="2:6" ht="15" thickBot="1" x14ac:dyDescent="0.35"/>
    <row r="63" spans="2:6" ht="15" thickBot="1" x14ac:dyDescent="0.35">
      <c r="B63" s="9" t="s">
        <v>42</v>
      </c>
      <c r="C63" s="9" t="s">
        <v>33</v>
      </c>
      <c r="D63" s="9" t="s">
        <v>47</v>
      </c>
      <c r="E63" s="9" t="s">
        <v>48</v>
      </c>
    </row>
    <row r="64" spans="2:6" ht="15" thickBot="1" x14ac:dyDescent="0.35">
      <c r="B64" s="9">
        <v>12</v>
      </c>
      <c r="C64" s="9" t="s">
        <v>35</v>
      </c>
      <c r="D64" s="9" t="s">
        <v>49</v>
      </c>
      <c r="E64" s="9" t="s">
        <v>52</v>
      </c>
    </row>
    <row r="65" spans="2:7" ht="15" thickBot="1" x14ac:dyDescent="0.35">
      <c r="B65" s="9">
        <v>63</v>
      </c>
      <c r="C65" s="9" t="s">
        <v>36</v>
      </c>
      <c r="D65" s="9" t="s">
        <v>50</v>
      </c>
      <c r="E65" s="9" t="s">
        <v>53</v>
      </c>
      <c r="G65">
        <f>SUMIFS(B64:B75,C64:C75,"adit",D64:D75,"5 to 7")</f>
        <v>5</v>
      </c>
    </row>
    <row r="66" spans="2:7" ht="15" thickBot="1" x14ac:dyDescent="0.35">
      <c r="B66" s="9">
        <v>1200</v>
      </c>
      <c r="C66" s="9" t="s">
        <v>36</v>
      </c>
      <c r="D66" s="9" t="s">
        <v>51</v>
      </c>
      <c r="E66" s="9" t="s">
        <v>52</v>
      </c>
    </row>
    <row r="67" spans="2:7" ht="15" thickBot="1" x14ac:dyDescent="0.35">
      <c r="B67" s="9">
        <v>6</v>
      </c>
      <c r="C67" s="9" t="s">
        <v>39</v>
      </c>
      <c r="D67" s="9" t="s">
        <v>50</v>
      </c>
      <c r="E67" s="9" t="s">
        <v>52</v>
      </c>
    </row>
    <row r="68" spans="2:7" ht="15" thickBot="1" x14ac:dyDescent="0.35">
      <c r="B68" s="9">
        <v>2</v>
      </c>
      <c r="C68" s="9" t="s">
        <v>35</v>
      </c>
      <c r="D68" s="9" t="s">
        <v>50</v>
      </c>
      <c r="E68" s="9" t="s">
        <v>52</v>
      </c>
    </row>
    <row r="69" spans="2:7" ht="15" thickBot="1" x14ac:dyDescent="0.35">
      <c r="B69" s="9">
        <v>3</v>
      </c>
      <c r="C69" s="9" t="s">
        <v>36</v>
      </c>
      <c r="D69" s="9" t="s">
        <v>50</v>
      </c>
      <c r="E69" s="9" t="s">
        <v>53</v>
      </c>
    </row>
    <row r="70" spans="2:7" ht="15" thickBot="1" x14ac:dyDescent="0.35">
      <c r="B70" s="9">
        <v>5</v>
      </c>
      <c r="C70" s="9" t="s">
        <v>35</v>
      </c>
      <c r="D70" s="9" t="s">
        <v>51</v>
      </c>
      <c r="E70" s="9" t="s">
        <v>53</v>
      </c>
    </row>
    <row r="71" spans="2:7" ht="15" thickBot="1" x14ac:dyDescent="0.35">
      <c r="B71" s="9">
        <v>9</v>
      </c>
      <c r="C71" s="9" t="s">
        <v>35</v>
      </c>
      <c r="D71" s="9" t="s">
        <v>51</v>
      </c>
      <c r="E71" s="9" t="s">
        <v>52</v>
      </c>
    </row>
    <row r="72" spans="2:7" ht="15" thickBot="1" x14ac:dyDescent="0.35">
      <c r="B72" s="9">
        <v>3</v>
      </c>
      <c r="C72" s="9" t="s">
        <v>35</v>
      </c>
      <c r="D72" s="9" t="s">
        <v>50</v>
      </c>
      <c r="E72" s="9" t="s">
        <v>52</v>
      </c>
    </row>
    <row r="73" spans="2:7" ht="15" thickBot="1" x14ac:dyDescent="0.35">
      <c r="B73" s="9">
        <v>3</v>
      </c>
      <c r="C73" s="9" t="s">
        <v>36</v>
      </c>
      <c r="D73" s="9" t="s">
        <v>50</v>
      </c>
      <c r="E73" s="9" t="s">
        <v>53</v>
      </c>
    </row>
    <row r="74" spans="2:7" ht="15" thickBot="1" x14ac:dyDescent="0.35">
      <c r="B74" s="9">
        <v>4</v>
      </c>
      <c r="C74" s="9" t="s">
        <v>35</v>
      </c>
      <c r="D74" s="9" t="s">
        <v>51</v>
      </c>
      <c r="E74" s="9" t="s">
        <v>53</v>
      </c>
    </row>
    <row r="75" spans="2:7" ht="15" thickBot="1" x14ac:dyDescent="0.35">
      <c r="B75" s="9">
        <v>1</v>
      </c>
      <c r="C75" s="9" t="s">
        <v>36</v>
      </c>
      <c r="D75" s="9" t="s">
        <v>49</v>
      </c>
      <c r="E75" s="9" t="s">
        <v>52</v>
      </c>
    </row>
    <row r="77" spans="2:7" x14ac:dyDescent="0.3">
      <c r="E77">
        <f>COUNTIF(C64:C75,"&lt;&gt;cit")</f>
        <v>7</v>
      </c>
    </row>
    <row r="80" spans="2:7" x14ac:dyDescent="0.3">
      <c r="B80" t="s">
        <v>57</v>
      </c>
    </row>
    <row r="81" spans="2:6" x14ac:dyDescent="0.3">
      <c r="B81" s="11" t="s">
        <v>58</v>
      </c>
      <c r="D81" t="s">
        <v>68</v>
      </c>
      <c r="E81" t="s">
        <v>75</v>
      </c>
      <c r="F81">
        <f>COUNTIF(B81:B93,"shahzaib")</f>
        <v>1</v>
      </c>
    </row>
    <row r="82" spans="2:6" x14ac:dyDescent="0.3">
      <c r="B82" s="11" t="s">
        <v>59</v>
      </c>
      <c r="D82" t="s">
        <v>69</v>
      </c>
      <c r="E82" t="s">
        <v>74</v>
      </c>
    </row>
    <row r="83" spans="2:6" x14ac:dyDescent="0.3">
      <c r="B83" s="11" t="s">
        <v>60</v>
      </c>
      <c r="D83" t="s">
        <v>70</v>
      </c>
      <c r="E83" t="s">
        <v>74</v>
      </c>
    </row>
    <row r="84" spans="2:6" x14ac:dyDescent="0.3">
      <c r="B84" s="11" t="s">
        <v>86</v>
      </c>
      <c r="D84" t="s">
        <v>71</v>
      </c>
      <c r="E84" t="s">
        <v>74</v>
      </c>
    </row>
    <row r="85" spans="2:6" x14ac:dyDescent="0.3">
      <c r="B85" s="11" t="s">
        <v>87</v>
      </c>
      <c r="D85" t="s">
        <v>72</v>
      </c>
      <c r="E85" t="s">
        <v>74</v>
      </c>
    </row>
    <row r="86" spans="2:6" x14ac:dyDescent="0.3">
      <c r="B86" s="11" t="s">
        <v>61</v>
      </c>
      <c r="D86" t="s">
        <v>73</v>
      </c>
      <c r="E86" t="s">
        <v>76</v>
      </c>
      <c r="F86">
        <f>COUNTIF(B81:B93,"&lt;&gt;shahzaib")</f>
        <v>12</v>
      </c>
    </row>
    <row r="87" spans="2:6" x14ac:dyDescent="0.3">
      <c r="B87" s="11" t="s">
        <v>62</v>
      </c>
      <c r="D87" s="12" t="s">
        <v>77</v>
      </c>
      <c r="E87">
        <f>COUNTIF(B81:B93,"=a*")</f>
        <v>7</v>
      </c>
      <c r="F87" t="s">
        <v>82</v>
      </c>
    </row>
    <row r="88" spans="2:6" x14ac:dyDescent="0.3">
      <c r="B88" s="11" t="s">
        <v>84</v>
      </c>
      <c r="D88" s="12" t="s">
        <v>78</v>
      </c>
      <c r="E88">
        <f>COUNTIF(B81:B93,"*khan")</f>
        <v>2</v>
      </c>
      <c r="F88" t="s">
        <v>83</v>
      </c>
    </row>
    <row r="89" spans="2:6" x14ac:dyDescent="0.3">
      <c r="B89" s="11" t="s">
        <v>63</v>
      </c>
      <c r="D89" s="12" t="s">
        <v>79</v>
      </c>
      <c r="E89">
        <f>COUNTIF(B81:B93,"*shahzaib*")</f>
        <v>4</v>
      </c>
      <c r="F89" t="s">
        <v>85</v>
      </c>
    </row>
    <row r="90" spans="2:6" x14ac:dyDescent="0.3">
      <c r="B90" s="11" t="s">
        <v>64</v>
      </c>
      <c r="D90" s="12" t="s">
        <v>80</v>
      </c>
      <c r="E90">
        <f>COUNTIF(B81:B93,"??i*")</f>
        <v>3</v>
      </c>
    </row>
    <row r="91" spans="2:6" x14ac:dyDescent="0.3">
      <c r="B91" s="11" t="s">
        <v>65</v>
      </c>
      <c r="D91" s="12" t="s">
        <v>81</v>
      </c>
      <c r="E91">
        <f>COUNTIF(B81:B93,"*a?")</f>
        <v>6</v>
      </c>
    </row>
    <row r="92" spans="2:6" x14ac:dyDescent="0.3">
      <c r="B92" s="11" t="s">
        <v>66</v>
      </c>
      <c r="D92" s="12"/>
    </row>
    <row r="93" spans="2:6" x14ac:dyDescent="0.3">
      <c r="B93" s="11" t="s">
        <v>67</v>
      </c>
      <c r="D9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2017-09-06T12:37:05Z</dcterms:created>
  <dcterms:modified xsi:type="dcterms:W3CDTF">2017-09-07T13:19:18Z</dcterms:modified>
</cp:coreProperties>
</file>