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r Qasim (Records)\M17\Excel\"/>
    </mc:Choice>
  </mc:AlternateContent>
  <bookViews>
    <workbookView xWindow="0" yWindow="0" windowWidth="15360" windowHeight="7968" activeTab="2"/>
  </bookViews>
  <sheets>
    <sheet name="Sheet1" sheetId="1" r:id="rId1"/>
    <sheet name="Sheet2" sheetId="2" r:id="rId2"/>
    <sheet name="Sheet3" sheetId="3" r:id="rId3"/>
  </sheets>
  <definedNames>
    <definedName name="id">Sheet2!$G$3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F10" i="2"/>
  <c r="D5" i="2"/>
  <c r="D11" i="3"/>
  <c r="D12" i="3"/>
  <c r="D13" i="3"/>
  <c r="D10" i="3"/>
  <c r="C11" i="3"/>
  <c r="C12" i="3"/>
  <c r="C13" i="3"/>
  <c r="C10" i="3"/>
  <c r="B12" i="3"/>
  <c r="B11" i="3"/>
  <c r="B10" i="3"/>
  <c r="D8" i="3"/>
  <c r="D7" i="3"/>
  <c r="D6" i="3"/>
  <c r="C34" i="1" l="1"/>
  <c r="H7" i="2"/>
  <c r="AE7" i="2"/>
  <c r="H34" i="1"/>
  <c r="D34" i="1"/>
  <c r="E34" i="1"/>
  <c r="F34" i="1"/>
  <c r="G34" i="1"/>
  <c r="B37" i="1"/>
  <c r="D37" i="1"/>
  <c r="C37" i="1"/>
  <c r="E37" i="1"/>
  <c r="F37" i="1"/>
  <c r="G37" i="1"/>
  <c r="H37" i="1"/>
  <c r="C55" i="1"/>
  <c r="C54" i="1"/>
  <c r="G49" i="1"/>
  <c r="G50" i="1" s="1"/>
  <c r="F49" i="1"/>
  <c r="F50" i="1" s="1"/>
  <c r="E49" i="1"/>
  <c r="E50" i="1" s="1"/>
  <c r="D49" i="1"/>
  <c r="D50" i="1" s="1"/>
  <c r="C49" i="1"/>
  <c r="C50" i="1" s="1"/>
  <c r="B49" i="1"/>
  <c r="B50" i="1" s="1"/>
  <c r="C44" i="1"/>
  <c r="D44" i="1" s="1"/>
  <c r="E44" i="1" s="1"/>
  <c r="F44" i="1" s="1"/>
  <c r="G44" i="1" s="1"/>
  <c r="B44" i="1"/>
  <c r="F16" i="1"/>
  <c r="F17" i="1" l="1"/>
  <c r="F18" i="1"/>
  <c r="F19" i="1"/>
  <c r="F20" i="1"/>
  <c r="F21" i="1"/>
  <c r="A24" i="1" l="1"/>
  <c r="A16" i="1"/>
  <c r="A8" i="1"/>
  <c r="A9" i="1" s="1"/>
  <c r="A10" i="1" s="1"/>
  <c r="A17" i="1" l="1"/>
  <c r="A18" i="1" s="1"/>
  <c r="D3" i="1"/>
  <c r="C3" i="1"/>
  <c r="A19" i="1" l="1"/>
  <c r="G21" i="1"/>
  <c r="G20" i="1"/>
  <c r="G19" i="1"/>
  <c r="D10" i="1"/>
  <c r="E10" i="1" s="1"/>
  <c r="G18" i="1"/>
  <c r="G17" i="1"/>
  <c r="G16" i="1"/>
  <c r="D8" i="1"/>
  <c r="E8" i="1" s="1"/>
  <c r="D9" i="1"/>
  <c r="E9" i="1" s="1"/>
  <c r="A20" i="1" l="1"/>
  <c r="A21" i="1" l="1"/>
  <c r="D27" i="1" s="1"/>
  <c r="E28" i="1"/>
  <c r="D28" i="1" l="1"/>
</calcChain>
</file>

<file path=xl/sharedStrings.xml><?xml version="1.0" encoding="utf-8"?>
<sst xmlns="http://schemas.openxmlformats.org/spreadsheetml/2006/main" count="98" uniqueCount="55">
  <si>
    <t>1 Tola Gold price</t>
  </si>
  <si>
    <t>Gold</t>
  </si>
  <si>
    <t>Chandi</t>
  </si>
  <si>
    <t>Acc no</t>
  </si>
  <si>
    <t>Acc title</t>
  </si>
  <si>
    <t>Amount</t>
  </si>
  <si>
    <t>Deduction</t>
  </si>
  <si>
    <t>Balanace</t>
  </si>
  <si>
    <t>Basil</t>
  </si>
  <si>
    <t>Basit</t>
  </si>
  <si>
    <t>Iqbal</t>
  </si>
  <si>
    <t>Part-I</t>
  </si>
  <si>
    <t>Part-II</t>
  </si>
  <si>
    <t>AccType</t>
  </si>
  <si>
    <t>PLS</t>
  </si>
  <si>
    <t>Saving</t>
  </si>
  <si>
    <t>Current</t>
  </si>
  <si>
    <t>Hamza</t>
  </si>
  <si>
    <t>SEED pakistan</t>
  </si>
  <si>
    <t>Jhone</t>
  </si>
  <si>
    <t>Religion</t>
  </si>
  <si>
    <t>Muslim</t>
  </si>
  <si>
    <t>Non-Muslim</t>
  </si>
  <si>
    <t>Zakat Deduction Report</t>
  </si>
  <si>
    <t>Account no</t>
  </si>
  <si>
    <t>Name</t>
  </si>
  <si>
    <t>Deduct Amount</t>
  </si>
  <si>
    <t>Balance</t>
  </si>
  <si>
    <t>Lookup</t>
  </si>
  <si>
    <t>Vlookup</t>
  </si>
  <si>
    <t>Hlookup</t>
  </si>
  <si>
    <t>0002</t>
  </si>
  <si>
    <t>0005</t>
  </si>
  <si>
    <t>0009</t>
  </si>
  <si>
    <t>Shahzaib Show Multiples values</t>
  </si>
  <si>
    <t>id</t>
  </si>
  <si>
    <t>name</t>
  </si>
  <si>
    <t>religion</t>
  </si>
  <si>
    <t>accountT</t>
  </si>
  <si>
    <t>Ded</t>
  </si>
  <si>
    <t>Bal</t>
  </si>
  <si>
    <t>Acct Title</t>
  </si>
  <si>
    <t>Pakistan</t>
  </si>
  <si>
    <t>Text</t>
  </si>
  <si>
    <t>Function</t>
  </si>
  <si>
    <t>Left</t>
  </si>
  <si>
    <t>right</t>
  </si>
  <si>
    <t>Mid</t>
  </si>
  <si>
    <t>Errors Types</t>
  </si>
  <si>
    <t>b</t>
  </si>
  <si>
    <t>a</t>
  </si>
  <si>
    <t>s</t>
  </si>
  <si>
    <t>i</t>
  </si>
  <si>
    <t>t</t>
  </si>
  <si>
    <t>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</si>
</sst>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7"/>
      <color rgb="FF000000"/>
      <name val="Tahoma"/>
      <family val="2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2" xfId="0" applyFont="1" applyBorder="1"/>
    <xf numFmtId="0" fontId="0" fillId="0" borderId="3" xfId="0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49" fontId="0" fillId="0" borderId="0" xfId="0" applyNumberFormat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0" fillId="3" borderId="8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3" borderId="8" xfId="0" applyFont="1" applyFill="1" applyBorder="1"/>
    <xf numFmtId="0" fontId="0" fillId="0" borderId="9" xfId="0" applyNumberFormat="1" applyFont="1" applyBorder="1"/>
    <xf numFmtId="0" fontId="0" fillId="0" borderId="10" xfId="0" applyNumberFormat="1" applyFont="1" applyBorder="1"/>
    <xf numFmtId="0" fontId="0" fillId="3" borderId="9" xfId="0" applyNumberFormat="1" applyFont="1" applyFill="1" applyBorder="1"/>
    <xf numFmtId="0" fontId="0" fillId="3" borderId="10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5" xfId="0" applyNumberFormat="1" applyBorder="1" applyAlignment="1" applyProtection="1">
      <alignment horizontal="center"/>
      <protection locked="0"/>
    </xf>
    <xf numFmtId="49" fontId="0" fillId="0" borderId="6" xfId="0" applyNumberForma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7:E10" totalsRowShown="0">
  <autoFilter ref="A7:E10"/>
  <tableColumns count="5">
    <tableColumn id="1" name="Acc no">
      <calculatedColumnFormula>IF(A7+1&gt;999,A7+1,IF(A7+1&gt;99,"0"&amp;A7+1,IF(A7+1&gt;9,"00"&amp;A7+1,"000"&amp;A7+1)))</calculatedColumnFormula>
    </tableColumn>
    <tableColumn id="2" name="Acc title"/>
    <tableColumn id="3" name="Amount"/>
    <tableColumn id="4" name="Deduction" dataDxfId="3">
      <calculatedColumnFormula>IF(Table1[[#This Row],[Amount]]&gt;=$D$3,Table1[[#This Row],[Amount]]*$D$6,0)</calculatedColumnFormula>
    </tableColumn>
    <tableColumn id="5" name="Balanace" dataDxfId="2">
      <calculatedColumnFormula>Table1[Amount]-Table1[Deduction]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zakat1" displayName="zakat1" ref="A15:G21" totalsRowShown="0">
  <autoFilter ref="A15:G21"/>
  <tableColumns count="7">
    <tableColumn id="1" name="Acc no">
      <calculatedColumnFormula>IF(A15+1&gt;999,A15+1,IF(A15+1&gt;99,"0"&amp;A15+1,IF(A15+1&gt;9,"00"&amp;A15+1,"000"&amp;A15+1)))</calculatedColumnFormula>
    </tableColumn>
    <tableColumn id="2" name="Acc title"/>
    <tableColumn id="7" name="Religion"/>
    <tableColumn id="6" name="AccType"/>
    <tableColumn id="3" name="Amount"/>
    <tableColumn id="4" name="Deduction" dataDxfId="1">
      <calculatedColumnFormula>IF(AND(zakat1[Religion]="Muslim",zakat1[Amount]&gt;=41600,OR(zakat1[AccType]="PLS",zakat1[AccType]="Saving")),zakat1[Amount]*2.5%,0)</calculatedColumnFormula>
    </tableColumn>
    <tableColumn id="5" name="Balanace" dataDxfId="0">
      <calculatedColumnFormula>zakat1[Amount]-zakat1[Deduction]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10" zoomScale="160" zoomScaleNormal="160" workbookViewId="0">
      <selection activeCell="B16" sqref="B16"/>
    </sheetView>
  </sheetViews>
  <sheetFormatPr defaultRowHeight="14.4" x14ac:dyDescent="0.3"/>
  <cols>
    <col min="1" max="1" width="10.109375" customWidth="1"/>
    <col min="2" max="2" width="14.21875" customWidth="1"/>
    <col min="3" max="3" width="13" customWidth="1"/>
    <col min="4" max="4" width="10.77734375" customWidth="1"/>
    <col min="5" max="5" width="9.6640625" customWidth="1"/>
    <col min="6" max="6" width="10.44140625" customWidth="1"/>
    <col min="7" max="7" width="10.21875" bestFit="1" customWidth="1"/>
  </cols>
  <sheetData>
    <row r="1" spans="1:7" ht="21" x14ac:dyDescent="0.3">
      <c r="A1" t="s">
        <v>0</v>
      </c>
      <c r="C1" s="1">
        <v>53184.06</v>
      </c>
      <c r="D1" s="2">
        <v>800</v>
      </c>
    </row>
    <row r="2" spans="1:7" x14ac:dyDescent="0.3">
      <c r="C2">
        <v>7.5</v>
      </c>
      <c r="D2">
        <v>52</v>
      </c>
    </row>
    <row r="3" spans="1:7" x14ac:dyDescent="0.3">
      <c r="C3">
        <f>C1*C2</f>
        <v>398880.44999999995</v>
      </c>
      <c r="D3" s="5">
        <f>D2*D1</f>
        <v>41600</v>
      </c>
    </row>
    <row r="4" spans="1:7" x14ac:dyDescent="0.3">
      <c r="C4" t="s">
        <v>1</v>
      </c>
      <c r="D4" t="s">
        <v>2</v>
      </c>
    </row>
    <row r="5" spans="1:7" x14ac:dyDescent="0.3">
      <c r="A5" t="s">
        <v>11</v>
      </c>
    </row>
    <row r="6" spans="1:7" x14ac:dyDescent="0.3">
      <c r="D6" s="4">
        <v>2.5000000000000001E-2</v>
      </c>
    </row>
    <row r="7" spans="1:7" x14ac:dyDescent="0.3">
      <c r="A7" t="s">
        <v>3</v>
      </c>
      <c r="B7" t="s">
        <v>4</v>
      </c>
      <c r="C7" t="s">
        <v>5</v>
      </c>
      <c r="D7" t="s">
        <v>6</v>
      </c>
      <c r="E7" t="s">
        <v>7</v>
      </c>
    </row>
    <row r="8" spans="1:7" x14ac:dyDescent="0.3">
      <c r="A8" s="3" t="str">
        <f>"000"&amp;1</f>
        <v>0001</v>
      </c>
      <c r="B8" t="s">
        <v>8</v>
      </c>
      <c r="C8">
        <v>150000</v>
      </c>
      <c r="D8">
        <f>IF(Table1[[#This Row],[Amount]]&gt;=$D$3,Table1[[#This Row],[Amount]]*$D$6,0)</f>
        <v>3750</v>
      </c>
      <c r="E8">
        <f>Table1[Amount]-Table1[Deduction]</f>
        <v>146250</v>
      </c>
    </row>
    <row r="9" spans="1:7" x14ac:dyDescent="0.3">
      <c r="A9" t="str">
        <f>IF(A8+1&gt;999,A8+1,IF(A8+1&gt;99,"0"&amp;A8+1,IF(A8+1&gt;9,"00"&amp;A8+1,"000"&amp;A8+1)))</f>
        <v>0002</v>
      </c>
      <c r="B9" t="s">
        <v>9</v>
      </c>
      <c r="C9">
        <v>45000</v>
      </c>
      <c r="D9">
        <f>IF(Table1[[#This Row],[Amount]]&gt;=$D$3,Table1[[#This Row],[Amount]]*$D$6,0)</f>
        <v>1125</v>
      </c>
      <c r="E9">
        <f>Table1[Amount]-Table1[Deduction]</f>
        <v>43875</v>
      </c>
    </row>
    <row r="10" spans="1:7" x14ac:dyDescent="0.3">
      <c r="A10" t="str">
        <f>IF(A9+1&gt;999,A9+1,IF(A9+1&gt;99,"0"&amp;A9+1,IF(A9+1&gt;9,"00"&amp;A9+1,"000"&amp;A9+1)))</f>
        <v>0003</v>
      </c>
      <c r="B10" t="s">
        <v>10</v>
      </c>
      <c r="C10">
        <v>25000</v>
      </c>
      <c r="D10">
        <f>IF(Table1[[#This Row],[Amount]]&gt;=$D$3,Table1[[#This Row],[Amount]]*$D$6,0)</f>
        <v>0</v>
      </c>
      <c r="E10">
        <f>Table1[Amount]-Table1[Deduction]</f>
        <v>25000</v>
      </c>
    </row>
    <row r="13" spans="1:7" x14ac:dyDescent="0.3">
      <c r="A13" t="s">
        <v>12</v>
      </c>
    </row>
    <row r="14" spans="1:7" x14ac:dyDescent="0.3">
      <c r="D14" s="4">
        <v>2.5000000000000001E-2</v>
      </c>
    </row>
    <row r="15" spans="1:7" x14ac:dyDescent="0.3">
      <c r="A15" t="s">
        <v>3</v>
      </c>
      <c r="B15" t="s">
        <v>4</v>
      </c>
      <c r="C15" t="s">
        <v>20</v>
      </c>
      <c r="D15" t="s">
        <v>13</v>
      </c>
      <c r="E15" t="s">
        <v>5</v>
      </c>
      <c r="F15" t="s">
        <v>6</v>
      </c>
      <c r="G15" t="s">
        <v>7</v>
      </c>
    </row>
    <row r="16" spans="1:7" x14ac:dyDescent="0.3">
      <c r="A16" s="3" t="str">
        <f>"000"&amp;1</f>
        <v>0001</v>
      </c>
      <c r="B16" t="s">
        <v>8</v>
      </c>
      <c r="C16" t="s">
        <v>21</v>
      </c>
      <c r="D16" t="s">
        <v>14</v>
      </c>
      <c r="E16">
        <v>150000</v>
      </c>
      <c r="F16">
        <f>IF(AND(zakat1[Religion]="Muslim",zakat1[Amount]&gt;=41600,OR(zakat1[AccType]="PLS",zakat1[AccType]="Saving")),zakat1[Amount]*2.5%,0)</f>
        <v>3750</v>
      </c>
      <c r="G16">
        <f>zakat1[Amount]-zakat1[Deduction]</f>
        <v>146250</v>
      </c>
    </row>
    <row r="17" spans="1:7" x14ac:dyDescent="0.3">
      <c r="A17" t="str">
        <f>IF(A16+1&gt;999,A16+1,IF(A16+1&gt;99,"0"&amp;A16+1,IF(A16+1&gt;9,"00"&amp;A16+1,"000"&amp;A16+1)))</f>
        <v>0002</v>
      </c>
      <c r="B17" t="s">
        <v>9</v>
      </c>
      <c r="C17" t="s">
        <v>21</v>
      </c>
      <c r="D17" t="s">
        <v>15</v>
      </c>
      <c r="E17">
        <v>45000</v>
      </c>
      <c r="F17">
        <f>IF(AND(zakat1[Religion]="Muslim",zakat1[Amount]&gt;=41600,OR(zakat1[AccType]="PLS",zakat1[AccType]="Saving")),zakat1[Amount]*2.5%,0)</f>
        <v>1125</v>
      </c>
      <c r="G17">
        <f>zakat1[Amount]-zakat1[Deduction]</f>
        <v>43875</v>
      </c>
    </row>
    <row r="18" spans="1:7" x14ac:dyDescent="0.3">
      <c r="A18" t="str">
        <f>IF(A17+1&gt;999,A17+1,IF(A17+1&gt;99,"0"&amp;A17+1,IF(A17+1&gt;9,"00"&amp;A17+1,"000"&amp;A17+1)))</f>
        <v>0003</v>
      </c>
      <c r="B18" t="s">
        <v>10</v>
      </c>
      <c r="C18" t="s">
        <v>21</v>
      </c>
      <c r="D18" t="s">
        <v>16</v>
      </c>
      <c r="E18">
        <v>25000</v>
      </c>
      <c r="F18">
        <f>IF(AND(zakat1[Religion]="Muslim",zakat1[Amount]&gt;=41600,OR(zakat1[AccType]="PLS",zakat1[AccType]="Saving")),zakat1[Amount]*2.5%,0)</f>
        <v>0</v>
      </c>
      <c r="G18">
        <f>zakat1[Amount]-zakat1[Deduction]</f>
        <v>25000</v>
      </c>
    </row>
    <row r="19" spans="1:7" x14ac:dyDescent="0.3">
      <c r="A19" t="str">
        <f>IF(A18+1&gt;999,A18+1,IF(A18+1&gt;99,"0"&amp;A18+1,IF(A18+1&gt;9,"00"&amp;A18+1,"000"&amp;A18+1)))</f>
        <v>0004</v>
      </c>
      <c r="B19" t="s">
        <v>17</v>
      </c>
      <c r="C19" t="s">
        <v>21</v>
      </c>
      <c r="D19" t="s">
        <v>15</v>
      </c>
      <c r="E19">
        <v>80000</v>
      </c>
      <c r="F19" s="3">
        <f>IF(AND(zakat1[Religion]="Muslim",zakat1[Amount]&gt;=41600,OR(zakat1[AccType]="PLS",zakat1[AccType]="Saving")),zakat1[Amount]*2.5%,0)</f>
        <v>2000</v>
      </c>
      <c r="G19" s="3">
        <f>zakat1[Amount]-zakat1[Deduction]</f>
        <v>78000</v>
      </c>
    </row>
    <row r="20" spans="1:7" x14ac:dyDescent="0.3">
      <c r="A20" t="str">
        <f>IF(A19+1&gt;999,A19+1,IF(A19+1&gt;99,"0"&amp;A19+1,IF(A19+1&gt;9,"00"&amp;A19+1,"000"&amp;A19+1)))</f>
        <v>0005</v>
      </c>
      <c r="B20" t="s">
        <v>18</v>
      </c>
      <c r="D20" t="s">
        <v>16</v>
      </c>
      <c r="E20">
        <v>1000000</v>
      </c>
      <c r="F20" s="3">
        <f>IF(AND(zakat1[Religion]="Muslim",zakat1[Amount]&gt;=41600,OR(zakat1[AccType]="PLS",zakat1[AccType]="Saving")),zakat1[Amount]*2.5%,0)</f>
        <v>0</v>
      </c>
      <c r="G20" s="3">
        <f>zakat1[Amount]-zakat1[Deduction]</f>
        <v>1000000</v>
      </c>
    </row>
    <row r="21" spans="1:7" x14ac:dyDescent="0.3">
      <c r="A21" t="str">
        <f>IF(A20+1&gt;999,A20+1,IF(A20+1&gt;99,"0"&amp;A20+1,IF(A20+1&gt;9,"00"&amp;A20+1,"000"&amp;A20+1)))</f>
        <v>0006</v>
      </c>
      <c r="B21" t="s">
        <v>19</v>
      </c>
      <c r="C21" t="s">
        <v>22</v>
      </c>
      <c r="D21" t="s">
        <v>14</v>
      </c>
      <c r="E21">
        <v>4500000</v>
      </c>
      <c r="F21" s="3">
        <f>IF(AND(zakat1[Religion]="Muslim",zakat1[Amount]&gt;=41600,OR(zakat1[AccType]="PLS",zakat1[AccType]="Saving")),zakat1[Amount]*2.5%,0)</f>
        <v>0</v>
      </c>
      <c r="G21" s="3">
        <f>zakat1[Amount]-zakat1[Deduction]</f>
        <v>4500000</v>
      </c>
    </row>
    <row r="24" spans="1:7" x14ac:dyDescent="0.3">
      <c r="A24" t="str">
        <f>"Total Amount in bank "&amp;SUM(zakat1[Amount])&amp;" we have deducted "&amp;SUM(zakat1[Deduction])&amp;" . Apply deduction on "&amp;COUNTIF(zakat1[Deduction],"&gt;0")&amp;" persons"</f>
        <v>Total Amount in bank 5800000 we have deducted 6875 . Apply deduction on 3 persons</v>
      </c>
    </row>
    <row r="27" spans="1:7" x14ac:dyDescent="0.3">
      <c r="B27" t="s">
        <v>28</v>
      </c>
      <c r="C27" s="10" t="s">
        <v>33</v>
      </c>
      <c r="D27" t="str">
        <f>LOOKUP(C27,zakat1[Acc no],zakat1[Acc title])</f>
        <v>Jhone</v>
      </c>
    </row>
    <row r="28" spans="1:7" x14ac:dyDescent="0.3">
      <c r="B28" t="s">
        <v>29</v>
      </c>
      <c r="C28" s="10" t="s">
        <v>33</v>
      </c>
      <c r="D28" t="e">
        <f>VLOOKUP(C28,zakat1[],2,FALSE)</f>
        <v>#N/A</v>
      </c>
      <c r="E28" t="e">
        <f>VLOOKUP(C28,zakat1[],3,FALSE)</f>
        <v>#N/A</v>
      </c>
    </row>
    <row r="29" spans="1:7" x14ac:dyDescent="0.3">
      <c r="B29" t="s">
        <v>30</v>
      </c>
      <c r="C29" s="10"/>
    </row>
    <row r="31" spans="1:7" x14ac:dyDescent="0.3">
      <c r="A31" t="s">
        <v>34</v>
      </c>
    </row>
    <row r="33" spans="1:8" x14ac:dyDescent="0.3">
      <c r="B33" t="s">
        <v>35</v>
      </c>
      <c r="C33" t="s">
        <v>36</v>
      </c>
      <c r="D33" t="s">
        <v>37</v>
      </c>
      <c r="E33" t="s">
        <v>38</v>
      </c>
      <c r="F33" t="s">
        <v>5</v>
      </c>
      <c r="G33" t="s">
        <v>39</v>
      </c>
      <c r="H33" t="s">
        <v>40</v>
      </c>
    </row>
    <row r="34" spans="1:8" x14ac:dyDescent="0.3">
      <c r="B34" s="10" t="s">
        <v>31</v>
      </c>
      <c r="C34" t="str">
        <f>VLOOKUP($B$34,zakat1[],COUNTA($B$33:C33),FALSE )</f>
        <v>Basit</v>
      </c>
      <c r="D34" t="str">
        <f>VLOOKUP($B$34,zakat1[],COUNTA($B$33:D33),FALSE )</f>
        <v>Muslim</v>
      </c>
      <c r="E34" t="str">
        <f>VLOOKUP($B$34,zakat1[],COUNTA($B$33:E33),FALSE )</f>
        <v>Saving</v>
      </c>
      <c r="F34">
        <f>VLOOKUP($B$34,zakat1[],COUNTA($B$33:F33),FALSE )</f>
        <v>45000</v>
      </c>
      <c r="G34">
        <f>VLOOKUP($B$34,zakat1[],COUNTA($B$33:G33),FALSE )</f>
        <v>1125</v>
      </c>
      <c r="H34">
        <f>VLOOKUP($B$34,zakat1[],COUNTA($B$33:H33),FALSE )</f>
        <v>43875</v>
      </c>
    </row>
    <row r="37" spans="1:8" x14ac:dyDescent="0.3">
      <c r="B37">
        <f>COUNTA($B$33:B33)</f>
        <v>1</v>
      </c>
      <c r="C37">
        <f>COUNTA($B$33:C33)</f>
        <v>2</v>
      </c>
      <c r="D37">
        <f>COUNTA($B$33:D33)</f>
        <v>3</v>
      </c>
      <c r="E37">
        <f>COUNTA($B$33:E33)</f>
        <v>4</v>
      </c>
      <c r="F37">
        <f>COUNTA($B$33:F33)</f>
        <v>5</v>
      </c>
      <c r="G37">
        <f>COUNTA($B$33:G33)</f>
        <v>6</v>
      </c>
      <c r="H37">
        <f>COUNTA($B$33:H33)</f>
        <v>7</v>
      </c>
    </row>
    <row r="44" spans="1:8" x14ac:dyDescent="0.3">
      <c r="A44" s="11" t="s">
        <v>3</v>
      </c>
      <c r="B44" s="14" t="str">
        <f>"000"&amp;1</f>
        <v>0001</v>
      </c>
      <c r="C44" s="17" t="str">
        <f>IF(B44+1&gt;999,B44+1,IF(B44+1&gt;99,"0"&amp;B44+1,IF(B44+1&gt;9,"00"&amp;B44+1,"000"&amp;B44+1)))</f>
        <v>0002</v>
      </c>
      <c r="D44" s="20" t="str">
        <f>IF(C44+1&gt;999,C44+1,IF(C44+1&gt;99,"0"&amp;C44+1,IF(C44+1&gt;9,"00"&amp;C44+1,"000"&amp;C44+1)))</f>
        <v>0003</v>
      </c>
      <c r="E44" s="17" t="str">
        <f>IF(D44+1&gt;999,D44+1,IF(D44+1&gt;99,"0"&amp;D44+1,IF(D44+1&gt;9,"00"&amp;D44+1,"000"&amp;D44+1)))</f>
        <v>0004</v>
      </c>
      <c r="F44" s="20" t="str">
        <f>IF(E44+1&gt;999,E44+1,IF(E44+1&gt;99,"0"&amp;E44+1,IF(E44+1&gt;9,"00"&amp;E44+1,"000"&amp;E44+1)))</f>
        <v>0005</v>
      </c>
      <c r="G44" s="6" t="str">
        <f>IF(F44+1&gt;999,F44+1,IF(F44+1&gt;99,"0"&amp;F44+1,IF(F44+1&gt;9,"00"&amp;F44+1,"000"&amp;F44+1)))</f>
        <v>0006</v>
      </c>
    </row>
    <row r="45" spans="1:8" x14ac:dyDescent="0.3">
      <c r="A45" s="12" t="s">
        <v>4</v>
      </c>
      <c r="B45" s="15" t="s">
        <v>8</v>
      </c>
      <c r="C45" s="18" t="s">
        <v>9</v>
      </c>
      <c r="D45" s="15" t="s">
        <v>10</v>
      </c>
      <c r="E45" s="18" t="s">
        <v>17</v>
      </c>
      <c r="F45" s="15" t="s">
        <v>18</v>
      </c>
      <c r="G45" s="7" t="s">
        <v>19</v>
      </c>
    </row>
    <row r="46" spans="1:8" x14ac:dyDescent="0.3">
      <c r="A46" s="12" t="s">
        <v>20</v>
      </c>
      <c r="B46" s="15" t="s">
        <v>21</v>
      </c>
      <c r="C46" s="18" t="s">
        <v>21</v>
      </c>
      <c r="D46" s="15" t="s">
        <v>21</v>
      </c>
      <c r="E46" s="18" t="s">
        <v>21</v>
      </c>
      <c r="F46" s="15"/>
      <c r="G46" s="7" t="s">
        <v>22</v>
      </c>
    </row>
    <row r="47" spans="1:8" x14ac:dyDescent="0.3">
      <c r="A47" s="12" t="s">
        <v>13</v>
      </c>
      <c r="B47" s="15" t="s">
        <v>14</v>
      </c>
      <c r="C47" s="18" t="s">
        <v>15</v>
      </c>
      <c r="D47" s="15" t="s">
        <v>16</v>
      </c>
      <c r="E47" s="18" t="s">
        <v>15</v>
      </c>
      <c r="F47" s="15" t="s">
        <v>16</v>
      </c>
      <c r="G47" s="7" t="s">
        <v>14</v>
      </c>
    </row>
    <row r="48" spans="1:8" x14ac:dyDescent="0.3">
      <c r="A48" s="12" t="s">
        <v>5</v>
      </c>
      <c r="B48" s="15">
        <v>150000</v>
      </c>
      <c r="C48" s="18">
        <v>45000</v>
      </c>
      <c r="D48" s="15">
        <v>25000</v>
      </c>
      <c r="E48" s="18">
        <v>80000</v>
      </c>
      <c r="F48" s="15">
        <v>1000000</v>
      </c>
      <c r="G48" s="7">
        <v>4500000</v>
      </c>
    </row>
    <row r="49" spans="1:7" x14ac:dyDescent="0.3">
      <c r="A49" s="12" t="s">
        <v>6</v>
      </c>
      <c r="B49" s="15">
        <f>IF(AND(Sheet1!$B$46:$G$46="Muslim",Sheet1!$B$48:$G$48&gt;=41600,OR(Sheet1!$B$47:$G$47="PLS",Sheet1!$B$47:$G$47="Saving")),Sheet1!$B$48:$G$48*2.5%,0)</f>
        <v>3750</v>
      </c>
      <c r="C49" s="18">
        <f>IF(AND(Sheet1!$B$46:$G$46="Muslim",Sheet1!$B$48:$G$48&gt;=41600,OR(Sheet1!$B$47:$G$47="PLS",Sheet1!$B$47:$G$47="Saving")),Sheet1!$B$48:$G$48*2.5%,0)</f>
        <v>1125</v>
      </c>
      <c r="D49" s="15">
        <f>IF(AND(Sheet1!$B$46:$G$46="Muslim",Sheet1!$B$48:$G$48&gt;=41600,OR(Sheet1!$B$47:$G$47="PLS",Sheet1!$B$47:$G$47="Saving")),Sheet1!$B$48:$G$48*2.5%,0)</f>
        <v>0</v>
      </c>
      <c r="E49" s="21">
        <f>IF(AND(Sheet1!$B$46:$G$46="Muslim",Sheet1!$B$48:$G$48&gt;=41600,OR(Sheet1!$B$47:$G$47="PLS",Sheet1!$B$47:$G$47="Saving")),Sheet1!$B$48:$G$48*2.5%,0)</f>
        <v>2000</v>
      </c>
      <c r="F49" s="23">
        <f>IF(AND(Sheet1!$B$46:$G$46="Muslim",Sheet1!$B$48:$G$48&gt;=41600,OR(Sheet1!$B$47:$G$47="PLS",Sheet1!$B$47:$G$47="Saving")),Sheet1!$B$48:$G$48*2.5%,0)</f>
        <v>0</v>
      </c>
      <c r="G49" s="8">
        <f>IF(AND(Sheet1!$B$46:$G$46="Muslim",Sheet1!$B$48:$G$48&gt;=41600,OR(Sheet1!$B$47:$G$47="PLS",Sheet1!$B$47:$G$47="Saving")),Sheet1!$B$48:$G$48*2.5%,0)</f>
        <v>0</v>
      </c>
    </row>
    <row r="50" spans="1:7" x14ac:dyDescent="0.3">
      <c r="A50" s="13" t="s">
        <v>7</v>
      </c>
      <c r="B50" s="16">
        <f>Sheet1!$B$48:$G$48-Sheet1!$B$49:$G$49</f>
        <v>146250</v>
      </c>
      <c r="C50" s="19">
        <f>Sheet1!$B$48:$G$48-Sheet1!$B$49:$G$49</f>
        <v>43875</v>
      </c>
      <c r="D50" s="16">
        <f>Sheet1!$B$48:$G$48-Sheet1!$B$49:$G$49</f>
        <v>25000</v>
      </c>
      <c r="E50" s="22">
        <f>Sheet1!$B$48:$G$48-Sheet1!$B$49:$G$49</f>
        <v>78000</v>
      </c>
      <c r="F50" s="24">
        <f>Sheet1!$B$48:$G$48-Sheet1!$B$49:$G$49</f>
        <v>1000000</v>
      </c>
      <c r="G50" s="9">
        <f>Sheet1!$B$48:$G$48-Sheet1!$B$49:$G$49</f>
        <v>4500000</v>
      </c>
    </row>
    <row r="54" spans="1:7" x14ac:dyDescent="0.3">
      <c r="B54" s="10" t="s">
        <v>32</v>
      </c>
      <c r="C54" t="str">
        <f>HLOOKUP(B54,A44:G50,2,FALSE)</f>
        <v>SEED pakistan</v>
      </c>
    </row>
    <row r="55" spans="1:7" x14ac:dyDescent="0.3">
      <c r="B55" s="10" t="s">
        <v>32</v>
      </c>
      <c r="C55">
        <f>LOOKUP(B55,A44:G44,A50:G50)</f>
        <v>1000000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zoomScale="190" zoomScaleNormal="190" workbookViewId="0">
      <selection activeCell="C12" sqref="C12:J14"/>
    </sheetView>
  </sheetViews>
  <sheetFormatPr defaultColWidth="1.77734375" defaultRowHeight="14.4" x14ac:dyDescent="0.3"/>
  <cols>
    <col min="6" max="6" width="1.6640625" customWidth="1"/>
    <col min="7" max="10" width="2" bestFit="1" customWidth="1"/>
    <col min="11" max="11" width="1.77734375" customWidth="1"/>
  </cols>
  <sheetData>
    <row r="1" spans="1:55" ht="21" x14ac:dyDescent="0.4">
      <c r="A1" s="26" t="s">
        <v>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</row>
    <row r="3" spans="1:55" x14ac:dyDescent="0.3">
      <c r="A3" t="s">
        <v>24</v>
      </c>
      <c r="G3" s="30" t="s">
        <v>54</v>
      </c>
      <c r="H3" s="31"/>
      <c r="I3" s="31"/>
      <c r="J3" s="31"/>
      <c r="K3" s="31"/>
      <c r="L3" s="31"/>
      <c r="M3" s="31"/>
      <c r="N3" s="32"/>
      <c r="V3" s="33"/>
      <c r="W3" s="33"/>
      <c r="X3" s="33"/>
      <c r="Y3" s="33"/>
      <c r="Z3" s="33"/>
    </row>
    <row r="5" spans="1:55" x14ac:dyDescent="0.3">
      <c r="A5" t="s">
        <v>25</v>
      </c>
      <c r="D5" s="27" t="str">
        <f>IF(ISERROR(VLOOKUP(G3,zakat1[],2,FALSE))," ",VLOOKUP(G3,zakat1[],2,FALSE))</f>
        <v>Iqbal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9"/>
    </row>
    <row r="7" spans="1:55" x14ac:dyDescent="0.3">
      <c r="A7" t="s">
        <v>26</v>
      </c>
      <c r="H7" s="27">
        <f>VLOOKUP(G3,zakat1[],6,FALSE)</f>
        <v>0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t="s">
        <v>27</v>
      </c>
      <c r="AE7" s="27">
        <f>VLOOKUP(G3,zakat1[],7,FALSE)</f>
        <v>25000</v>
      </c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9"/>
    </row>
    <row r="10" spans="1:55" x14ac:dyDescent="0.3">
      <c r="A10" t="s">
        <v>41</v>
      </c>
      <c r="F10" s="25" t="str">
        <f>IF(ISERROR(VLOOKUP(id,zakat1[],2,FALSE))," ",UPPER(MID(VLOOKUP(id,zakat1[],2,FALSE),COUNTBLANK($F$9:F9),1)))</f>
        <v>I</v>
      </c>
      <c r="G10" s="25" t="str">
        <f>IF(ISERROR(VLOOKUP(id,zakat1[],2,FALSE))," ",UPPER(MID(VLOOKUP(id,zakat1[],2,FALSE),COUNTBLANK($F$9:G9),1)))</f>
        <v>Q</v>
      </c>
      <c r="H10" s="25" t="str">
        <f>IF(ISERROR(VLOOKUP(id,zakat1[],2,FALSE))," ",UPPER(MID(VLOOKUP(id,zakat1[],2,FALSE),COUNTBLANK($F$9:H9),1)))</f>
        <v>B</v>
      </c>
      <c r="I10" s="25" t="str">
        <f>IF(ISERROR(VLOOKUP(id,zakat1[],2,FALSE))," ",UPPER(MID(VLOOKUP(id,zakat1[],2,FALSE),COUNTBLANK($F$9:I9),1)))</f>
        <v>A</v>
      </c>
      <c r="J10" s="25" t="str">
        <f>IF(ISERROR(VLOOKUP(id,zakat1[],2,FALSE))," ",UPPER(MID(VLOOKUP(id,zakat1[],2,FALSE),COUNTBLANK($F$9:J9),1)))</f>
        <v>L</v>
      </c>
      <c r="K10" s="25" t="str">
        <f>IF(ISERROR(VLOOKUP(id,zakat1[],2,FALSE))," ",UPPER(MID(VLOOKUP(id,zakat1[],2,FALSE),COUNTBLANK($F$9:K9),1)))</f>
        <v/>
      </c>
      <c r="L10" s="25" t="str">
        <f>IF(ISERROR(VLOOKUP(id,zakat1[],2,FALSE))," ",UPPER(MID(VLOOKUP(id,zakat1[],2,FALSE),COUNTBLANK($F$9:L9),1)))</f>
        <v/>
      </c>
      <c r="M10" s="25" t="str">
        <f>IF(ISERROR(VLOOKUP(id,zakat1[],2,FALSE))," ",UPPER(MID(VLOOKUP(id,zakat1[],2,FALSE),COUNTBLANK($F$9:M9),1)))</f>
        <v/>
      </c>
      <c r="N10" s="25" t="str">
        <f>IF(ISERROR(VLOOKUP(id,zakat1[],2,FALSE))," ",UPPER(MID(VLOOKUP(id,zakat1[],2,FALSE),COUNTBLANK($F$9:N9),1)))</f>
        <v/>
      </c>
      <c r="O10" s="25" t="str">
        <f>IF(ISERROR(VLOOKUP(id,zakat1[],2,FALSE))," ",UPPER(MID(VLOOKUP(id,zakat1[],2,FALSE),COUNTBLANK($F$9:O9),1)))</f>
        <v/>
      </c>
      <c r="P10" s="25" t="str">
        <f>IF(ISERROR(VLOOKUP(id,zakat1[],2,FALSE))," ",UPPER(MID(VLOOKUP(id,zakat1[],2,FALSE),COUNTBLANK($F$9:P9),1)))</f>
        <v/>
      </c>
      <c r="Q10" s="25" t="str">
        <f>IF(ISERROR(VLOOKUP(id,zakat1[],2,FALSE))," ",UPPER(MID(VLOOKUP(id,zakat1[],2,FALSE),COUNTBLANK($F$9:Q9),1)))</f>
        <v/>
      </c>
      <c r="R10" s="25" t="str">
        <f>IF(ISERROR(VLOOKUP(id,zakat1[],2,FALSE))," ",UPPER(MID(VLOOKUP(id,zakat1[],2,FALSE),COUNTBLANK($F$9:R9),1)))</f>
        <v/>
      </c>
      <c r="S10" s="25" t="str">
        <f>IF(ISERROR(VLOOKUP(id,zakat1[],2,FALSE))," ",UPPER(MID(VLOOKUP(id,zakat1[],2,FALSE),COUNTBLANK($F$9:S9),1)))</f>
        <v/>
      </c>
      <c r="T10" s="25" t="str">
        <f>IF(ISERROR(VLOOKUP(id,zakat1[],2,FALSE))," ",UPPER(MID(VLOOKUP(id,zakat1[],2,FALSE),COUNTBLANK($F$9:T9),1)))</f>
        <v/>
      </c>
      <c r="U10" s="25" t="str">
        <f>IF(ISERROR(VLOOKUP(id,zakat1[],2,FALSE))," ",UPPER(MID(VLOOKUP(id,zakat1[],2,FALSE),COUNTBLANK($F$9:U9),1)))</f>
        <v/>
      </c>
      <c r="V10" s="25" t="str">
        <f>IF(ISERROR(VLOOKUP(id,zakat1[],2,FALSE))," ",UPPER(MID(VLOOKUP(id,zakat1[],2,FALSE),COUNTBLANK($F$9:V9),1)))</f>
        <v/>
      </c>
      <c r="W10" s="25" t="str">
        <f>IF(ISERROR(VLOOKUP(id,zakat1[],2,FALSE))," ",UPPER(MID(VLOOKUP(id,zakat1[],2,FALSE),COUNTBLANK($F$9:W9),1)))</f>
        <v/>
      </c>
      <c r="X10" s="25" t="str">
        <f>IF(ISERROR(VLOOKUP(id,zakat1[],2,FALSE))," ",UPPER(MID(VLOOKUP(id,zakat1[],2,FALSE),COUNTBLANK($F$9:X9),1)))</f>
        <v/>
      </c>
      <c r="Y10" s="25" t="str">
        <f>IF(ISERROR(VLOOKUP(id,zakat1[],2,FALSE))," ",UPPER(MID(VLOOKUP(id,zakat1[],2,FALSE),COUNTBLANK($F$9:Y9),1)))</f>
        <v/>
      </c>
      <c r="Z10" s="25" t="str">
        <f>IF(ISERROR(VLOOKUP(id,zakat1[],2,FALSE))," ",UPPER(MID(VLOOKUP(id,zakat1[],2,FALSE),COUNTBLANK($F$9:Z9),1)))</f>
        <v/>
      </c>
      <c r="AA10" s="25" t="str">
        <f>IF(ISERROR(VLOOKUP(id,zakat1[],2,FALSE))," ",UPPER(MID(VLOOKUP(id,zakat1[],2,FALSE),COUNTBLANK($F$9:AA9),1)))</f>
        <v/>
      </c>
      <c r="AB10" s="25" t="str">
        <f>IF(ISERROR(VLOOKUP(id,zakat1[],2,FALSE))," ",UPPER(MID(VLOOKUP(id,zakat1[],2,FALSE),COUNTBLANK($F$9:AB9),1)))</f>
        <v/>
      </c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1:55" x14ac:dyDescent="0.3">
      <c r="D11" t="s">
        <v>49</v>
      </c>
      <c r="E11" t="s">
        <v>50</v>
      </c>
      <c r="F11" t="s">
        <v>51</v>
      </c>
      <c r="G11" t="s">
        <v>52</v>
      </c>
      <c r="H11" t="s">
        <v>53</v>
      </c>
    </row>
  </sheetData>
  <sheetProtection selectLockedCells="1"/>
  <mergeCells count="6">
    <mergeCell ref="A1:BC1"/>
    <mergeCell ref="G3:N3"/>
    <mergeCell ref="AE7:BC7"/>
    <mergeCell ref="H7:Z7"/>
    <mergeCell ref="D5:BC5"/>
    <mergeCell ref="V3:Z3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3"/>
  <sheetViews>
    <sheetView tabSelected="1" topLeftCell="A7" zoomScale="190" zoomScaleNormal="190" workbookViewId="0">
      <selection activeCell="B13" sqref="B13"/>
    </sheetView>
  </sheetViews>
  <sheetFormatPr defaultRowHeight="14.4" x14ac:dyDescent="0.3"/>
  <sheetData>
    <row r="5" spans="2:4" x14ac:dyDescent="0.3">
      <c r="B5" t="s">
        <v>44</v>
      </c>
      <c r="C5" t="s">
        <v>43</v>
      </c>
    </row>
    <row r="6" spans="2:4" x14ac:dyDescent="0.3">
      <c r="B6" t="s">
        <v>45</v>
      </c>
      <c r="C6" t="s">
        <v>42</v>
      </c>
      <c r="D6" t="str">
        <f>LEFT(C6,3)</f>
        <v>Pak</v>
      </c>
    </row>
    <row r="7" spans="2:4" x14ac:dyDescent="0.3">
      <c r="B7" t="s">
        <v>46</v>
      </c>
      <c r="C7" t="s">
        <v>42</v>
      </c>
      <c r="D7" t="str">
        <f>RIGHT(C7,3)</f>
        <v>tan</v>
      </c>
    </row>
    <row r="8" spans="2:4" x14ac:dyDescent="0.3">
      <c r="B8" t="s">
        <v>47</v>
      </c>
      <c r="C8" t="s">
        <v>42</v>
      </c>
      <c r="D8" t="str">
        <f>MID(C8,3,3)</f>
        <v>kis</v>
      </c>
    </row>
    <row r="9" spans="2:4" x14ac:dyDescent="0.3">
      <c r="B9" t="s">
        <v>48</v>
      </c>
    </row>
    <row r="10" spans="2:4" x14ac:dyDescent="0.3">
      <c r="B10" t="e">
        <f>5+a</f>
        <v>#NAME?</v>
      </c>
      <c r="C10" t="b">
        <f>ISERROR(B10)</f>
        <v>1</v>
      </c>
      <c r="D10" t="str">
        <f>IF(ISERROR(B10)," ",B10)</f>
        <v xml:space="preserve"> </v>
      </c>
    </row>
    <row r="11" spans="2:4" x14ac:dyDescent="0.3">
      <c r="B11" t="e">
        <f>"A"+33</f>
        <v>#VALUE!</v>
      </c>
      <c r="C11" t="b">
        <f t="shared" ref="C11:C13" si="0">ISERROR(B11)</f>
        <v>1</v>
      </c>
      <c r="D11" t="str">
        <f t="shared" ref="D11:D13" si="1">IF(ISERROR(B11)," ",B11)</f>
        <v xml:space="preserve"> </v>
      </c>
    </row>
    <row r="12" spans="2:4" x14ac:dyDescent="0.3">
      <c r="B12" t="e">
        <f>qasim</f>
        <v>#NAME?</v>
      </c>
      <c r="C12" t="b">
        <f t="shared" si="0"/>
        <v>1</v>
      </c>
      <c r="D12" t="str">
        <f t="shared" si="1"/>
        <v xml:space="preserve"> </v>
      </c>
    </row>
    <row r="13" spans="2:4" x14ac:dyDescent="0.3">
      <c r="B13">
        <v>55</v>
      </c>
      <c r="C13" t="b">
        <f t="shared" si="0"/>
        <v>0</v>
      </c>
      <c r="D13">
        <f t="shared" si="1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cp:lastPrinted>2017-09-08T13:06:04Z</cp:lastPrinted>
  <dcterms:created xsi:type="dcterms:W3CDTF">2017-09-07T13:19:22Z</dcterms:created>
  <dcterms:modified xsi:type="dcterms:W3CDTF">2017-09-13T12:56:58Z</dcterms:modified>
</cp:coreProperties>
</file>