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 Qasim (Records)\M17\Excel\"/>
    </mc:Choice>
  </mc:AlternateContent>
  <bookViews>
    <workbookView xWindow="0" yWindow="0" windowWidth="5520" windowHeight="3264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K7" i="2"/>
  <c r="J7" i="2"/>
  <c r="K8" i="2"/>
  <c r="K9" i="2"/>
  <c r="I7" i="2"/>
  <c r="H7" i="2"/>
  <c r="F7" i="2"/>
  <c r="E7" i="2"/>
  <c r="S8" i="2"/>
  <c r="S9" i="2"/>
  <c r="S7" i="2"/>
  <c r="E8" i="2"/>
  <c r="F8" i="2" s="1"/>
  <c r="E9" i="2"/>
  <c r="F9" i="2" s="1"/>
  <c r="I9" i="2" s="1"/>
  <c r="H9" i="2" l="1"/>
  <c r="J9" i="2" s="1"/>
  <c r="O9" i="2" s="1"/>
  <c r="I8" i="2"/>
  <c r="H8" i="2"/>
  <c r="J15" i="1"/>
  <c r="J14" i="1"/>
  <c r="J13" i="1"/>
  <c r="E10" i="1"/>
  <c r="I10" i="1"/>
  <c r="J10" i="1"/>
  <c r="K10" i="1"/>
  <c r="L10" i="1"/>
  <c r="M10" i="1"/>
  <c r="M7" i="1"/>
  <c r="M8" i="1"/>
  <c r="M9" i="1"/>
  <c r="L8" i="1"/>
  <c r="L9" i="1"/>
  <c r="L7" i="1"/>
  <c r="K8" i="1"/>
  <c r="K9" i="1"/>
  <c r="K7" i="1"/>
  <c r="J8" i="1"/>
  <c r="J9" i="1"/>
  <c r="J7" i="1"/>
  <c r="I8" i="1"/>
  <c r="I9" i="1"/>
  <c r="I7" i="1"/>
  <c r="E8" i="1"/>
  <c r="E9" i="1"/>
  <c r="E7" i="1"/>
  <c r="J8" i="2" l="1"/>
  <c r="M9" i="2"/>
  <c r="O8" i="2"/>
  <c r="M8" i="2"/>
  <c r="Q9" i="2"/>
  <c r="P9" i="2"/>
  <c r="R9" i="2" l="1"/>
  <c r="T9" i="2"/>
  <c r="O7" i="2"/>
  <c r="P8" i="2"/>
  <c r="Q8" i="2"/>
  <c r="R8" i="2" l="1"/>
  <c r="T8" i="2"/>
  <c r="Q7" i="2"/>
  <c r="P7" i="2"/>
  <c r="R7" i="2" l="1"/>
  <c r="T7" i="2"/>
</calcChain>
</file>

<file path=xl/sharedStrings.xml><?xml version="1.0" encoding="utf-8"?>
<sst xmlns="http://schemas.openxmlformats.org/spreadsheetml/2006/main" count="61" uniqueCount="50">
  <si>
    <t>Profit and loss sheet</t>
  </si>
  <si>
    <t>P.Code</t>
  </si>
  <si>
    <t>Item Name</t>
  </si>
  <si>
    <t>Unit
price</t>
  </si>
  <si>
    <t>Qty</t>
  </si>
  <si>
    <t>Amount</t>
  </si>
  <si>
    <t>Mouse</t>
  </si>
  <si>
    <t>Keyboard</t>
  </si>
  <si>
    <t>Moniter</t>
  </si>
  <si>
    <t>Purchase</t>
  </si>
  <si>
    <t>Sale</t>
  </si>
  <si>
    <t>(U.p * Qty)</t>
  </si>
  <si>
    <t>S.Unit Price</t>
  </si>
  <si>
    <t>S.Qty</t>
  </si>
  <si>
    <t>S.Amount</t>
  </si>
  <si>
    <t>profit /
Loss</t>
  </si>
  <si>
    <t>T.Profit/
Loss</t>
  </si>
  <si>
    <t>Stock</t>
  </si>
  <si>
    <t>Remarks</t>
  </si>
  <si>
    <t>(S.U.P * S.Q)</t>
  </si>
  <si>
    <t>(PL * S.q)</t>
  </si>
  <si>
    <t>(Qty-Sqty)</t>
  </si>
  <si>
    <t>(SUP-UP)</t>
  </si>
  <si>
    <t>ss</t>
  </si>
  <si>
    <t>LCD</t>
  </si>
  <si>
    <t>Total Profit</t>
  </si>
  <si>
    <t>Total Loss</t>
  </si>
  <si>
    <t>Nill products</t>
  </si>
  <si>
    <t>Purchasing</t>
  </si>
  <si>
    <t>ID</t>
  </si>
  <si>
    <t>Unit Price
in $</t>
  </si>
  <si>
    <t>Amount
in $</t>
  </si>
  <si>
    <t>Duty tax
in Rs</t>
  </si>
  <si>
    <t>Other Taxes in Rs</t>
  </si>
  <si>
    <t>T.Amount
in Rs</t>
  </si>
  <si>
    <t>China</t>
  </si>
  <si>
    <t>Japan</t>
  </si>
  <si>
    <t>USA</t>
  </si>
  <si>
    <t>Country</t>
  </si>
  <si>
    <t>Amount
in Rs</t>
  </si>
  <si>
    <t>(Am+Dt+Otx)</t>
  </si>
  <si>
    <t>Unit Price
in Rs</t>
  </si>
  <si>
    <t>(T.AmtRS / Qty)</t>
  </si>
  <si>
    <t>S.Unit
Price Rs</t>
  </si>
  <si>
    <t>(UPRs + (UPRs*15%)</t>
  </si>
  <si>
    <t>Profit/Loss</t>
  </si>
  <si>
    <t>T.Profit/Loss</t>
  </si>
  <si>
    <t>Recover
Amount</t>
  </si>
  <si>
    <t>Column1</t>
  </si>
  <si>
    <t>Current Dollar rate in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</si>
</sst>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[$Rs-859]\ * #,##0.00_-;\-[$Rs-859]\ * #,##0.00_-;_-[$Rs-859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0" tint="-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5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15" xfId="0" applyFont="1" applyFill="1" applyBorder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6" borderId="16" xfId="0" applyFont="1" applyFill="1" applyBorder="1"/>
    <xf numFmtId="44" fontId="0" fillId="6" borderId="15" xfId="1" applyNumberFormat="1" applyFont="1" applyFill="1" applyBorder="1"/>
    <xf numFmtId="44" fontId="0" fillId="6" borderId="15" xfId="0" applyNumberFormat="1" applyFont="1" applyFill="1" applyBorder="1"/>
    <xf numFmtId="164" fontId="0" fillId="6" borderId="15" xfId="0" applyNumberFormat="1" applyFont="1" applyFill="1" applyBorder="1"/>
    <xf numFmtId="0" fontId="0" fillId="6" borderId="15" xfId="0" applyFont="1" applyFill="1" applyBorder="1"/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0" fillId="6" borderId="17" xfId="0" applyFont="1" applyFill="1" applyBorder="1"/>
    <xf numFmtId="44" fontId="0" fillId="6" borderId="18" xfId="1" applyNumberFormat="1" applyFont="1" applyFill="1" applyBorder="1"/>
    <xf numFmtId="44" fontId="0" fillId="6" borderId="18" xfId="0" applyNumberFormat="1" applyFont="1" applyFill="1" applyBorder="1"/>
    <xf numFmtId="164" fontId="0" fillId="6" borderId="18" xfId="0" applyNumberFormat="1" applyFont="1" applyFill="1" applyBorder="1"/>
    <xf numFmtId="0" fontId="0" fillId="6" borderId="18" xfId="0" applyFont="1" applyFill="1" applyBorder="1"/>
    <xf numFmtId="0" fontId="0" fillId="3" borderId="18" xfId="0" applyFont="1" applyFill="1" applyBorder="1"/>
    <xf numFmtId="0" fontId="0" fillId="0" borderId="17" xfId="0" applyFont="1" applyBorder="1"/>
    <xf numFmtId="44" fontId="0" fillId="0" borderId="18" xfId="1" applyNumberFormat="1" applyFont="1" applyBorder="1"/>
    <xf numFmtId="44" fontId="0" fillId="0" borderId="18" xfId="0" applyNumberFormat="1" applyFont="1" applyBorder="1"/>
    <xf numFmtId="164" fontId="0" fillId="0" borderId="18" xfId="0" applyNumberFormat="1" applyFont="1" applyBorder="1"/>
    <xf numFmtId="0" fontId="0" fillId="0" borderId="18" xfId="0" applyFont="1" applyBorder="1"/>
    <xf numFmtId="0" fontId="7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0">
    <dxf>
      <numFmt numFmtId="164" formatCode="_-[$Rs-859]\ * #,##0.00_-;\-[$Rs-859]\ * #,##0.00_-;_-[$Rs-859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color rgb="FF9C0006"/>
      </font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M10" totalsRowShown="0" headerRowDxfId="19" tableBorderDxfId="18">
  <autoFilter ref="A6:M10"/>
  <tableColumns count="13">
    <tableColumn id="1" name="P.Code" dataDxfId="17"/>
    <tableColumn id="2" name="Item Name" dataDxfId="16"/>
    <tableColumn id="3" name="Unit_x000a_price" dataDxfId="15"/>
    <tableColumn id="4" name="Qty" dataDxfId="14"/>
    <tableColumn id="5" name="Amount" dataDxfId="13">
      <calculatedColumnFormula>C7*D7</calculatedColumnFormula>
    </tableColumn>
    <tableColumn id="6" name="ss" dataDxfId="12"/>
    <tableColumn id="7" name="S.Unit Price" dataDxfId="11"/>
    <tableColumn id="8" name="S.Qty" dataDxfId="10"/>
    <tableColumn id="9" name="S.Amount" dataDxfId="9">
      <calculatedColumnFormula>G7*H7</calculatedColumnFormula>
    </tableColumn>
    <tableColumn id="10" name="profit /_x000a_Loss" dataDxfId="8">
      <calculatedColumnFormula>G7-C7</calculatedColumnFormula>
    </tableColumn>
    <tableColumn id="11" name="T.Profit/_x000a_Loss" dataDxfId="7">
      <calculatedColumnFormula>J7*H7</calculatedColumnFormula>
    </tableColumn>
    <tableColumn id="12" name="Stock" dataDxfId="6">
      <calculatedColumnFormula>D7-H7</calculatedColumnFormula>
    </tableColumn>
    <tableColumn id="13" name="Remarks" dataDxfId="5">
      <calculatedColumnFormula>IF(Table1[S.Unit Price]&gt;Table1[Unit
price],"Profit",IF(Table1[S.Unit Price]&lt;Table1[Unit
price],"Loss","Nill"))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:T9" totalsRowShown="0" headerRowDxfId="1" tableBorderDxfId="3">
  <autoFilter ref="A6:T9"/>
  <tableColumns count="20">
    <tableColumn id="1" name="ID"/>
    <tableColumn id="2" name="Item Name"/>
    <tableColumn id="3" name="Qty"/>
    <tableColumn id="4" name="Unit Price_x000a_in $"/>
    <tableColumn id="5" name="Amount_x000a_in $">
      <calculatedColumnFormula>D7*C7</calculatedColumnFormula>
    </tableColumn>
    <tableColumn id="6" name="Amount_x000a_in Rs">
      <calculatedColumnFormula>E7*$F$4</calculatedColumnFormula>
    </tableColumn>
    <tableColumn id="7" name="Country"/>
    <tableColumn id="8" name="Duty tax_x000a_in Rs">
      <calculatedColumnFormula>IF(G7="japan",F7*7%,IF(G7="china",F7*5%,IF(G7="USA",F7*10%,0)))</calculatedColumnFormula>
    </tableColumn>
    <tableColumn id="9" name="Other Taxes in Rs">
      <calculatedColumnFormula>F7*$I$5</calculatedColumnFormula>
    </tableColumn>
    <tableColumn id="10" name="T.Amount_x000a_in Rs">
      <calculatedColumnFormula>F7+H7+I7</calculatedColumnFormula>
    </tableColumn>
    <tableColumn id="11" name="Unit Price_x000a_in Rs" dataDxfId="0">
      <calculatedColumnFormula>(J7/C7)+20</calculatedColumnFormula>
    </tableColumn>
    <tableColumn id="12" name="Column1" dataDxfId="2"/>
    <tableColumn id="13" name="S.Unit_x000a_Price Rs">
      <calculatedColumnFormula>K7+(K7*15%)</calculatedColumnFormula>
    </tableColumn>
    <tableColumn id="14" name="S.Qty"/>
    <tableColumn id="15" name="Recover_x000a_Amount">
      <calculatedColumnFormula>K7*N7</calculatedColumnFormula>
    </tableColumn>
    <tableColumn id="16" name="S.Amount">
      <calculatedColumnFormula>M7*N7</calculatedColumnFormula>
    </tableColumn>
    <tableColumn id="17" name="Profit/Loss">
      <calculatedColumnFormula>M7-K7</calculatedColumnFormula>
    </tableColumn>
    <tableColumn id="18" name="T.Profit/Loss">
      <calculatedColumnFormula>Q7*N7</calculatedColumnFormula>
    </tableColumn>
    <tableColumn id="19" name="Stock">
      <calculatedColumnFormula>C7-N7</calculatedColumnFormula>
    </tableColumn>
    <tableColumn id="20" name="Remarks">
      <calculatedColumnFormula>IF(Sheet2!$Q$7:$Q$9&gt;0,"Profit",IF(Sheet2!$Q$7:$Q$9=0,"Nill","Loss"))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="122" zoomScaleNormal="122" workbookViewId="0">
      <selection activeCell="C13" sqref="C13"/>
    </sheetView>
  </sheetViews>
  <sheetFormatPr defaultRowHeight="14.4" x14ac:dyDescent="0.3"/>
  <cols>
    <col min="1" max="1" width="3.77734375" customWidth="1"/>
    <col min="2" max="2" width="10.33203125" bestFit="1" customWidth="1"/>
    <col min="3" max="3" width="5.5546875" customWidth="1"/>
    <col min="4" max="4" width="2.88671875" customWidth="1"/>
    <col min="6" max="6" width="3.109375" style="12" customWidth="1"/>
    <col min="7" max="7" width="11.44140625" customWidth="1"/>
    <col min="8" max="8" width="8.88671875" customWidth="1"/>
    <col min="9" max="9" width="11.21875" customWidth="1"/>
    <col min="10" max="10" width="17.5546875" customWidth="1"/>
    <col min="11" max="12" width="8.88671875" customWidth="1"/>
  </cols>
  <sheetData>
    <row r="2" spans="1:13" ht="25.8" x14ac:dyDescent="0.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4" spans="1:13" x14ac:dyDescent="0.3">
      <c r="A4" s="28" t="s">
        <v>9</v>
      </c>
      <c r="B4" s="28"/>
      <c r="C4" s="28"/>
      <c r="D4" s="28"/>
      <c r="E4" s="28"/>
      <c r="G4" s="29" t="s">
        <v>10</v>
      </c>
      <c r="H4" s="29"/>
      <c r="I4" s="29"/>
      <c r="J4" s="29"/>
      <c r="K4" s="29"/>
      <c r="L4" s="29"/>
      <c r="M4" s="29"/>
    </row>
    <row r="5" spans="1:13" x14ac:dyDescent="0.3">
      <c r="A5" s="2"/>
      <c r="B5" s="2"/>
      <c r="C5" s="2"/>
      <c r="D5" s="2"/>
      <c r="E5" s="7" t="s">
        <v>11</v>
      </c>
      <c r="I5" s="6" t="s">
        <v>19</v>
      </c>
      <c r="J5" s="6" t="s">
        <v>22</v>
      </c>
      <c r="K5" s="6" t="s">
        <v>20</v>
      </c>
      <c r="L5" s="6" t="s">
        <v>21</v>
      </c>
    </row>
    <row r="6" spans="1:13" s="5" customFormat="1" ht="28.8" x14ac:dyDescent="0.3">
      <c r="A6" s="8" t="s">
        <v>1</v>
      </c>
      <c r="B6" s="3" t="s">
        <v>2</v>
      </c>
      <c r="C6" s="4" t="s">
        <v>3</v>
      </c>
      <c r="D6" s="3" t="s">
        <v>4</v>
      </c>
      <c r="E6" s="3" t="s">
        <v>5</v>
      </c>
      <c r="F6" s="13" t="s">
        <v>23</v>
      </c>
      <c r="G6" s="3" t="s">
        <v>12</v>
      </c>
      <c r="H6" s="3" t="s">
        <v>13</v>
      </c>
      <c r="I6" s="3" t="s">
        <v>14</v>
      </c>
      <c r="J6" s="4" t="s">
        <v>15</v>
      </c>
      <c r="K6" s="4" t="s">
        <v>16</v>
      </c>
      <c r="L6" s="3" t="s">
        <v>17</v>
      </c>
      <c r="M6" s="10" t="s">
        <v>18</v>
      </c>
    </row>
    <row r="7" spans="1:13" x14ac:dyDescent="0.3">
      <c r="A7" s="9">
        <v>1</v>
      </c>
      <c r="B7" s="1" t="s">
        <v>6</v>
      </c>
      <c r="C7" s="1">
        <v>120</v>
      </c>
      <c r="D7" s="1">
        <v>50</v>
      </c>
      <c r="E7" s="1">
        <f>C7*D7</f>
        <v>6000</v>
      </c>
      <c r="G7" s="1">
        <v>150</v>
      </c>
      <c r="H7" s="1">
        <v>25</v>
      </c>
      <c r="I7" s="1">
        <f>G7*H7</f>
        <v>3750</v>
      </c>
      <c r="J7" s="1">
        <f>G7-C7</f>
        <v>30</v>
      </c>
      <c r="K7" s="1">
        <f>J7*H7</f>
        <v>750</v>
      </c>
      <c r="L7" s="1">
        <f>D7-H7</f>
        <v>25</v>
      </c>
      <c r="M7" s="11" t="str">
        <f>IF(Table1[S.Unit Price]&gt;Table1[Unit
price],"Profit",IF(Table1[S.Unit Price]&lt;Table1[Unit
price],"Loss","Nill"))</f>
        <v>Profit</v>
      </c>
    </row>
    <row r="8" spans="1:13" x14ac:dyDescent="0.3">
      <c r="A8" s="9">
        <v>2</v>
      </c>
      <c r="B8" s="1" t="s">
        <v>7</v>
      </c>
      <c r="C8" s="1">
        <v>150</v>
      </c>
      <c r="D8" s="1">
        <v>63</v>
      </c>
      <c r="E8" s="1">
        <f t="shared" ref="E8:E9" si="0">C8*D8</f>
        <v>9450</v>
      </c>
      <c r="G8" s="1">
        <v>149</v>
      </c>
      <c r="H8" s="1">
        <v>60</v>
      </c>
      <c r="I8" s="1">
        <f t="shared" ref="I8:I9" si="1">G8*H8</f>
        <v>8940</v>
      </c>
      <c r="J8" s="1">
        <f t="shared" ref="J8:J9" si="2">G8-C8</f>
        <v>-1</v>
      </c>
      <c r="K8" s="1">
        <f t="shared" ref="K8:K9" si="3">J8*H8</f>
        <v>-60</v>
      </c>
      <c r="L8" s="1">
        <f t="shared" ref="L8:L9" si="4">D8-H8</f>
        <v>3</v>
      </c>
      <c r="M8" s="11" t="str">
        <f>IF(Table1[S.Unit Price]&gt;Table1[Unit
price],"Profit",IF(Table1[S.Unit Price]&lt;Table1[Unit
price],"Loss","Nill"))</f>
        <v>Loss</v>
      </c>
    </row>
    <row r="9" spans="1:13" x14ac:dyDescent="0.3">
      <c r="A9" s="9">
        <v>3</v>
      </c>
      <c r="B9" s="1" t="s">
        <v>8</v>
      </c>
      <c r="C9" s="1">
        <v>1200</v>
      </c>
      <c r="D9" s="1">
        <v>78</v>
      </c>
      <c r="E9" s="1">
        <f t="shared" si="0"/>
        <v>93600</v>
      </c>
      <c r="G9" s="1">
        <v>1200</v>
      </c>
      <c r="H9" s="1">
        <v>72</v>
      </c>
      <c r="I9" s="1">
        <f t="shared" si="1"/>
        <v>86400</v>
      </c>
      <c r="J9" s="1">
        <f t="shared" si="2"/>
        <v>0</v>
      </c>
      <c r="K9" s="1">
        <f t="shared" si="3"/>
        <v>0</v>
      </c>
      <c r="L9" s="1">
        <f t="shared" si="4"/>
        <v>6</v>
      </c>
      <c r="M9" s="11" t="str">
        <f>IF(Table1[S.Unit Price]&gt;Table1[Unit
price],"Profit",IF(Table1[S.Unit Price]&lt;Table1[Unit
price],"Loss","Nill"))</f>
        <v>Nill</v>
      </c>
    </row>
    <row r="10" spans="1:13" x14ac:dyDescent="0.3">
      <c r="A10" s="14">
        <v>4</v>
      </c>
      <c r="B10" s="15" t="s">
        <v>24</v>
      </c>
      <c r="C10" s="15">
        <v>1500</v>
      </c>
      <c r="D10" s="15">
        <v>20</v>
      </c>
      <c r="E10" s="16">
        <f>C10*D10</f>
        <v>30000</v>
      </c>
      <c r="F10" s="17"/>
      <c r="G10" s="14">
        <v>1600</v>
      </c>
      <c r="H10" s="15">
        <v>15</v>
      </c>
      <c r="I10" s="15">
        <f>G10*H10</f>
        <v>24000</v>
      </c>
      <c r="J10" s="15">
        <f>G10-C10</f>
        <v>100</v>
      </c>
      <c r="K10" s="15">
        <f>J10*H10</f>
        <v>1500</v>
      </c>
      <c r="L10" s="15">
        <f>D10-H10</f>
        <v>5</v>
      </c>
      <c r="M10" s="18" t="str">
        <f>IF(Table1[S.Unit Price]&gt;Table1[Unit
price],"Profit",IF(Table1[S.Unit Price]&lt;Table1[Unit
price],"Loss","Nill"))</f>
        <v>Profit</v>
      </c>
    </row>
    <row r="11" spans="1:13" ht="15" thickBot="1" x14ac:dyDescent="0.35"/>
    <row r="12" spans="1:13" x14ac:dyDescent="0.3">
      <c r="H12" s="19"/>
      <c r="I12" s="20"/>
      <c r="J12" s="20"/>
      <c r="K12" s="21"/>
    </row>
    <row r="13" spans="1:13" x14ac:dyDescent="0.3">
      <c r="H13" s="22"/>
      <c r="I13" s="23" t="s">
        <v>25</v>
      </c>
      <c r="J13" s="23">
        <f>SUMIF(Table1[T.Profit/
Loss],"&gt;0")</f>
        <v>2250</v>
      </c>
      <c r="K13" s="24"/>
    </row>
    <row r="14" spans="1:13" x14ac:dyDescent="0.3">
      <c r="H14" s="22"/>
      <c r="I14" s="23" t="s">
        <v>26</v>
      </c>
      <c r="J14" s="23">
        <f>SUMIF(Table1[T.Profit/
Loss],"&lt;0")</f>
        <v>-60</v>
      </c>
      <c r="K14" s="24"/>
    </row>
    <row r="15" spans="1:13" x14ac:dyDescent="0.3">
      <c r="H15" s="22"/>
      <c r="I15" s="23" t="s">
        <v>27</v>
      </c>
      <c r="J15" s="23">
        <f>COUNTIF(Table1[T.Profit/
Loss],"0")</f>
        <v>1</v>
      </c>
      <c r="K15" s="24"/>
    </row>
    <row r="16" spans="1:13" ht="15" thickBot="1" x14ac:dyDescent="0.35">
      <c r="H16" s="25"/>
      <c r="I16" s="26"/>
      <c r="J16" s="26"/>
      <c r="K16" s="27"/>
    </row>
  </sheetData>
  <mergeCells count="3">
    <mergeCell ref="A4:E4"/>
    <mergeCell ref="G4:M4"/>
    <mergeCell ref="A2:M2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L1" zoomScale="160" zoomScaleNormal="160" zoomScaleSheetLayoutView="55" workbookViewId="0">
      <selection activeCell="P10" sqref="P10"/>
    </sheetView>
  </sheetViews>
  <sheetFormatPr defaultRowHeight="14.4" x14ac:dyDescent="0.3"/>
  <cols>
    <col min="1" max="1" width="3.77734375" customWidth="1"/>
    <col min="2" max="2" width="9.21875" customWidth="1"/>
    <col min="3" max="3" width="5.5546875" customWidth="1"/>
    <col min="4" max="4" width="7.88671875" customWidth="1"/>
    <col min="5" max="5" width="11.44140625" customWidth="1"/>
    <col min="6" max="6" width="14.33203125" bestFit="1" customWidth="1"/>
    <col min="7" max="7" width="7.88671875" customWidth="1"/>
    <col min="8" max="8" width="13.21875" customWidth="1"/>
    <col min="9" max="9" width="15.5546875" customWidth="1"/>
    <col min="10" max="10" width="14.44140625" customWidth="1"/>
    <col min="11" max="11" width="11.88671875" customWidth="1"/>
    <col min="12" max="12" width="3.6640625" style="17" customWidth="1"/>
    <col min="13" max="13" width="12.109375" customWidth="1"/>
    <col min="14" max="14" width="5.21875" customWidth="1"/>
    <col min="15" max="15" width="13.6640625" hidden="1" customWidth="1"/>
    <col min="16" max="16" width="14.21875" customWidth="1"/>
    <col min="17" max="17" width="10.5546875" customWidth="1"/>
    <col min="18" max="18" width="13.5546875" customWidth="1"/>
    <col min="19" max="19" width="6.77734375" customWidth="1"/>
    <col min="20" max="20" width="8.44140625" customWidth="1"/>
  </cols>
  <sheetData>
    <row r="1" spans="1:20" ht="25.8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3" spans="1:20" ht="21" x14ac:dyDescent="0.4">
      <c r="A3" s="56" t="s">
        <v>28</v>
      </c>
      <c r="B3" s="56"/>
      <c r="C3" s="56"/>
      <c r="D3" s="56"/>
      <c r="E3" s="56"/>
      <c r="F3" s="56"/>
      <c r="G3" s="56"/>
      <c r="H3" s="56"/>
      <c r="I3" s="56"/>
      <c r="J3" s="56"/>
      <c r="K3" s="56"/>
      <c r="M3" s="57" t="s">
        <v>10</v>
      </c>
      <c r="N3" s="57"/>
      <c r="O3" s="57"/>
      <c r="P3" s="57"/>
      <c r="Q3" s="57"/>
      <c r="R3" s="57"/>
      <c r="S3" s="57"/>
      <c r="T3" s="57"/>
    </row>
    <row r="4" spans="1:20" x14ac:dyDescent="0.3">
      <c r="C4" t="s">
        <v>49</v>
      </c>
      <c r="F4">
        <v>105.39</v>
      </c>
    </row>
    <row r="5" spans="1:20" x14ac:dyDescent="0.3">
      <c r="I5" s="34">
        <v>0.05</v>
      </c>
      <c r="J5" s="35" t="s">
        <v>40</v>
      </c>
      <c r="K5" s="35" t="s">
        <v>42</v>
      </c>
      <c r="M5" s="36" t="s">
        <v>44</v>
      </c>
    </row>
    <row r="6" spans="1:20" s="32" customFormat="1" ht="43.2" x14ac:dyDescent="0.3">
      <c r="A6" s="32" t="s">
        <v>29</v>
      </c>
      <c r="B6" s="32" t="s">
        <v>2</v>
      </c>
      <c r="C6" s="42" t="s">
        <v>4</v>
      </c>
      <c r="D6" s="43" t="s">
        <v>30</v>
      </c>
      <c r="E6" s="43" t="s">
        <v>31</v>
      </c>
      <c r="F6" s="43" t="s">
        <v>39</v>
      </c>
      <c r="G6" s="43" t="s">
        <v>38</v>
      </c>
      <c r="H6" s="43" t="s">
        <v>32</v>
      </c>
      <c r="I6" s="43" t="s">
        <v>33</v>
      </c>
      <c r="J6" s="43" t="s">
        <v>34</v>
      </c>
      <c r="K6" s="43" t="s">
        <v>41</v>
      </c>
      <c r="L6" s="44" t="s">
        <v>48</v>
      </c>
      <c r="M6" s="43" t="s">
        <v>43</v>
      </c>
      <c r="N6" s="43" t="s">
        <v>13</v>
      </c>
      <c r="O6" s="43" t="s">
        <v>47</v>
      </c>
      <c r="P6" s="43" t="s">
        <v>14</v>
      </c>
      <c r="Q6" s="43" t="s">
        <v>45</v>
      </c>
      <c r="R6" s="43" t="s">
        <v>46</v>
      </c>
      <c r="S6" s="43" t="s">
        <v>17</v>
      </c>
      <c r="T6" s="43" t="s">
        <v>18</v>
      </c>
    </row>
    <row r="7" spans="1:20" x14ac:dyDescent="0.3">
      <c r="A7">
        <v>1</v>
      </c>
      <c r="B7" t="s">
        <v>6</v>
      </c>
      <c r="C7" s="45">
        <v>200</v>
      </c>
      <c r="D7" s="46">
        <v>1.2</v>
      </c>
      <c r="E7" s="47">
        <f>D7*C7</f>
        <v>240</v>
      </c>
      <c r="F7" s="48">
        <f>E7*$F$4</f>
        <v>25293.599999999999</v>
      </c>
      <c r="G7" s="49" t="s">
        <v>36</v>
      </c>
      <c r="H7" s="48">
        <f>IF(G7="japan",F7*7%,IF(G7="china",F7*5%,IF(G7="USA",F7*10%,0)))</f>
        <v>1770.5520000000001</v>
      </c>
      <c r="I7" s="48">
        <f>F7*$I$5</f>
        <v>1264.68</v>
      </c>
      <c r="J7" s="48">
        <f>F7+H7+I7</f>
        <v>28328.831999999999</v>
      </c>
      <c r="K7" s="48">
        <f>(J7/C7)+20</f>
        <v>161.64416</v>
      </c>
      <c r="L7" s="50"/>
      <c r="M7" s="48">
        <f>K7+(K7*15%)</f>
        <v>185.890784</v>
      </c>
      <c r="N7" s="49">
        <v>150</v>
      </c>
      <c r="O7" s="48">
        <f>K7*N7</f>
        <v>24246.624</v>
      </c>
      <c r="P7" s="48">
        <f>M7*N7</f>
        <v>27883.617599999998</v>
      </c>
      <c r="Q7" s="48">
        <f>M7-K7</f>
        <v>24.246623999999997</v>
      </c>
      <c r="R7" s="48">
        <f>Q7*N7</f>
        <v>3636.9935999999998</v>
      </c>
      <c r="S7" s="49">
        <f>C7-N7</f>
        <v>50</v>
      </c>
      <c r="T7" s="49" t="str">
        <f>IF(Sheet2!$Q$7:$Q$9&gt;0,"Profit",IF(Sheet2!$Q$7:$Q$9=0,"Nill","Loss"))</f>
        <v>Profit</v>
      </c>
    </row>
    <row r="8" spans="1:20" x14ac:dyDescent="0.3">
      <c r="A8">
        <v>2</v>
      </c>
      <c r="B8" t="s">
        <v>7</v>
      </c>
      <c r="C8" s="51">
        <v>500</v>
      </c>
      <c r="D8" s="52">
        <v>1.2</v>
      </c>
      <c r="E8" s="53">
        <f t="shared" ref="E8:E9" si="0">D8*C8</f>
        <v>600</v>
      </c>
      <c r="F8" s="54">
        <f t="shared" ref="F7:F9" si="1">E8*$F$4</f>
        <v>63234</v>
      </c>
      <c r="G8" s="55" t="s">
        <v>35</v>
      </c>
      <c r="H8" s="54">
        <f t="shared" ref="H8:H9" si="2">IF(G8="japan",F8*7%,IF(G8="china",F8*5%,IF(G8="USA",F8*10%,0)))</f>
        <v>3161.7000000000003</v>
      </c>
      <c r="I8" s="54">
        <f t="shared" ref="I8:I9" si="3">F8*$I$5</f>
        <v>3161.7000000000003</v>
      </c>
      <c r="J8" s="54">
        <f t="shared" ref="J8:J9" si="4">F8+H8+I8</f>
        <v>69557.399999999994</v>
      </c>
      <c r="K8" s="54">
        <f t="shared" ref="K7:K9" si="5">(J8/C8)+20</f>
        <v>159.1148</v>
      </c>
      <c r="L8" s="50"/>
      <c r="M8" s="54">
        <f t="shared" ref="M8:M9" si="6">K8+(K8*15%)</f>
        <v>182.98202000000001</v>
      </c>
      <c r="N8" s="55">
        <v>400</v>
      </c>
      <c r="O8" s="54">
        <f t="shared" ref="O8:O9" si="7">K8*N8</f>
        <v>63645.919999999998</v>
      </c>
      <c r="P8" s="54">
        <f t="shared" ref="P8:P9" si="8">M8*N8</f>
        <v>73192.808000000005</v>
      </c>
      <c r="Q8" s="54">
        <f t="shared" ref="Q8:Q9" si="9">M8-K8</f>
        <v>23.867220000000003</v>
      </c>
      <c r="R8" s="54">
        <f t="shared" ref="R8:R9" si="10">Q8*N8</f>
        <v>9546.8880000000008</v>
      </c>
      <c r="S8" s="55">
        <f t="shared" ref="S8:S9" si="11">C8-N8</f>
        <v>100</v>
      </c>
      <c r="T8" s="55" t="str">
        <f>IF(Sheet2!$Q$7:$Q$9&gt;0,"Profit",IF(Sheet2!$Q$7:$Q$9=0,"Nill","Loss"))</f>
        <v>Profit</v>
      </c>
    </row>
    <row r="9" spans="1:20" x14ac:dyDescent="0.3">
      <c r="A9">
        <v>3</v>
      </c>
      <c r="B9" t="s">
        <v>8</v>
      </c>
      <c r="C9" s="37">
        <v>300</v>
      </c>
      <c r="D9" s="38">
        <v>10</v>
      </c>
      <c r="E9" s="39">
        <f t="shared" si="0"/>
        <v>3000</v>
      </c>
      <c r="F9" s="40">
        <f t="shared" si="1"/>
        <v>316170</v>
      </c>
      <c r="G9" s="41" t="s">
        <v>37</v>
      </c>
      <c r="H9" s="40">
        <f t="shared" si="2"/>
        <v>31617</v>
      </c>
      <c r="I9" s="40">
        <f t="shared" si="3"/>
        <v>15808.5</v>
      </c>
      <c r="J9" s="40">
        <f t="shared" si="4"/>
        <v>363595.5</v>
      </c>
      <c r="K9" s="40">
        <f t="shared" si="5"/>
        <v>1231.9849999999999</v>
      </c>
      <c r="L9" s="31"/>
      <c r="M9" s="40">
        <f t="shared" si="6"/>
        <v>1416.7827499999999</v>
      </c>
      <c r="N9" s="41">
        <v>199</v>
      </c>
      <c r="O9" s="40">
        <f t="shared" si="7"/>
        <v>245165.01499999998</v>
      </c>
      <c r="P9" s="40">
        <f t="shared" si="8"/>
        <v>281939.76724999998</v>
      </c>
      <c r="Q9" s="40">
        <f t="shared" si="9"/>
        <v>184.79774999999995</v>
      </c>
      <c r="R9" s="40">
        <f t="shared" si="10"/>
        <v>36774.75224999999</v>
      </c>
      <c r="S9" s="41">
        <f t="shared" si="11"/>
        <v>101</v>
      </c>
      <c r="T9" s="41" t="str">
        <f>IF(Sheet2!$Q$7:$Q$9&gt;0,"Profit",IF(Sheet2!$Q$7:$Q$9=0,"Nill","Loss"))</f>
        <v>Profit</v>
      </c>
    </row>
    <row r="10" spans="1:20" x14ac:dyDescent="0.3">
      <c r="J10" s="33"/>
      <c r="O10" s="33"/>
      <c r="R10" s="33"/>
    </row>
  </sheetData>
  <mergeCells count="3">
    <mergeCell ref="A3:K3"/>
    <mergeCell ref="M3:T3"/>
    <mergeCell ref="A1:T1"/>
  </mergeCells>
  <conditionalFormatting sqref="S2 S4:S1048576">
    <cfRule type="cellIs" dxfId="4" priority="1" operator="lessThan">
      <formula>50</formula>
    </cfRule>
  </conditionalFormatting>
  <pageMargins left="0.25" right="0.25" top="0.75" bottom="0.75" header="0.3" footer="0.3"/>
  <pageSetup paperSize="9" scale="7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cp:lastPrinted>2017-09-15T13:43:53Z</cp:lastPrinted>
  <dcterms:created xsi:type="dcterms:W3CDTF">2017-09-14T13:41:57Z</dcterms:created>
  <dcterms:modified xsi:type="dcterms:W3CDTF">2017-09-15T13:52:26Z</dcterms:modified>
</cp:coreProperties>
</file>