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Sir Qasim (Records)\M17\Excel\"/>
    </mc:Choice>
  </mc:AlternateContent>
  <bookViews>
    <workbookView xWindow="0" yWindow="0" windowWidth="7584" windowHeight="7908"/>
  </bookViews>
  <sheets>
    <sheet name="Sheet1" sheetId="1" r:id="rId1"/>
    <sheet name="Sheet2" sheetId="2" r:id="rId2"/>
    <sheet name="Sheet3" sheetId="3" r:id="rId3"/>
  </sheet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8" i="3" l="1"/>
  <c r="D95" i="3"/>
  <c r="D94" i="3"/>
  <c r="C95" i="3"/>
  <c r="B87" i="3"/>
  <c r="D78" i="3"/>
  <c r="E69" i="3"/>
  <c r="E68" i="3"/>
  <c r="D68" i="3"/>
  <c r="D67" i="3"/>
  <c r="B58" i="3"/>
  <c r="E62" i="3"/>
  <c r="C56" i="3"/>
  <c r="B56" i="3"/>
  <c r="A56" i="3"/>
  <c r="B45" i="3"/>
  <c r="B42" i="3"/>
  <c r="B27" i="3"/>
  <c r="B26" i="3"/>
  <c r="B25" i="3"/>
  <c r="B24" i="3"/>
  <c r="B23" i="3"/>
  <c r="B19" i="3"/>
  <c r="B10" i="3"/>
  <c r="B46" i="3" l="1"/>
  <c r="B47" i="3" s="1"/>
  <c r="D369" i="1"/>
  <c r="D370" i="1"/>
  <c r="D368" i="1"/>
  <c r="C371" i="1"/>
  <c r="D371" i="1" s="1"/>
  <c r="C366" i="1"/>
  <c r="C365" i="1"/>
  <c r="C364" i="1"/>
  <c r="D363" i="1"/>
  <c r="D362" i="1"/>
  <c r="D361" i="1"/>
  <c r="D360" i="1"/>
  <c r="D359" i="1"/>
  <c r="C358" i="1"/>
  <c r="D358" i="1" s="1"/>
  <c r="D356" i="1"/>
  <c r="D355" i="1"/>
  <c r="D354" i="1"/>
  <c r="C354" i="1"/>
  <c r="C361" i="1" s="1"/>
  <c r="D353" i="1"/>
  <c r="D352" i="1"/>
  <c r="D349" i="1"/>
  <c r="D348" i="1"/>
  <c r="C346" i="1"/>
  <c r="C347" i="1" s="1"/>
  <c r="D347" i="1" s="1"/>
  <c r="D345" i="1"/>
  <c r="D344" i="1"/>
  <c r="C344" i="1"/>
  <c r="C343" i="1"/>
  <c r="D343" i="1" s="1"/>
  <c r="D340" i="1"/>
  <c r="C340" i="1"/>
  <c r="C342" i="1" s="1"/>
  <c r="D342" i="1" s="1"/>
  <c r="C332" i="1"/>
  <c r="B332" i="1"/>
  <c r="C336" i="1" s="1"/>
  <c r="D321" i="1"/>
  <c r="D322" i="1"/>
  <c r="D323" i="1"/>
  <c r="D324" i="1"/>
  <c r="D325" i="1"/>
  <c r="D326" i="1"/>
  <c r="D320" i="1"/>
  <c r="D311" i="1"/>
  <c r="D312" i="1"/>
  <c r="D313" i="1"/>
  <c r="D314" i="1"/>
  <c r="D315" i="1"/>
  <c r="D316" i="1"/>
  <c r="D310" i="1"/>
  <c r="C307" i="1"/>
  <c r="C308" i="1" s="1"/>
  <c r="D306" i="1"/>
  <c r="C298" i="1"/>
  <c r="C300" i="1" s="1"/>
  <c r="D285" i="1"/>
  <c r="C293" i="1" s="1"/>
  <c r="C285" i="1"/>
  <c r="C279" i="1"/>
  <c r="D270" i="1"/>
  <c r="C258" i="1"/>
  <c r="B261" i="1"/>
  <c r="C252" i="1"/>
  <c r="C251" i="1"/>
  <c r="C299" i="1" l="1"/>
  <c r="B334" i="1"/>
  <c r="D346" i="1"/>
  <c r="C248" i="1"/>
  <c r="C247" i="1"/>
  <c r="F245" i="1"/>
  <c r="F246" i="1"/>
  <c r="G243" i="1"/>
  <c r="E243" i="1"/>
  <c r="D243" i="1"/>
  <c r="C243" i="1"/>
  <c r="F243" i="1" s="1"/>
  <c r="E234" i="1"/>
  <c r="D227" i="1" l="1"/>
  <c r="E227" i="1"/>
  <c r="C227" i="1"/>
  <c r="C226" i="1"/>
  <c r="C225" i="1"/>
  <c r="C224" i="1"/>
  <c r="C223" i="1"/>
  <c r="C222" i="1"/>
  <c r="C221" i="1"/>
  <c r="D220" i="1"/>
  <c r="C220" i="1"/>
  <c r="C219" i="1"/>
  <c r="C218" i="1"/>
  <c r="C217" i="1"/>
  <c r="G216" i="1"/>
  <c r="F216" i="1"/>
  <c r="D215" i="1"/>
  <c r="C215" i="1"/>
  <c r="C214" i="1"/>
  <c r="C213" i="1"/>
  <c r="C212" i="1"/>
  <c r="C211" i="1"/>
  <c r="C210" i="1"/>
  <c r="C209" i="1"/>
  <c r="C208" i="1"/>
  <c r="C206" i="1"/>
  <c r="C207" i="1"/>
  <c r="C205" i="1"/>
  <c r="C204" i="1"/>
  <c r="D203" i="1"/>
  <c r="C203" i="1"/>
  <c r="C202" i="1"/>
  <c r="E201" i="1"/>
  <c r="D201" i="1"/>
  <c r="C201" i="1"/>
  <c r="C200" i="1"/>
  <c r="E199" i="1"/>
  <c r="D199" i="1"/>
  <c r="C199" i="1"/>
  <c r="C198" i="1"/>
  <c r="C197" i="1"/>
  <c r="E195" i="1"/>
  <c r="D189" i="1"/>
  <c r="C189" i="1"/>
  <c r="D5" i="2"/>
  <c r="C5" i="2"/>
  <c r="E11" i="2"/>
  <c r="C185" i="1"/>
  <c r="C184" i="1"/>
  <c r="C183" i="1"/>
  <c r="E182" i="1"/>
  <c r="D182" i="1"/>
  <c r="C182" i="1"/>
  <c r="D175" i="1" l="1" a="1"/>
  <c r="D175" i="1"/>
  <c r="E175" i="1"/>
  <c r="F175" i="1"/>
  <c r="C172" i="1"/>
  <c r="C171" i="1"/>
  <c r="H170" i="1"/>
  <c r="G170" i="1"/>
  <c r="B166" i="1"/>
  <c r="C166" i="1"/>
  <c r="B159" i="1"/>
  <c r="G156" i="1"/>
  <c r="B149" i="1"/>
  <c r="D150" i="1"/>
  <c r="C150" i="1"/>
  <c r="C136" i="1"/>
  <c r="E134" i="1"/>
  <c r="D135" i="1"/>
  <c r="D134" i="1"/>
  <c r="E131" i="1"/>
  <c r="D126" i="1"/>
  <c r="E123" i="1"/>
  <c r="E108" i="1"/>
  <c r="E109" i="1"/>
  <c r="E107" i="1"/>
  <c r="C105" i="1"/>
  <c r="E104" i="1"/>
  <c r="D103" i="1"/>
  <c r="C103" i="1"/>
  <c r="C100" i="1"/>
  <c r="C99" i="1"/>
  <c r="E99" i="1"/>
  <c r="D99" i="1"/>
  <c r="C94" i="1"/>
  <c r="E93" i="1"/>
  <c r="F141" i="1"/>
  <c r="C159" i="1"/>
  <c r="C138" i="1"/>
  <c r="C86" i="1" l="1"/>
  <c r="C31" i="1"/>
  <c r="A90" i="1"/>
  <c r="H90" i="1" s="1"/>
  <c r="C84" i="1"/>
  <c r="D81" i="1"/>
  <c r="C80" i="1"/>
  <c r="D79" i="1"/>
  <c r="C79" i="1"/>
  <c r="B78" i="1"/>
  <c r="C76" i="1"/>
  <c r="D75" i="1"/>
  <c r="C75" i="1"/>
  <c r="D73" i="1"/>
  <c r="C73" i="1"/>
  <c r="C71" i="1"/>
  <c r="C69" i="1"/>
  <c r="C67" i="1"/>
  <c r="C63" i="1" l="1"/>
  <c r="C65" i="1" s="1"/>
  <c r="C60" i="1"/>
  <c r="D61" i="1"/>
  <c r="F61" i="1" s="1"/>
  <c r="F60" i="1"/>
  <c r="C59" i="1"/>
  <c r="C57" i="1"/>
  <c r="C58" i="1" s="1"/>
  <c r="C54" i="1"/>
  <c r="C52" i="1"/>
  <c r="C50" i="1"/>
  <c r="C48" i="1"/>
  <c r="F46" i="1"/>
  <c r="E46" i="1"/>
  <c r="D45" i="1"/>
  <c r="D44" i="1"/>
  <c r="D43" i="1"/>
  <c r="C40" i="1"/>
  <c r="C41" i="1" s="1"/>
  <c r="D40" i="1"/>
  <c r="D41" i="1" s="1"/>
  <c r="E40" i="1"/>
  <c r="E41" i="1" s="1"/>
  <c r="F40" i="1"/>
  <c r="F41" i="1" s="1"/>
  <c r="G40" i="1"/>
  <c r="G41" i="1" s="1"/>
  <c r="H40" i="1"/>
  <c r="H41" i="1" s="1"/>
  <c r="I40" i="1"/>
  <c r="I41" i="1" s="1"/>
  <c r="J40" i="1"/>
  <c r="J41" i="1" s="1"/>
  <c r="K40" i="1"/>
  <c r="K41" i="1" s="1"/>
  <c r="L40" i="1"/>
  <c r="L41" i="1" s="1"/>
  <c r="M40" i="1"/>
  <c r="M41" i="1" s="1"/>
  <c r="N40" i="1"/>
  <c r="N41" i="1" s="1"/>
  <c r="O40" i="1"/>
  <c r="O41" i="1" s="1"/>
  <c r="P40" i="1"/>
  <c r="P41" i="1" s="1"/>
  <c r="Q40" i="1"/>
  <c r="Q41" i="1" s="1"/>
  <c r="R40" i="1"/>
  <c r="R41" i="1" s="1"/>
  <c r="S40" i="1"/>
  <c r="S41" i="1" s="1"/>
  <c r="T40" i="1"/>
  <c r="T41" i="1" s="1"/>
  <c r="U40" i="1"/>
  <c r="U41" i="1" s="1"/>
  <c r="V40" i="1"/>
  <c r="V41" i="1" s="1"/>
  <c r="W40" i="1"/>
  <c r="W41" i="1" s="1"/>
  <c r="X40" i="1"/>
  <c r="X41" i="1" s="1"/>
  <c r="Y40" i="1"/>
  <c r="Y41" i="1" s="1"/>
  <c r="Z40" i="1"/>
  <c r="Z41" i="1" s="1"/>
  <c r="AA40" i="1"/>
  <c r="AA41" i="1" s="1"/>
  <c r="AB40" i="1"/>
  <c r="AB41" i="1" s="1"/>
  <c r="AC40" i="1"/>
  <c r="AC41" i="1" s="1"/>
  <c r="AD40" i="1"/>
  <c r="AD41" i="1" s="1"/>
  <c r="AE40" i="1"/>
  <c r="AE41" i="1" s="1"/>
  <c r="AF40" i="1"/>
  <c r="AF41" i="1" s="1"/>
  <c r="AG40" i="1"/>
  <c r="AG41" i="1" s="1"/>
  <c r="AH40" i="1"/>
  <c r="AH41" i="1" s="1"/>
  <c r="AI40" i="1"/>
  <c r="AI41" i="1" s="1"/>
  <c r="AJ40" i="1"/>
  <c r="AJ41" i="1" s="1"/>
  <c r="AK40" i="1"/>
  <c r="AK41" i="1" s="1"/>
  <c r="AL40" i="1"/>
  <c r="AL41" i="1" s="1"/>
  <c r="AM40" i="1"/>
  <c r="AM41" i="1" s="1"/>
  <c r="AN40" i="1"/>
  <c r="AN41" i="1" s="1"/>
  <c r="AO40" i="1"/>
  <c r="AO41" i="1" s="1"/>
  <c r="AP40" i="1"/>
  <c r="AP41" i="1" s="1"/>
  <c r="AQ40" i="1"/>
  <c r="AQ41" i="1" s="1"/>
  <c r="AR40" i="1"/>
  <c r="AR41" i="1" s="1"/>
  <c r="AS40" i="1"/>
  <c r="AS41" i="1" s="1"/>
  <c r="AT40" i="1"/>
  <c r="AT41" i="1" s="1"/>
  <c r="AU40" i="1"/>
  <c r="AU41" i="1" s="1"/>
  <c r="AV40" i="1"/>
  <c r="AV41" i="1" s="1"/>
  <c r="AW40" i="1"/>
  <c r="AW41" i="1" s="1"/>
  <c r="AX40" i="1"/>
  <c r="AX41" i="1" s="1"/>
  <c r="AY40" i="1"/>
  <c r="AY41" i="1" s="1"/>
  <c r="AZ40" i="1"/>
  <c r="AZ41" i="1" s="1"/>
  <c r="BA40" i="1"/>
  <c r="BA41" i="1" s="1"/>
  <c r="BB40" i="1"/>
  <c r="BB41" i="1" s="1"/>
  <c r="BC40" i="1"/>
  <c r="BC41" i="1" s="1"/>
  <c r="BD40" i="1"/>
  <c r="BD41" i="1" s="1"/>
  <c r="BE40" i="1"/>
  <c r="BE41" i="1" s="1"/>
  <c r="BF40" i="1"/>
  <c r="BF41" i="1" s="1"/>
  <c r="BG40" i="1"/>
  <c r="BG41" i="1" s="1"/>
  <c r="BH40" i="1"/>
  <c r="BH41" i="1" s="1"/>
  <c r="BI40" i="1"/>
  <c r="BI41" i="1" s="1"/>
  <c r="BJ40" i="1"/>
  <c r="BJ41" i="1" s="1"/>
  <c r="BK40" i="1"/>
  <c r="BK41" i="1" s="1"/>
  <c r="BL40" i="1"/>
  <c r="BL41" i="1" s="1"/>
  <c r="BM40" i="1"/>
  <c r="BM41" i="1" s="1"/>
  <c r="BN40" i="1"/>
  <c r="BN41" i="1" s="1"/>
  <c r="BO40" i="1"/>
  <c r="BO41" i="1" s="1"/>
  <c r="BP40" i="1"/>
  <c r="BP41" i="1" s="1"/>
  <c r="BQ40" i="1"/>
  <c r="BQ41" i="1" s="1"/>
  <c r="BR40" i="1"/>
  <c r="BR41" i="1" s="1"/>
  <c r="BS40" i="1"/>
  <c r="BS41" i="1" s="1"/>
  <c r="BT40" i="1"/>
  <c r="BT41" i="1" s="1"/>
  <c r="BU40" i="1"/>
  <c r="BU41" i="1" s="1"/>
  <c r="BV40" i="1"/>
  <c r="BV41" i="1" s="1"/>
  <c r="BW40" i="1"/>
  <c r="BW41" i="1" s="1"/>
  <c r="BX40" i="1"/>
  <c r="BX41" i="1" s="1"/>
  <c r="BY40" i="1"/>
  <c r="BY41" i="1" s="1"/>
  <c r="BZ40" i="1"/>
  <c r="BZ41" i="1" s="1"/>
  <c r="CA40" i="1"/>
  <c r="CA41" i="1" s="1"/>
  <c r="CB40" i="1"/>
  <c r="CB41" i="1" s="1"/>
  <c r="CC40" i="1"/>
  <c r="CC41" i="1" s="1"/>
  <c r="CD40" i="1"/>
  <c r="CD41" i="1" s="1"/>
  <c r="CE40" i="1"/>
  <c r="CE41" i="1" s="1"/>
  <c r="CF40" i="1"/>
  <c r="CF41" i="1" s="1"/>
  <c r="CG40" i="1"/>
  <c r="CG41" i="1" s="1"/>
  <c r="CH40" i="1"/>
  <c r="CH41" i="1" s="1"/>
  <c r="CI40" i="1"/>
  <c r="CI41" i="1" s="1"/>
  <c r="CJ40" i="1"/>
  <c r="CJ41" i="1" s="1"/>
  <c r="CK40" i="1"/>
  <c r="CK41" i="1" s="1"/>
  <c r="CL40" i="1"/>
  <c r="CL41" i="1" s="1"/>
  <c r="CM40" i="1"/>
  <c r="CM41" i="1" s="1"/>
  <c r="CN40" i="1"/>
  <c r="CN41" i="1" s="1"/>
  <c r="CO40" i="1"/>
  <c r="CO41" i="1" s="1"/>
  <c r="CP40" i="1"/>
  <c r="CP41" i="1" s="1"/>
  <c r="CQ40" i="1"/>
  <c r="CQ41" i="1" s="1"/>
  <c r="CR40" i="1"/>
  <c r="CR41" i="1" s="1"/>
  <c r="CS40" i="1"/>
  <c r="CS41" i="1" s="1"/>
  <c r="CT40" i="1"/>
  <c r="CT41" i="1" s="1"/>
  <c r="CU40" i="1"/>
  <c r="CU41" i="1" s="1"/>
  <c r="CV40" i="1"/>
  <c r="CV41" i="1" s="1"/>
  <c r="CW40" i="1"/>
  <c r="CW41" i="1" s="1"/>
  <c r="CX40" i="1"/>
  <c r="CX41" i="1" s="1"/>
  <c r="CY40" i="1"/>
  <c r="CY41" i="1" s="1"/>
  <c r="CZ40" i="1"/>
  <c r="CZ41" i="1" s="1"/>
  <c r="DA40" i="1"/>
  <c r="DA41" i="1" s="1"/>
  <c r="DB40" i="1"/>
  <c r="DB41" i="1" s="1"/>
  <c r="DC40" i="1"/>
  <c r="DC41" i="1" s="1"/>
  <c r="DD40" i="1"/>
  <c r="DD41" i="1" s="1"/>
  <c r="DE40" i="1"/>
  <c r="DE41" i="1" s="1"/>
  <c r="DF40" i="1"/>
  <c r="DF41" i="1" s="1"/>
  <c r="DG40" i="1"/>
  <c r="DG41" i="1" s="1"/>
  <c r="DH40" i="1"/>
  <c r="DH41" i="1" s="1"/>
  <c r="DI40" i="1"/>
  <c r="DI41" i="1" s="1"/>
  <c r="DJ40" i="1"/>
  <c r="DJ41" i="1" s="1"/>
  <c r="DK40" i="1"/>
  <c r="DK41" i="1" s="1"/>
  <c r="DL40" i="1"/>
  <c r="DL41" i="1" s="1"/>
  <c r="DM40" i="1"/>
  <c r="DM41" i="1" s="1"/>
  <c r="DN40" i="1"/>
  <c r="DN41" i="1" s="1"/>
  <c r="DO40" i="1"/>
  <c r="DO41" i="1" s="1"/>
  <c r="DP40" i="1"/>
  <c r="DP41" i="1" s="1"/>
  <c r="DQ40" i="1"/>
  <c r="DQ41" i="1" s="1"/>
  <c r="DR40" i="1"/>
  <c r="DR41" i="1" s="1"/>
  <c r="DS40" i="1"/>
  <c r="DS41" i="1" s="1"/>
  <c r="DT40" i="1"/>
  <c r="DT41" i="1" s="1"/>
  <c r="DU40" i="1"/>
  <c r="DU41" i="1" s="1"/>
  <c r="DV40" i="1"/>
  <c r="DV41" i="1" s="1"/>
  <c r="DW40" i="1"/>
  <c r="DW41" i="1" s="1"/>
  <c r="DX40" i="1"/>
  <c r="DX41" i="1" s="1"/>
  <c r="DY40" i="1"/>
  <c r="DY41" i="1" s="1"/>
  <c r="DZ40" i="1"/>
  <c r="DZ41" i="1" s="1"/>
  <c r="EA40" i="1"/>
  <c r="EA41" i="1" s="1"/>
  <c r="EB40" i="1"/>
  <c r="EB41" i="1" s="1"/>
  <c r="EC40" i="1"/>
  <c r="EC41" i="1" s="1"/>
  <c r="ED40" i="1"/>
  <c r="ED41" i="1" s="1"/>
  <c r="EE40" i="1"/>
  <c r="EE41" i="1" s="1"/>
  <c r="EF40" i="1"/>
  <c r="EF41" i="1" s="1"/>
  <c r="EG40" i="1"/>
  <c r="EG41" i="1" s="1"/>
  <c r="EH40" i="1"/>
  <c r="EH41" i="1" s="1"/>
  <c r="EI40" i="1"/>
  <c r="EI41" i="1" s="1"/>
  <c r="EJ40" i="1"/>
  <c r="EJ41" i="1" s="1"/>
  <c r="EK40" i="1"/>
  <c r="EK41" i="1" s="1"/>
  <c r="EL40" i="1"/>
  <c r="EL41" i="1" s="1"/>
  <c r="EM40" i="1"/>
  <c r="EM41" i="1" s="1"/>
  <c r="EN40" i="1"/>
  <c r="EN41" i="1" s="1"/>
  <c r="EO40" i="1"/>
  <c r="EO41" i="1" s="1"/>
  <c r="EP40" i="1"/>
  <c r="EP41" i="1" s="1"/>
  <c r="EQ40" i="1"/>
  <c r="EQ41" i="1" s="1"/>
  <c r="ER40" i="1"/>
  <c r="ER41" i="1" s="1"/>
  <c r="ES40" i="1"/>
  <c r="ES41" i="1" s="1"/>
  <c r="ET40" i="1"/>
  <c r="ET41" i="1" s="1"/>
  <c r="EU40" i="1"/>
  <c r="EU41" i="1" s="1"/>
  <c r="EV40" i="1"/>
  <c r="EV41" i="1" s="1"/>
  <c r="EW40" i="1"/>
  <c r="EW41" i="1" s="1"/>
  <c r="EX40" i="1"/>
  <c r="EX41" i="1" s="1"/>
  <c r="EY40" i="1"/>
  <c r="EY41" i="1" s="1"/>
  <c r="EZ40" i="1"/>
  <c r="EZ41" i="1" s="1"/>
  <c r="FA40" i="1"/>
  <c r="FA41" i="1" s="1"/>
  <c r="FB40" i="1"/>
  <c r="FB41" i="1" s="1"/>
  <c r="FC40" i="1"/>
  <c r="FC41" i="1" s="1"/>
  <c r="FD40" i="1"/>
  <c r="FD41" i="1" s="1"/>
  <c r="FE40" i="1"/>
  <c r="FE41" i="1" s="1"/>
  <c r="FF40" i="1"/>
  <c r="FF41" i="1" s="1"/>
  <c r="FG40" i="1"/>
  <c r="FG41" i="1" s="1"/>
  <c r="FH40" i="1"/>
  <c r="FH41" i="1" s="1"/>
  <c r="FI40" i="1"/>
  <c r="FI41" i="1" s="1"/>
  <c r="FJ40" i="1"/>
  <c r="FJ41" i="1" s="1"/>
  <c r="FK40" i="1"/>
  <c r="FK41" i="1" s="1"/>
  <c r="FL40" i="1"/>
  <c r="FL41" i="1" s="1"/>
  <c r="FM40" i="1"/>
  <c r="FM41" i="1" s="1"/>
  <c r="FN40" i="1"/>
  <c r="FN41" i="1" s="1"/>
  <c r="FO40" i="1"/>
  <c r="FO41" i="1" s="1"/>
  <c r="FP40" i="1"/>
  <c r="FP41" i="1" s="1"/>
  <c r="FQ40" i="1"/>
  <c r="FQ41" i="1" s="1"/>
  <c r="FR40" i="1"/>
  <c r="FR41" i="1" s="1"/>
  <c r="FS40" i="1"/>
  <c r="FS41" i="1" s="1"/>
  <c r="FT40" i="1"/>
  <c r="FT41" i="1" s="1"/>
  <c r="FU40" i="1"/>
  <c r="FU41" i="1" s="1"/>
  <c r="FV40" i="1"/>
  <c r="FV41" i="1" s="1"/>
  <c r="FW40" i="1"/>
  <c r="FW41" i="1" s="1"/>
  <c r="FX40" i="1"/>
  <c r="FX41" i="1" s="1"/>
  <c r="FY40" i="1"/>
  <c r="FY41" i="1" s="1"/>
  <c r="FZ40" i="1"/>
  <c r="FZ41" i="1" s="1"/>
  <c r="GA40" i="1"/>
  <c r="GA41" i="1" s="1"/>
  <c r="GB40" i="1"/>
  <c r="GB41" i="1" s="1"/>
  <c r="GC40" i="1"/>
  <c r="GC41" i="1" s="1"/>
  <c r="GD40" i="1"/>
  <c r="GD41" i="1" s="1"/>
  <c r="GE40" i="1"/>
  <c r="GE41" i="1" s="1"/>
  <c r="GF40" i="1"/>
  <c r="GF41" i="1" s="1"/>
  <c r="GG40" i="1"/>
  <c r="GG41" i="1" s="1"/>
  <c r="GH40" i="1"/>
  <c r="GH41" i="1" s="1"/>
  <c r="GI40" i="1"/>
  <c r="GI41" i="1" s="1"/>
  <c r="GJ40" i="1"/>
  <c r="GJ41" i="1" s="1"/>
  <c r="GK40" i="1"/>
  <c r="GK41" i="1" s="1"/>
  <c r="GL40" i="1"/>
  <c r="GL41" i="1" s="1"/>
  <c r="GM40" i="1"/>
  <c r="GM41" i="1" s="1"/>
  <c r="GN40" i="1"/>
  <c r="GN41" i="1" s="1"/>
  <c r="GO40" i="1"/>
  <c r="GO41" i="1" s="1"/>
  <c r="GP40" i="1"/>
  <c r="GP41" i="1" s="1"/>
  <c r="GQ40" i="1"/>
  <c r="GQ41" i="1" s="1"/>
  <c r="GR40" i="1"/>
  <c r="GR41" i="1" s="1"/>
  <c r="GS40" i="1"/>
  <c r="GS41" i="1" s="1"/>
  <c r="GT40" i="1"/>
  <c r="GT41" i="1" s="1"/>
  <c r="GU40" i="1"/>
  <c r="GU41" i="1" s="1"/>
  <c r="GV40" i="1"/>
  <c r="GV41" i="1" s="1"/>
  <c r="GW40" i="1"/>
  <c r="GW41" i="1" s="1"/>
  <c r="GX40" i="1"/>
  <c r="GX41" i="1" s="1"/>
  <c r="GY40" i="1"/>
  <c r="GY41" i="1" s="1"/>
  <c r="GZ40" i="1"/>
  <c r="GZ41" i="1" s="1"/>
  <c r="HA40" i="1"/>
  <c r="HA41" i="1" s="1"/>
  <c r="HB40" i="1"/>
  <c r="HB41" i="1" s="1"/>
  <c r="HC40" i="1"/>
  <c r="HC41" i="1" s="1"/>
  <c r="HD40" i="1"/>
  <c r="HD41" i="1" s="1"/>
  <c r="HE40" i="1"/>
  <c r="HE41" i="1" s="1"/>
  <c r="HF40" i="1"/>
  <c r="HF41" i="1" s="1"/>
  <c r="HG40" i="1"/>
  <c r="HG41" i="1" s="1"/>
  <c r="HH40" i="1"/>
  <c r="HH41" i="1" s="1"/>
  <c r="HI40" i="1"/>
  <c r="HI41" i="1" s="1"/>
  <c r="HJ40" i="1"/>
  <c r="HJ41" i="1" s="1"/>
  <c r="HK40" i="1"/>
  <c r="HK41" i="1" s="1"/>
  <c r="HL40" i="1"/>
  <c r="HL41" i="1" s="1"/>
  <c r="HM40" i="1"/>
  <c r="HM41" i="1" s="1"/>
  <c r="HN40" i="1"/>
  <c r="HN41" i="1" s="1"/>
  <c r="HO40" i="1"/>
  <c r="HO41" i="1" s="1"/>
  <c r="HP40" i="1"/>
  <c r="HP41" i="1" s="1"/>
  <c r="HQ40" i="1"/>
  <c r="HQ41" i="1" s="1"/>
  <c r="HR40" i="1"/>
  <c r="HR41" i="1" s="1"/>
  <c r="HS40" i="1"/>
  <c r="HS41" i="1" s="1"/>
  <c r="HT40" i="1"/>
  <c r="HT41" i="1" s="1"/>
  <c r="HU40" i="1"/>
  <c r="HU41" i="1" s="1"/>
  <c r="HV40" i="1"/>
  <c r="HV41" i="1" s="1"/>
  <c r="HW40" i="1"/>
  <c r="HW41" i="1" s="1"/>
  <c r="HX40" i="1"/>
  <c r="HX41" i="1" s="1"/>
  <c r="HY40" i="1"/>
  <c r="HY41" i="1" s="1"/>
  <c r="HZ40" i="1"/>
  <c r="HZ41" i="1" s="1"/>
  <c r="IA40" i="1"/>
  <c r="IA41" i="1" s="1"/>
  <c r="IB40" i="1"/>
  <c r="IB41" i="1" s="1"/>
  <c r="IC40" i="1"/>
  <c r="IC41" i="1" s="1"/>
  <c r="ID40" i="1"/>
  <c r="ID41" i="1" s="1"/>
  <c r="IE40" i="1"/>
  <c r="IE41" i="1" s="1"/>
  <c r="IF40" i="1"/>
  <c r="IF41" i="1" s="1"/>
  <c r="IG40" i="1"/>
  <c r="IG41" i="1" s="1"/>
  <c r="IH40" i="1"/>
  <c r="IH41" i="1" s="1"/>
  <c r="II40" i="1"/>
  <c r="II41" i="1" s="1"/>
  <c r="IJ40" i="1"/>
  <c r="IJ41" i="1" s="1"/>
  <c r="IK40" i="1"/>
  <c r="IK41" i="1" s="1"/>
  <c r="IL40" i="1"/>
  <c r="IL41" i="1" s="1"/>
  <c r="IM40" i="1"/>
  <c r="IM41" i="1" s="1"/>
  <c r="IN40" i="1"/>
  <c r="IN41" i="1" s="1"/>
  <c r="IO40" i="1"/>
  <c r="IO41" i="1" s="1"/>
  <c r="IP40" i="1"/>
  <c r="IP41" i="1" s="1"/>
  <c r="IQ40" i="1"/>
  <c r="IQ41" i="1" s="1"/>
  <c r="IR40" i="1"/>
  <c r="IR41" i="1" s="1"/>
  <c r="IS40" i="1"/>
  <c r="IS41" i="1" s="1"/>
  <c r="IT40" i="1"/>
  <c r="IT41" i="1" s="1"/>
  <c r="IU40" i="1"/>
  <c r="IU41" i="1" s="1"/>
  <c r="IV40" i="1"/>
  <c r="IV41" i="1" s="1"/>
  <c r="IW40" i="1"/>
  <c r="IW41" i="1" s="1"/>
  <c r="IX40" i="1"/>
  <c r="IX41" i="1" s="1"/>
  <c r="IY40" i="1"/>
  <c r="IY41" i="1" s="1"/>
  <c r="IZ40" i="1"/>
  <c r="IZ41" i="1" s="1"/>
  <c r="JA40" i="1"/>
  <c r="JA41" i="1" s="1"/>
  <c r="JB40" i="1"/>
  <c r="JB41" i="1" s="1"/>
  <c r="JC40" i="1"/>
  <c r="JC41" i="1" s="1"/>
  <c r="JD40" i="1"/>
  <c r="JD41" i="1" s="1"/>
  <c r="JE40" i="1"/>
  <c r="JE41" i="1" s="1"/>
  <c r="JF40" i="1"/>
  <c r="JF41" i="1" s="1"/>
  <c r="JG40" i="1"/>
  <c r="JG41" i="1" s="1"/>
  <c r="JH40" i="1"/>
  <c r="JH41" i="1" s="1"/>
  <c r="JI40" i="1"/>
  <c r="JI41" i="1" s="1"/>
  <c r="JJ40" i="1"/>
  <c r="JJ41" i="1" s="1"/>
  <c r="JK40" i="1"/>
  <c r="JK41" i="1" s="1"/>
  <c r="JL40" i="1"/>
  <c r="JL41" i="1" s="1"/>
  <c r="JM40" i="1"/>
  <c r="JM41" i="1" s="1"/>
  <c r="JN40" i="1"/>
  <c r="JN41" i="1" s="1"/>
  <c r="JO40" i="1"/>
  <c r="JO41" i="1" s="1"/>
  <c r="JP40" i="1"/>
  <c r="JP41" i="1" s="1"/>
  <c r="JQ40" i="1"/>
  <c r="JQ41" i="1" s="1"/>
  <c r="JR40" i="1"/>
  <c r="JR41" i="1" s="1"/>
  <c r="JS40" i="1"/>
  <c r="JS41" i="1" s="1"/>
  <c r="JT40" i="1"/>
  <c r="JT41" i="1" s="1"/>
  <c r="JU40" i="1"/>
  <c r="JU41" i="1" s="1"/>
  <c r="D38" i="1"/>
  <c r="D37" i="1"/>
  <c r="C36" i="1"/>
  <c r="C33" i="1"/>
  <c r="D33" i="1"/>
  <c r="C32" i="1"/>
  <c r="C30" i="1"/>
  <c r="C29" i="1"/>
  <c r="C28" i="1"/>
  <c r="D25" i="1"/>
  <c r="C25" i="1"/>
  <c r="C23" i="1"/>
  <c r="C22" i="1"/>
  <c r="E21" i="1"/>
  <c r="C20" i="1"/>
  <c r="C19" i="1"/>
  <c r="C18" i="1"/>
  <c r="C17" i="1"/>
  <c r="E15" i="1"/>
  <c r="D5" i="1"/>
  <c r="C11" i="1" s="1"/>
  <c r="D4" i="1"/>
  <c r="C8" i="1" s="1"/>
  <c r="C7" i="1"/>
  <c r="C6" i="1"/>
  <c r="E25" i="1" l="1"/>
  <c r="C27" i="1" s="1"/>
  <c r="C10" i="1"/>
  <c r="C13" i="1"/>
  <c r="C12" i="1"/>
  <c r="C9" i="1"/>
</calcChain>
</file>

<file path=xl/sharedStrings.xml><?xml version="1.0" encoding="utf-8"?>
<sst xmlns="http://schemas.openxmlformats.org/spreadsheetml/2006/main" count="431" uniqueCount="323">
  <si>
    <t>Date</t>
  </si>
  <si>
    <t>DATEVALUE</t>
  </si>
  <si>
    <t>today</t>
  </si>
  <si>
    <t>Day</t>
  </si>
  <si>
    <t>Month</t>
  </si>
  <si>
    <t>Year</t>
  </si>
  <si>
    <t>Hours</t>
  </si>
  <si>
    <t>Minutes</t>
  </si>
  <si>
    <t>Secods</t>
  </si>
  <si>
    <t>Now</t>
  </si>
  <si>
    <t>Days</t>
  </si>
  <si>
    <t>End</t>
  </si>
  <si>
    <t>Start</t>
  </si>
  <si>
    <t>Ans</t>
  </si>
  <si>
    <t>DAYS360</t>
  </si>
  <si>
    <t>EDATE</t>
  </si>
  <si>
    <t>EOMONTH</t>
  </si>
  <si>
    <t>ISOWEEKNUM</t>
  </si>
  <si>
    <t>NETWORKDAYS</t>
  </si>
  <si>
    <t>NETWORKDAYS.INTL</t>
  </si>
  <si>
    <t>NOW</t>
  </si>
  <si>
    <t>Time</t>
  </si>
  <si>
    <t>Checkin</t>
  </si>
  <si>
    <t>Check Out</t>
  </si>
  <si>
    <t>TIMEVALUE</t>
  </si>
  <si>
    <t>TODAY</t>
  </si>
  <si>
    <t>WEEKDAY</t>
  </si>
  <si>
    <t>WEEKNUM</t>
  </si>
  <si>
    <t>WORKDAY</t>
  </si>
  <si>
    <t>WORKDAY.INTL</t>
  </si>
  <si>
    <t>YEARFRAC</t>
  </si>
  <si>
    <t>Text</t>
  </si>
  <si>
    <t>BAHTTEXT</t>
  </si>
  <si>
    <t>CHAR</t>
  </si>
  <si>
    <t>Code</t>
  </si>
  <si>
    <t>A</t>
  </si>
  <si>
    <t>CLEAN</t>
  </si>
  <si>
    <t>CONCATENATE</t>
  </si>
  <si>
    <t xml:space="preserve">Muhammad </t>
  </si>
  <si>
    <t>Qasim</t>
  </si>
  <si>
    <t>DOLLAR</t>
  </si>
  <si>
    <t>EXACT</t>
  </si>
  <si>
    <t>qasim</t>
  </si>
  <si>
    <t>FIND</t>
  </si>
  <si>
    <t>My Name is Muhammad Qasim</t>
  </si>
  <si>
    <t>FIXED</t>
  </si>
  <si>
    <t>LEFT</t>
  </si>
  <si>
    <t>Muhammad Qasim</t>
  </si>
  <si>
    <t>LOWER</t>
  </si>
  <si>
    <t>MUHAMMAD QAsIM</t>
  </si>
  <si>
    <t>MID</t>
  </si>
  <si>
    <t>RIGHT</t>
  </si>
  <si>
    <t>NUMBERVALUE</t>
  </si>
  <si>
    <t>PROPER</t>
  </si>
  <si>
    <t>Muhammad qasim muhammad aslam</t>
  </si>
  <si>
    <t>REPLACE</t>
  </si>
  <si>
    <t>REPT</t>
  </si>
  <si>
    <t>SEARCH</t>
  </si>
  <si>
    <t>SUBSTITUTE</t>
  </si>
  <si>
    <t>T</t>
  </si>
  <si>
    <t>return only text</t>
  </si>
  <si>
    <t>N</t>
  </si>
  <si>
    <t>TEXT</t>
  </si>
  <si>
    <t>TRIM</t>
  </si>
  <si>
    <t>Muhammad                                    Qasim</t>
  </si>
  <si>
    <t>UNICHAR</t>
  </si>
  <si>
    <t>UNICODE</t>
  </si>
  <si>
    <t>آ</t>
  </si>
  <si>
    <t>UPPER</t>
  </si>
  <si>
    <t>VALUE</t>
  </si>
  <si>
    <t>Rs 2000</t>
  </si>
  <si>
    <t>Logical Formulas</t>
  </si>
  <si>
    <t>AND</t>
  </si>
  <si>
    <t>IF</t>
  </si>
  <si>
    <t>IFERROR</t>
  </si>
  <si>
    <t>IFNA</t>
  </si>
  <si>
    <t>XOR</t>
  </si>
  <si>
    <t>NOT</t>
  </si>
  <si>
    <t>OR</t>
  </si>
  <si>
    <t>a</t>
  </si>
  <si>
    <t>AutoSum</t>
  </si>
  <si>
    <t>SUM</t>
  </si>
  <si>
    <t>Average</t>
  </si>
  <si>
    <t>Count Number</t>
  </si>
  <si>
    <t>Min</t>
  </si>
  <si>
    <t>Max</t>
  </si>
  <si>
    <t>Lookup &amp; Reference</t>
  </si>
  <si>
    <t>Address</t>
  </si>
  <si>
    <t>row</t>
  </si>
  <si>
    <t>column</t>
  </si>
  <si>
    <t>AREAS</t>
  </si>
  <si>
    <t>Choose</t>
  </si>
  <si>
    <t>id</t>
  </si>
  <si>
    <t>name</t>
  </si>
  <si>
    <t>course</t>
  </si>
  <si>
    <t>ali</t>
  </si>
  <si>
    <t>junaid</t>
  </si>
  <si>
    <t>Names</t>
  </si>
  <si>
    <t>hamza</t>
  </si>
  <si>
    <t>COLUMN</t>
  </si>
  <si>
    <t>COLUMNS</t>
  </si>
  <si>
    <t>FORMULATEXT</t>
  </si>
  <si>
    <t>GETPIVOTDATA</t>
  </si>
  <si>
    <t>fee</t>
  </si>
  <si>
    <t>adit</t>
  </si>
  <si>
    <t>cit</t>
  </si>
  <si>
    <t>Rashid</t>
  </si>
  <si>
    <t>Ibad</t>
  </si>
  <si>
    <t>Row Labels</t>
  </si>
  <si>
    <t>Grand Total</t>
  </si>
  <si>
    <t>Sum of fee</t>
  </si>
  <si>
    <t>HLOOKUP</t>
  </si>
  <si>
    <t>HYPERLINK</t>
  </si>
  <si>
    <t>office</t>
  </si>
  <si>
    <t>Name</t>
  </si>
  <si>
    <t>INDEX</t>
  </si>
  <si>
    <t>INDIRECT</t>
  </si>
  <si>
    <t>c155</t>
  </si>
  <si>
    <t>LOOKUP</t>
  </si>
  <si>
    <t>MATCH</t>
  </si>
  <si>
    <t>OFFSET</t>
  </si>
  <si>
    <t>cols</t>
  </si>
  <si>
    <t>ROW</t>
  </si>
  <si>
    <t>ROWS</t>
  </si>
  <si>
    <t>RTD</t>
  </si>
  <si>
    <t>TRANSPOSE</t>
  </si>
  <si>
    <t>VLOOKUP</t>
  </si>
  <si>
    <t>Math &amp; Trig</t>
  </si>
  <si>
    <t>Math</t>
  </si>
  <si>
    <t>Financial</t>
  </si>
  <si>
    <t>ABS</t>
  </si>
  <si>
    <t>ACOS</t>
  </si>
  <si>
    <t>ACOSH</t>
  </si>
  <si>
    <t>ACOT</t>
  </si>
  <si>
    <t>AGGREGATE</t>
  </si>
  <si>
    <t>ARABIC</t>
  </si>
  <si>
    <t>CEILING.MATH</t>
  </si>
  <si>
    <t>DECIMAL</t>
  </si>
  <si>
    <t>DEGREES</t>
  </si>
  <si>
    <t>EVEN</t>
  </si>
  <si>
    <t>ODD</t>
  </si>
  <si>
    <t>EXP</t>
  </si>
  <si>
    <t>FACT</t>
  </si>
  <si>
    <t>FACTDOUBLE</t>
  </si>
  <si>
    <t>FLOOR.MATH</t>
  </si>
  <si>
    <t>FLOOR</t>
  </si>
  <si>
    <t>GCD</t>
  </si>
  <si>
    <t>INT</t>
  </si>
  <si>
    <t>LCM</t>
  </si>
  <si>
    <t>LN</t>
  </si>
  <si>
    <t>LOG</t>
  </si>
  <si>
    <t>MOD</t>
  </si>
  <si>
    <t>PI</t>
  </si>
  <si>
    <t>POWER</t>
  </si>
  <si>
    <t>PRODUCT</t>
  </si>
  <si>
    <t>QUOTIENT</t>
  </si>
  <si>
    <t>RADIANS</t>
  </si>
  <si>
    <t>RAND</t>
  </si>
  <si>
    <t>RANDBETWEEN</t>
  </si>
  <si>
    <t>ROMAN</t>
  </si>
  <si>
    <t>ROUND</t>
  </si>
  <si>
    <t>ROUNDDOWN</t>
  </si>
  <si>
    <t>ROUNDUP</t>
  </si>
  <si>
    <t>SIN</t>
  </si>
  <si>
    <t>SQRT</t>
  </si>
  <si>
    <t>SQRTPI</t>
  </si>
  <si>
    <t>SUBTOTAL</t>
  </si>
  <si>
    <t>sum</t>
  </si>
  <si>
    <t>sumif</t>
  </si>
  <si>
    <t>sumifs</t>
  </si>
  <si>
    <t>SUMPRODUCT</t>
  </si>
  <si>
    <t>SUMSQ</t>
  </si>
  <si>
    <t>TAN</t>
  </si>
  <si>
    <t>TRUNC</t>
  </si>
  <si>
    <t>Total formulas</t>
  </si>
  <si>
    <t>Statistical Formulas</t>
  </si>
  <si>
    <t>AVEDEV</t>
  </si>
  <si>
    <t>AVERAGE</t>
  </si>
  <si>
    <t>AVERAGEA</t>
  </si>
  <si>
    <t>ab</t>
  </si>
  <si>
    <t>AVERAGEIF</t>
  </si>
  <si>
    <t>AVERAGEIFS</t>
  </si>
  <si>
    <t>Korangi</t>
  </si>
  <si>
    <t>Landhi</t>
  </si>
  <si>
    <t>CORREL</t>
  </si>
  <si>
    <t>Nehari</t>
  </si>
  <si>
    <t>weight</t>
  </si>
  <si>
    <t>count</t>
  </si>
  <si>
    <t>counta</t>
  </si>
  <si>
    <t>countif</t>
  </si>
  <si>
    <t>countifs</t>
  </si>
  <si>
    <t>countblank</t>
  </si>
  <si>
    <t>COVARIANCE.P</t>
  </si>
  <si>
    <t>COVARIANCE.S</t>
  </si>
  <si>
    <t>INTERCEPT</t>
  </si>
  <si>
    <t>Maxa</t>
  </si>
  <si>
    <t>MIN</t>
  </si>
  <si>
    <t>MINA</t>
  </si>
  <si>
    <t>rank</t>
  </si>
  <si>
    <t>Obtained</t>
  </si>
  <si>
    <t>Rank</t>
  </si>
  <si>
    <t>RANK.AVG</t>
  </si>
  <si>
    <t>Rank.Avg</t>
  </si>
  <si>
    <t>STDEV.P</t>
  </si>
  <si>
    <t>Information Function</t>
  </si>
  <si>
    <t>CELL</t>
  </si>
  <si>
    <t>ERROR.TYPE</t>
  </si>
  <si>
    <t>INFO</t>
  </si>
  <si>
    <t>ISBLANK</t>
  </si>
  <si>
    <t>ISERR</t>
  </si>
  <si>
    <t>ISERROR</t>
  </si>
  <si>
    <t>ISEVEN</t>
  </si>
  <si>
    <t>ISODD</t>
  </si>
  <si>
    <t>ISFORMULA</t>
  </si>
  <si>
    <t>ISLOGICAL</t>
  </si>
  <si>
    <t>ISNA</t>
  </si>
  <si>
    <t>ISNONTEXT</t>
  </si>
  <si>
    <t>ISNUMBER</t>
  </si>
  <si>
    <t>asdf</t>
  </si>
  <si>
    <t>ISREF</t>
  </si>
  <si>
    <t>ISTEXT</t>
  </si>
  <si>
    <t>NA</t>
  </si>
  <si>
    <t>SHEET</t>
  </si>
  <si>
    <t>SHEETS</t>
  </si>
  <si>
    <t>TYPE</t>
  </si>
  <si>
    <t>adf</t>
  </si>
  <si>
    <t>Statistical</t>
  </si>
  <si>
    <t>Information</t>
  </si>
  <si>
    <t>STDEV.S</t>
  </si>
  <si>
    <t>https://www.facebook.com/groups/ITExpertBySirQasim/</t>
  </si>
  <si>
    <t>IT Expert By Sir Qasim</t>
  </si>
  <si>
    <t>https://www.facebook.com/ItExpertBySirQasim/</t>
  </si>
  <si>
    <t>Financial Function</t>
  </si>
  <si>
    <t>ACCRINT</t>
  </si>
  <si>
    <t>Capital</t>
  </si>
  <si>
    <t>Debt- bond, loan</t>
  </si>
  <si>
    <t>Security-share-common stock, preffred stock</t>
  </si>
  <si>
    <t>interest 100000</t>
  </si>
  <si>
    <t>Devidend-variable</t>
  </si>
  <si>
    <t>PRINCIPLE AMOUNT</t>
  </si>
  <si>
    <t>PROFIT</t>
  </si>
  <si>
    <t>Issue date</t>
  </si>
  <si>
    <t>First interest date</t>
  </si>
  <si>
    <t>Settlement date</t>
  </si>
  <si>
    <t>Coupon rate</t>
  </si>
  <si>
    <t>Par value</t>
  </si>
  <si>
    <t>Frequency is semiannual (see above)</t>
  </si>
  <si>
    <t>30/360 basis (see above)</t>
  </si>
  <si>
    <t>VALUES</t>
  </si>
  <si>
    <t>DESCRIPTION</t>
  </si>
  <si>
    <t>ACCRINTM</t>
  </si>
  <si>
    <t>PAR</t>
  </si>
  <si>
    <t>PREMIUM</t>
  </si>
  <si>
    <t>DISCOUNT</t>
  </si>
  <si>
    <t>Maturity date</t>
  </si>
  <si>
    <t>Percent coupon</t>
  </si>
  <si>
    <t>Actual/365 basis (see above)</t>
  </si>
  <si>
    <t>DEPRECIATION METHODS</t>
  </si>
  <si>
    <t xml:space="preserve">STRAIGH LINE </t>
  </si>
  <si>
    <t xml:space="preserve">DIMINISHING BALANCE </t>
  </si>
  <si>
    <t xml:space="preserve">DOUBLE DIMINISHING </t>
  </si>
  <si>
    <t>SUM OF YEAR DIGITS</t>
  </si>
  <si>
    <t>COST</t>
  </si>
  <si>
    <t>SALVAGE VALUE</t>
  </si>
  <si>
    <t>LIFE IN YEAR</t>
  </si>
  <si>
    <t>Y1</t>
  </si>
  <si>
    <t>Y2</t>
  </si>
  <si>
    <t>SLN</t>
  </si>
  <si>
    <t>DEPRECIABLE COST/LIFE IN YEAR</t>
  </si>
  <si>
    <t>DB</t>
  </si>
  <si>
    <t>RATE</t>
  </si>
  <si>
    <t>1-(SAL VAL/COST)^1/LIFE IN YEAR</t>
  </si>
  <si>
    <t>1/LIFE IN YEAR*100</t>
  </si>
  <si>
    <t>DEP EXP</t>
  </si>
  <si>
    <t>DEP EXP DR</t>
  </si>
  <si>
    <t xml:space="preserve">            ALLOW FOR DEP CR</t>
  </si>
  <si>
    <t>SALES</t>
  </si>
  <si>
    <t>GROSS PROFIT</t>
  </si>
  <si>
    <t>-COST</t>
  </si>
  <si>
    <t>-ADMINISTRATIVE EXP</t>
  </si>
  <si>
    <t>NET PROFIT</t>
  </si>
  <si>
    <t>INCOME TAX 37%</t>
  </si>
  <si>
    <t>EAT</t>
  </si>
  <si>
    <t>EFFECT (EFFECTIVE RATE)</t>
  </si>
  <si>
    <t>NOMINAL RATE OF INTEREST/ PROFIT</t>
  </si>
  <si>
    <t>ANNUAL RATE</t>
  </si>
  <si>
    <t>HBL</t>
  </si>
  <si>
    <t>AL HABIB</t>
  </si>
  <si>
    <t>MEEZAN</t>
  </si>
  <si>
    <t>ANNUAL</t>
  </si>
  <si>
    <t>SEMI ANNUAL</t>
  </si>
  <si>
    <t>QUATERLY</t>
  </si>
  <si>
    <t>FV</t>
  </si>
  <si>
    <t>CASH</t>
  </si>
  <si>
    <t>NPER</t>
  </si>
  <si>
    <t>YEAR</t>
  </si>
  <si>
    <t>PER</t>
  </si>
  <si>
    <t>SIMPLE FV</t>
  </si>
  <si>
    <t>FV ANNUITY</t>
  </si>
  <si>
    <t>PAYMENT</t>
  </si>
  <si>
    <t>BANK</t>
  </si>
  <si>
    <t>YI</t>
  </si>
  <si>
    <t>ACCUMALATED PROFIT</t>
  </si>
  <si>
    <t>COUMPOUND PROFIT</t>
  </si>
  <si>
    <t>INTRATE</t>
  </si>
  <si>
    <t xml:space="preserve">NOMINAL </t>
  </si>
  <si>
    <t>PRICE</t>
  </si>
  <si>
    <t>YIELD</t>
  </si>
  <si>
    <t>IRR</t>
  </si>
  <si>
    <t>MIRR</t>
  </si>
  <si>
    <t>NPV</t>
  </si>
  <si>
    <t>PAY BACK PERIOD</t>
  </si>
  <si>
    <t>DEPOSITE IN TRANSIT</t>
  </si>
  <si>
    <t>UNPRESSENTED CHEQUES</t>
  </si>
  <si>
    <t>DEBITED BY BANK</t>
  </si>
  <si>
    <t>UNRECORDED PROFIT</t>
  </si>
  <si>
    <t>PMT</t>
  </si>
  <si>
    <t>PRIN</t>
  </si>
  <si>
    <t>SEMI ANNUALLY</t>
  </si>
  <si>
    <t>Car</t>
  </si>
  <si>
    <t>Annual intrest</t>
  </si>
  <si>
    <t>Years 3</t>
  </si>
  <si>
    <t>Down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</si>
</sst>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F800]dddd\,\ mmmm\ dd\,\ yyyy"/>
    <numFmt numFmtId="165" formatCode="#&quot;/-&quot;"/>
    <numFmt numFmtId="166" formatCode="m/d/yyyy\ h:mm\ AM/PM"/>
    <numFmt numFmtId="167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.4"/>
      <color rgb="FF363636"/>
      <name val="Segoe UI Light"/>
      <family val="2"/>
    </font>
    <font>
      <sz val="11"/>
      <color rgb="FF363636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2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22" fontId="0" fillId="0" borderId="0" xfId="0" applyNumberFormat="1" applyProtection="1">
      <protection locked="0"/>
    </xf>
    <xf numFmtId="18" fontId="0" fillId="0" borderId="0" xfId="0" applyNumberFormat="1" applyProtection="1">
      <protection locked="0"/>
    </xf>
    <xf numFmtId="167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44" fontId="0" fillId="0" borderId="0" xfId="1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pivotButton="1" applyProtection="1"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4" fillId="0" borderId="0" xfId="0" applyFont="1" applyProtection="1">
      <protection locked="0"/>
    </xf>
    <xf numFmtId="9" fontId="0" fillId="0" borderId="0" xfId="0" applyNumberFormat="1" applyProtection="1">
      <protection locked="0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8" fontId="0" fillId="0" borderId="0" xfId="0" applyNumberFormat="1"/>
    <xf numFmtId="0" fontId="0" fillId="0" borderId="0" xfId="0" applyNumberFormat="1"/>
    <xf numFmtId="49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10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2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rQasim" refreshedDate="43014.267508333331" createdVersion="5" refreshedVersion="5" minRefreshableVersion="3" recordCount="4">
  <cacheSource type="worksheet">
    <worksheetSource name="Table1"/>
  </cacheSource>
  <cacheFields count="4">
    <cacheField name="id" numFmtId="0">
      <sharedItems containsSemiMixedTypes="0" containsString="0" containsNumber="1" containsInteger="1" minValue="1" maxValue="4"/>
    </cacheField>
    <cacheField name="name" numFmtId="0">
      <sharedItems/>
    </cacheField>
    <cacheField name="course" numFmtId="0">
      <sharedItems count="2">
        <s v="adit"/>
        <s v="cit"/>
      </sharedItems>
    </cacheField>
    <cacheField name="fee" numFmtId="0">
      <sharedItems containsSemiMixedTypes="0" containsString="0" containsNumber="1" containsInteger="1" minValue="1200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n v="1"/>
    <s v="ali"/>
    <x v="0"/>
    <n v="3000"/>
  </r>
  <r>
    <n v="2"/>
    <s v="junaid"/>
    <x v="1"/>
    <n v="1200"/>
  </r>
  <r>
    <n v="3"/>
    <s v="Rashid"/>
    <x v="0"/>
    <n v="1200"/>
  </r>
  <r>
    <n v="4"/>
    <s v="Ibad"/>
    <x v="1"/>
    <n v="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140:D143" firstHeaderRow="1" firstDataRow="1" firstDataCol="1"/>
  <pivotFields count="4"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fee" fld="3" baseField="0" baseItem="0"/>
  </dataFields>
  <formats count="6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2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fieldPosition="0">
        <references count="1">
          <reference field="2" count="0"/>
        </references>
      </pivotArea>
    </format>
    <format dxfId="2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13" displayName="Table13" ref="B190:E195" totalsRowCount="1" headerRowDxfId="21" dataDxfId="20" totalsRowDxfId="19">
  <autoFilter ref="B190:E194"/>
  <tableColumns count="4">
    <tableColumn id="1" name="id" dataDxfId="18" totalsRowDxfId="17"/>
    <tableColumn id="2" name="name" dataDxfId="16" totalsRowDxfId="15"/>
    <tableColumn id="3" name="course" dataDxfId="14" totalsRowDxfId="13"/>
    <tableColumn id="4" name="fee" totalsRowFunction="custom" dataDxfId="12" totalsRowDxfId="11">
      <totalsRowFormula>_xlfn.AGGREGATE(10,0,Table13[fee])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229:E234" totalsRowCount="1" headerRowDxfId="10" dataDxfId="9" totalsRowDxfId="8">
  <autoFilter ref="B229:E233"/>
  <tableColumns count="4">
    <tableColumn id="1" name="id" dataDxfId="7" totalsRowDxfId="6"/>
    <tableColumn id="2" name="name" dataDxfId="5" totalsRowDxfId="4"/>
    <tableColumn id="3" name="course" dataDxfId="3" totalsRowDxfId="2"/>
    <tableColumn id="4" name="fee" totalsRowFunction="sum" dataDxfId="1" totalsRow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6:E11" totalsRowCount="1">
  <autoFilter ref="B6:E10"/>
  <tableColumns count="4">
    <tableColumn id="1" name="id"/>
    <tableColumn id="2" name="name"/>
    <tableColumn id="3" name="course"/>
    <tableColumn id="4" name="fee" totalsRowFunction="custom">
      <totalsRowFormula>_xlfn.AGGREGATE(10,0,Table1[fee])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ItExpertBySirQasim/" TargetMode="External"/><Relationship Id="rId2" Type="http://schemas.openxmlformats.org/officeDocument/2006/relationships/hyperlink" Target="https://www.facebook.com/groups/ITExpertBySirQasim/" TargetMode="Externa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383"/>
  <sheetViews>
    <sheetView tabSelected="1" zoomScale="145" zoomScaleNormal="145" workbookViewId="0">
      <pane ySplit="3" topLeftCell="A368" activePane="bottomLeft" state="frozen"/>
      <selection pane="bottomLeft" activeCell="D1" sqref="D1"/>
    </sheetView>
  </sheetViews>
  <sheetFormatPr defaultRowHeight="14.4" x14ac:dyDescent="0.3"/>
  <cols>
    <col min="1" max="1" width="8.88671875" style="2"/>
    <col min="2" max="2" width="18.44140625" style="2" bestFit="1" customWidth="1"/>
    <col min="3" max="3" width="37.21875" style="2" bestFit="1" customWidth="1"/>
    <col min="4" max="4" width="20.6640625" style="2" bestFit="1" customWidth="1"/>
    <col min="5" max="16384" width="8.88671875" style="2"/>
  </cols>
  <sheetData>
    <row r="1" spans="1:6" x14ac:dyDescent="0.3">
      <c r="A1" s="1" t="s">
        <v>229</v>
      </c>
    </row>
    <row r="2" spans="1:6" x14ac:dyDescent="0.3">
      <c r="A2" s="2" t="s">
        <v>230</v>
      </c>
    </row>
    <row r="3" spans="1:6" x14ac:dyDescent="0.3">
      <c r="A3" s="1" t="s">
        <v>231</v>
      </c>
    </row>
    <row r="4" spans="1:6" x14ac:dyDescent="0.3">
      <c r="C4" s="2" t="s">
        <v>2</v>
      </c>
      <c r="D4" s="3">
        <f ca="1">TODAY()</f>
        <v>43019</v>
      </c>
    </row>
    <row r="5" spans="1:6" x14ac:dyDescent="0.3">
      <c r="A5" s="2" t="s">
        <v>0</v>
      </c>
      <c r="C5" s="2" t="s">
        <v>9</v>
      </c>
      <c r="D5" s="4">
        <f ca="1">NOW()</f>
        <v>43019.290288657408</v>
      </c>
    </row>
    <row r="6" spans="1:6" x14ac:dyDescent="0.3">
      <c r="A6" s="2">
        <v>1</v>
      </c>
      <c r="B6" s="2" t="s">
        <v>0</v>
      </c>
      <c r="C6" s="5">
        <f>DATE(1900,1,1)</f>
        <v>1</v>
      </c>
    </row>
    <row r="7" spans="1:6" x14ac:dyDescent="0.3">
      <c r="A7" s="2">
        <v>2</v>
      </c>
      <c r="B7" s="2" t="s">
        <v>1</v>
      </c>
      <c r="C7" s="2">
        <f>DATEVALUE("1/1/1900")</f>
        <v>1</v>
      </c>
      <c r="F7" s="6"/>
    </row>
    <row r="8" spans="1:6" x14ac:dyDescent="0.3">
      <c r="A8" s="2">
        <v>3</v>
      </c>
      <c r="B8" s="2" t="s">
        <v>3</v>
      </c>
      <c r="C8" s="2">
        <f ca="1">DAY(D4)</f>
        <v>11</v>
      </c>
      <c r="F8" s="6"/>
    </row>
    <row r="9" spans="1:6" x14ac:dyDescent="0.3">
      <c r="A9" s="2">
        <v>4</v>
      </c>
      <c r="B9" s="2" t="s">
        <v>4</v>
      </c>
      <c r="C9" s="2">
        <f ca="1">MONTH(D4)</f>
        <v>10</v>
      </c>
    </row>
    <row r="10" spans="1:6" x14ac:dyDescent="0.3">
      <c r="A10" s="2">
        <v>5</v>
      </c>
      <c r="B10" s="2" t="s">
        <v>5</v>
      </c>
      <c r="C10" s="2">
        <f ca="1">YEAR(D4)</f>
        <v>2017</v>
      </c>
    </row>
    <row r="11" spans="1:6" x14ac:dyDescent="0.3">
      <c r="A11" s="2">
        <v>6</v>
      </c>
      <c r="B11" s="2" t="s">
        <v>6</v>
      </c>
      <c r="C11" s="2">
        <f ca="1">HOUR(D5)</f>
        <v>6</v>
      </c>
    </row>
    <row r="12" spans="1:6" x14ac:dyDescent="0.3">
      <c r="A12" s="2">
        <v>7</v>
      </c>
      <c r="B12" s="2" t="s">
        <v>7</v>
      </c>
      <c r="C12" s="2">
        <f ca="1">MINUTE(D5)</f>
        <v>58</v>
      </c>
    </row>
    <row r="13" spans="1:6" x14ac:dyDescent="0.3">
      <c r="A13" s="2">
        <v>8</v>
      </c>
      <c r="B13" s="2" t="s">
        <v>8</v>
      </c>
      <c r="C13" s="2">
        <f ca="1">SECOND(D5)</f>
        <v>1</v>
      </c>
    </row>
    <row r="14" spans="1:6" x14ac:dyDescent="0.3">
      <c r="A14" s="2">
        <v>9</v>
      </c>
      <c r="B14" s="2" t="s">
        <v>10</v>
      </c>
      <c r="C14" s="2" t="s">
        <v>11</v>
      </c>
      <c r="D14" s="2" t="s">
        <v>12</v>
      </c>
      <c r="E14" s="2" t="s">
        <v>13</v>
      </c>
    </row>
    <row r="15" spans="1:6" x14ac:dyDescent="0.3">
      <c r="C15" s="5">
        <v>43039</v>
      </c>
      <c r="D15" s="5">
        <v>43009</v>
      </c>
      <c r="E15" s="2">
        <f>_xlfn.DAYS(C15,D15)</f>
        <v>30</v>
      </c>
    </row>
    <row r="17" spans="1:5" x14ac:dyDescent="0.3">
      <c r="A17" s="2">
        <v>10</v>
      </c>
      <c r="B17" s="2" t="s">
        <v>14</v>
      </c>
      <c r="C17" s="2">
        <f>DAYS360(D15,C15)</f>
        <v>30</v>
      </c>
    </row>
    <row r="18" spans="1:5" x14ac:dyDescent="0.3">
      <c r="A18" s="2">
        <v>11</v>
      </c>
      <c r="B18" s="2" t="s">
        <v>15</v>
      </c>
      <c r="C18" s="5">
        <f ca="1">EDATE(TODAY(),15)</f>
        <v>43476</v>
      </c>
    </row>
    <row r="19" spans="1:5" x14ac:dyDescent="0.3">
      <c r="A19" s="2">
        <v>12</v>
      </c>
      <c r="B19" s="2" t="s">
        <v>16</v>
      </c>
      <c r="C19" s="5">
        <f ca="1">EOMONTH(TODAY(),15)</f>
        <v>43496</v>
      </c>
    </row>
    <row r="20" spans="1:5" x14ac:dyDescent="0.3">
      <c r="A20" s="2">
        <v>13</v>
      </c>
      <c r="B20" s="2" t="s">
        <v>17</v>
      </c>
      <c r="C20" s="2">
        <f ca="1">_xlfn.ISOWEEKNUM(TODAY())</f>
        <v>41</v>
      </c>
    </row>
    <row r="21" spans="1:5" x14ac:dyDescent="0.3">
      <c r="A21" s="2">
        <v>14</v>
      </c>
      <c r="B21" s="2" t="s">
        <v>18</v>
      </c>
      <c r="C21" s="5">
        <v>43009</v>
      </c>
      <c r="D21" s="5">
        <v>43039</v>
      </c>
      <c r="E21" s="2">
        <f>NETWORKDAYS(C21,D21)</f>
        <v>22</v>
      </c>
    </row>
    <row r="22" spans="1:5" x14ac:dyDescent="0.3">
      <c r="A22" s="2">
        <v>15</v>
      </c>
      <c r="B22" s="2" t="s">
        <v>19</v>
      </c>
      <c r="C22" s="2">
        <f>NETWORKDAYS.INTL(C21,D21,11)</f>
        <v>26</v>
      </c>
    </row>
    <row r="23" spans="1:5" x14ac:dyDescent="0.3">
      <c r="A23" s="2">
        <v>16</v>
      </c>
      <c r="B23" s="7" t="s">
        <v>20</v>
      </c>
      <c r="C23" s="7">
        <f ca="1">NOW()</f>
        <v>43019.290288657408</v>
      </c>
    </row>
    <row r="24" spans="1:5" x14ac:dyDescent="0.3">
      <c r="A24" s="2">
        <v>17</v>
      </c>
      <c r="B24" s="2" t="s">
        <v>21</v>
      </c>
      <c r="C24" s="2" t="s">
        <v>22</v>
      </c>
      <c r="D24" s="2" t="s">
        <v>23</v>
      </c>
    </row>
    <row r="25" spans="1:5" x14ac:dyDescent="0.3">
      <c r="C25" s="8">
        <f>TIME(9,5,0)</f>
        <v>0.37847222222222227</v>
      </c>
      <c r="D25" s="8">
        <f>TIME(17,10,0)</f>
        <v>0.71527777777777779</v>
      </c>
      <c r="E25" s="8" t="str">
        <f>TEXT(D25-C25,"HH:MM")</f>
        <v>08:05</v>
      </c>
    </row>
    <row r="27" spans="1:5" x14ac:dyDescent="0.3">
      <c r="A27" s="2">
        <v>18</v>
      </c>
      <c r="B27" s="2" t="s">
        <v>24</v>
      </c>
      <c r="C27" s="9">
        <f>TIMEVALUE(E25)</f>
        <v>0.33680555555555558</v>
      </c>
    </row>
    <row r="28" spans="1:5" x14ac:dyDescent="0.3">
      <c r="A28" s="2">
        <v>19</v>
      </c>
      <c r="B28" s="2" t="s">
        <v>25</v>
      </c>
      <c r="C28" s="5">
        <f ca="1">TODAY()</f>
        <v>43019</v>
      </c>
    </row>
    <row r="29" spans="1:5" x14ac:dyDescent="0.3">
      <c r="A29" s="2">
        <v>20</v>
      </c>
      <c r="B29" s="2" t="s">
        <v>26</v>
      </c>
      <c r="C29" s="2">
        <f ca="1">WEEKDAY(TODAY())</f>
        <v>4</v>
      </c>
    </row>
    <row r="30" spans="1:5" x14ac:dyDescent="0.3">
      <c r="A30" s="2">
        <v>21</v>
      </c>
      <c r="B30" s="2" t="s">
        <v>27</v>
      </c>
      <c r="C30" s="2">
        <f ca="1">WEEKNUM(TODAY(),11)</f>
        <v>42</v>
      </c>
    </row>
    <row r="31" spans="1:5" x14ac:dyDescent="0.3">
      <c r="A31" s="2">
        <v>22</v>
      </c>
      <c r="B31" s="2" t="s">
        <v>28</v>
      </c>
      <c r="C31" s="5">
        <f ca="1">WORKDAY(TODAY(),35)</f>
        <v>43068</v>
      </c>
    </row>
    <row r="32" spans="1:5" x14ac:dyDescent="0.3">
      <c r="A32" s="2">
        <v>23</v>
      </c>
      <c r="B32" s="2" t="s">
        <v>29</v>
      </c>
      <c r="C32" s="5">
        <f ca="1">WORKDAY.INTL(TODAY(),35,11)</f>
        <v>43060</v>
      </c>
    </row>
    <row r="33" spans="1:281" x14ac:dyDescent="0.3">
      <c r="A33" s="2">
        <v>24</v>
      </c>
      <c r="B33" s="2" t="s">
        <v>30</v>
      </c>
      <c r="C33" s="2">
        <f>YEARFRAC("1/1/1900","1/10/1900",3)</f>
        <v>2.4657534246575342E-2</v>
      </c>
      <c r="D33" s="2">
        <f>9/365</f>
        <v>2.4657534246575342E-2</v>
      </c>
    </row>
    <row r="35" spans="1:281" x14ac:dyDescent="0.3">
      <c r="A35" s="2" t="s">
        <v>31</v>
      </c>
    </row>
    <row r="36" spans="1:281" x14ac:dyDescent="0.3">
      <c r="A36" s="2">
        <v>1</v>
      </c>
      <c r="B36" s="2" t="s">
        <v>32</v>
      </c>
      <c r="C36" s="10" t="str">
        <f>BAHTTEXT(10)</f>
        <v>สิบบาทถ้วน</v>
      </c>
    </row>
    <row r="37" spans="1:281" x14ac:dyDescent="0.3">
      <c r="A37" s="2">
        <v>2</v>
      </c>
      <c r="B37" s="2" t="s">
        <v>33</v>
      </c>
      <c r="C37" s="2">
        <v>97</v>
      </c>
      <c r="D37" s="2" t="str">
        <f>CHAR(C37)</f>
        <v>a</v>
      </c>
    </row>
    <row r="38" spans="1:281" x14ac:dyDescent="0.3">
      <c r="A38" s="2">
        <v>3</v>
      </c>
      <c r="B38" s="2" t="s">
        <v>34</v>
      </c>
      <c r="C38" s="2" t="s">
        <v>35</v>
      </c>
      <c r="D38" s="2">
        <f>CODE(C38)</f>
        <v>65</v>
      </c>
    </row>
    <row r="39" spans="1:281" x14ac:dyDescent="0.3">
      <c r="A39" s="2">
        <v>4</v>
      </c>
      <c r="B39" s="2" t="s">
        <v>36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  <c r="O39" s="2">
        <v>13</v>
      </c>
      <c r="P39" s="2">
        <v>14</v>
      </c>
      <c r="Q39" s="2">
        <v>15</v>
      </c>
      <c r="R39" s="2">
        <v>16</v>
      </c>
      <c r="S39" s="2">
        <v>17</v>
      </c>
      <c r="T39" s="2">
        <v>18</v>
      </c>
      <c r="U39" s="2">
        <v>19</v>
      </c>
      <c r="V39" s="2">
        <v>20</v>
      </c>
      <c r="W39" s="2">
        <v>21</v>
      </c>
      <c r="X39" s="2">
        <v>22</v>
      </c>
      <c r="Y39" s="2">
        <v>23</v>
      </c>
      <c r="Z39" s="2">
        <v>24</v>
      </c>
      <c r="AA39" s="2">
        <v>25</v>
      </c>
      <c r="AB39" s="2">
        <v>26</v>
      </c>
      <c r="AC39" s="2">
        <v>27</v>
      </c>
      <c r="AD39" s="2">
        <v>28</v>
      </c>
      <c r="AE39" s="2">
        <v>29</v>
      </c>
      <c r="AF39" s="2">
        <v>30</v>
      </c>
      <c r="AG39" s="2">
        <v>31</v>
      </c>
      <c r="AH39" s="2">
        <v>32</v>
      </c>
      <c r="AI39" s="2">
        <v>33</v>
      </c>
      <c r="AJ39" s="2">
        <v>34</v>
      </c>
      <c r="AK39" s="2">
        <v>35</v>
      </c>
      <c r="AL39" s="2">
        <v>36</v>
      </c>
      <c r="AM39" s="2">
        <v>37</v>
      </c>
      <c r="AN39" s="2">
        <v>38</v>
      </c>
      <c r="AO39" s="2">
        <v>39</v>
      </c>
      <c r="AP39" s="2">
        <v>40</v>
      </c>
      <c r="AQ39" s="2">
        <v>41</v>
      </c>
      <c r="AR39" s="2">
        <v>42</v>
      </c>
      <c r="AS39" s="2">
        <v>43</v>
      </c>
      <c r="AT39" s="2">
        <v>44</v>
      </c>
      <c r="AU39" s="2">
        <v>45</v>
      </c>
      <c r="AV39" s="2">
        <v>46</v>
      </c>
      <c r="AW39" s="2">
        <v>47</v>
      </c>
      <c r="AX39" s="2">
        <v>48</v>
      </c>
      <c r="AY39" s="2">
        <v>49</v>
      </c>
      <c r="AZ39" s="2">
        <v>50</v>
      </c>
      <c r="BA39" s="2">
        <v>51</v>
      </c>
      <c r="BB39" s="2">
        <v>52</v>
      </c>
      <c r="BC39" s="2">
        <v>53</v>
      </c>
      <c r="BD39" s="2">
        <v>54</v>
      </c>
      <c r="BE39" s="2">
        <v>55</v>
      </c>
      <c r="BF39" s="2">
        <v>56</v>
      </c>
      <c r="BG39" s="2">
        <v>57</v>
      </c>
      <c r="BH39" s="2">
        <v>58</v>
      </c>
      <c r="BI39" s="2">
        <v>59</v>
      </c>
      <c r="BJ39" s="2">
        <v>60</v>
      </c>
      <c r="BK39" s="2">
        <v>61</v>
      </c>
      <c r="BL39" s="2">
        <v>62</v>
      </c>
      <c r="BM39" s="2">
        <v>63</v>
      </c>
      <c r="BN39" s="2">
        <v>64</v>
      </c>
      <c r="BO39" s="2">
        <v>65</v>
      </c>
      <c r="BP39" s="2">
        <v>66</v>
      </c>
      <c r="BQ39" s="2">
        <v>67</v>
      </c>
      <c r="BR39" s="2">
        <v>68</v>
      </c>
      <c r="BS39" s="2">
        <v>69</v>
      </c>
      <c r="BT39" s="2">
        <v>70</v>
      </c>
      <c r="BU39" s="2">
        <v>71</v>
      </c>
      <c r="BV39" s="2">
        <v>72</v>
      </c>
      <c r="BW39" s="2">
        <v>73</v>
      </c>
      <c r="BX39" s="2">
        <v>74</v>
      </c>
      <c r="BY39" s="2">
        <v>75</v>
      </c>
      <c r="BZ39" s="2">
        <v>76</v>
      </c>
      <c r="CA39" s="2">
        <v>77</v>
      </c>
      <c r="CB39" s="2">
        <v>78</v>
      </c>
      <c r="CC39" s="2">
        <v>79</v>
      </c>
      <c r="CD39" s="2">
        <v>80</v>
      </c>
      <c r="CE39" s="2">
        <v>81</v>
      </c>
      <c r="CF39" s="2">
        <v>82</v>
      </c>
      <c r="CG39" s="2">
        <v>83</v>
      </c>
      <c r="CH39" s="2">
        <v>84</v>
      </c>
      <c r="CI39" s="2">
        <v>85</v>
      </c>
      <c r="CJ39" s="2">
        <v>86</v>
      </c>
      <c r="CK39" s="2">
        <v>87</v>
      </c>
      <c r="CL39" s="2">
        <v>88</v>
      </c>
      <c r="CM39" s="2">
        <v>89</v>
      </c>
      <c r="CN39" s="2">
        <v>90</v>
      </c>
      <c r="CO39" s="2">
        <v>91</v>
      </c>
      <c r="CP39" s="2">
        <v>92</v>
      </c>
      <c r="CQ39" s="2">
        <v>93</v>
      </c>
      <c r="CR39" s="2">
        <v>94</v>
      </c>
      <c r="CS39" s="2">
        <v>95</v>
      </c>
      <c r="CT39" s="2">
        <v>96</v>
      </c>
      <c r="CU39" s="2">
        <v>97</v>
      </c>
      <c r="CV39" s="2">
        <v>98</v>
      </c>
      <c r="CW39" s="2">
        <v>99</v>
      </c>
      <c r="CX39" s="2">
        <v>100</v>
      </c>
      <c r="CY39" s="2">
        <v>101</v>
      </c>
      <c r="CZ39" s="2">
        <v>102</v>
      </c>
      <c r="DA39" s="2">
        <v>103</v>
      </c>
      <c r="DB39" s="2">
        <v>104</v>
      </c>
      <c r="DC39" s="2">
        <v>105</v>
      </c>
      <c r="DD39" s="2">
        <v>106</v>
      </c>
      <c r="DE39" s="2">
        <v>107</v>
      </c>
      <c r="DF39" s="2">
        <v>108</v>
      </c>
      <c r="DG39" s="2">
        <v>109</v>
      </c>
      <c r="DH39" s="2">
        <v>110</v>
      </c>
      <c r="DI39" s="2">
        <v>111</v>
      </c>
      <c r="DJ39" s="2">
        <v>112</v>
      </c>
      <c r="DK39" s="2">
        <v>113</v>
      </c>
      <c r="DL39" s="2">
        <v>114</v>
      </c>
      <c r="DM39" s="2">
        <v>115</v>
      </c>
      <c r="DN39" s="2">
        <v>116</v>
      </c>
      <c r="DO39" s="2">
        <v>117</v>
      </c>
      <c r="DP39" s="2">
        <v>118</v>
      </c>
      <c r="DQ39" s="2">
        <v>119</v>
      </c>
      <c r="DR39" s="2">
        <v>120</v>
      </c>
      <c r="DS39" s="2">
        <v>121</v>
      </c>
      <c r="DT39" s="2">
        <v>122</v>
      </c>
      <c r="DU39" s="2">
        <v>123</v>
      </c>
      <c r="DV39" s="2">
        <v>124</v>
      </c>
      <c r="DW39" s="2">
        <v>125</v>
      </c>
      <c r="DX39" s="2">
        <v>126</v>
      </c>
      <c r="DY39" s="2">
        <v>127</v>
      </c>
      <c r="DZ39" s="2">
        <v>128</v>
      </c>
      <c r="EA39" s="2">
        <v>129</v>
      </c>
      <c r="EB39" s="2">
        <v>130</v>
      </c>
      <c r="EC39" s="2">
        <v>131</v>
      </c>
      <c r="ED39" s="2">
        <v>132</v>
      </c>
      <c r="EE39" s="2">
        <v>133</v>
      </c>
      <c r="EF39" s="2">
        <v>134</v>
      </c>
      <c r="EG39" s="2">
        <v>135</v>
      </c>
      <c r="EH39" s="2">
        <v>136</v>
      </c>
      <c r="EI39" s="2">
        <v>137</v>
      </c>
      <c r="EJ39" s="2">
        <v>138</v>
      </c>
      <c r="EK39" s="2">
        <v>139</v>
      </c>
      <c r="EL39" s="2">
        <v>140</v>
      </c>
      <c r="EM39" s="2">
        <v>141</v>
      </c>
      <c r="EN39" s="2">
        <v>142</v>
      </c>
      <c r="EO39" s="2">
        <v>143</v>
      </c>
      <c r="EP39" s="2">
        <v>144</v>
      </c>
      <c r="EQ39" s="2">
        <v>145</v>
      </c>
      <c r="ER39" s="2">
        <v>146</v>
      </c>
      <c r="ES39" s="2">
        <v>147</v>
      </c>
      <c r="ET39" s="2">
        <v>148</v>
      </c>
      <c r="EU39" s="2">
        <v>149</v>
      </c>
      <c r="EV39" s="2">
        <v>150</v>
      </c>
      <c r="EW39" s="2">
        <v>151</v>
      </c>
      <c r="EX39" s="2">
        <v>152</v>
      </c>
      <c r="EY39" s="2">
        <v>153</v>
      </c>
      <c r="EZ39" s="2">
        <v>154</v>
      </c>
      <c r="FA39" s="2">
        <v>155</v>
      </c>
      <c r="FB39" s="2">
        <v>156</v>
      </c>
      <c r="FC39" s="2">
        <v>157</v>
      </c>
      <c r="FD39" s="2">
        <v>158</v>
      </c>
      <c r="FE39" s="2">
        <v>159</v>
      </c>
      <c r="FF39" s="2">
        <v>160</v>
      </c>
      <c r="FG39" s="2">
        <v>161</v>
      </c>
      <c r="FH39" s="2">
        <v>162</v>
      </c>
      <c r="FI39" s="2">
        <v>163</v>
      </c>
      <c r="FJ39" s="2">
        <v>164</v>
      </c>
      <c r="FK39" s="2">
        <v>165</v>
      </c>
      <c r="FL39" s="2">
        <v>166</v>
      </c>
      <c r="FM39" s="2">
        <v>167</v>
      </c>
      <c r="FN39" s="2">
        <v>168</v>
      </c>
      <c r="FO39" s="2">
        <v>169</v>
      </c>
      <c r="FP39" s="2">
        <v>170</v>
      </c>
      <c r="FQ39" s="2">
        <v>171</v>
      </c>
      <c r="FR39" s="2">
        <v>172</v>
      </c>
      <c r="FS39" s="2">
        <v>173</v>
      </c>
      <c r="FT39" s="2">
        <v>174</v>
      </c>
      <c r="FU39" s="2">
        <v>175</v>
      </c>
      <c r="FV39" s="2">
        <v>176</v>
      </c>
      <c r="FW39" s="2">
        <v>177</v>
      </c>
      <c r="FX39" s="2">
        <v>178</v>
      </c>
      <c r="FY39" s="2">
        <v>179</v>
      </c>
      <c r="FZ39" s="2">
        <v>180</v>
      </c>
      <c r="GA39" s="2">
        <v>181</v>
      </c>
      <c r="GB39" s="2">
        <v>182</v>
      </c>
      <c r="GC39" s="2">
        <v>183</v>
      </c>
      <c r="GD39" s="2">
        <v>184</v>
      </c>
      <c r="GE39" s="2">
        <v>185</v>
      </c>
      <c r="GF39" s="2">
        <v>186</v>
      </c>
      <c r="GG39" s="2">
        <v>187</v>
      </c>
      <c r="GH39" s="2">
        <v>188</v>
      </c>
      <c r="GI39" s="2">
        <v>189</v>
      </c>
      <c r="GJ39" s="2">
        <v>190</v>
      </c>
      <c r="GK39" s="2">
        <v>191</v>
      </c>
      <c r="GL39" s="2">
        <v>192</v>
      </c>
      <c r="GM39" s="2">
        <v>193</v>
      </c>
      <c r="GN39" s="2">
        <v>194</v>
      </c>
      <c r="GO39" s="2">
        <v>195</v>
      </c>
      <c r="GP39" s="2">
        <v>196</v>
      </c>
      <c r="GQ39" s="2">
        <v>197</v>
      </c>
      <c r="GR39" s="2">
        <v>198</v>
      </c>
      <c r="GS39" s="2">
        <v>199</v>
      </c>
      <c r="GT39" s="2">
        <v>200</v>
      </c>
      <c r="GU39" s="2">
        <v>201</v>
      </c>
      <c r="GV39" s="2">
        <v>202</v>
      </c>
      <c r="GW39" s="2">
        <v>203</v>
      </c>
      <c r="GX39" s="2">
        <v>204</v>
      </c>
      <c r="GY39" s="2">
        <v>205</v>
      </c>
      <c r="GZ39" s="2">
        <v>206</v>
      </c>
      <c r="HA39" s="2">
        <v>207</v>
      </c>
      <c r="HB39" s="2">
        <v>208</v>
      </c>
      <c r="HC39" s="2">
        <v>209</v>
      </c>
      <c r="HD39" s="2">
        <v>210</v>
      </c>
      <c r="HE39" s="2">
        <v>211</v>
      </c>
      <c r="HF39" s="2">
        <v>212</v>
      </c>
      <c r="HG39" s="2">
        <v>213</v>
      </c>
      <c r="HH39" s="2">
        <v>214</v>
      </c>
      <c r="HI39" s="2">
        <v>215</v>
      </c>
      <c r="HJ39" s="2">
        <v>216</v>
      </c>
      <c r="HK39" s="2">
        <v>217</v>
      </c>
      <c r="HL39" s="2">
        <v>218</v>
      </c>
      <c r="HM39" s="2">
        <v>219</v>
      </c>
      <c r="HN39" s="2">
        <v>220</v>
      </c>
      <c r="HO39" s="2">
        <v>221</v>
      </c>
      <c r="HP39" s="2">
        <v>222</v>
      </c>
      <c r="HQ39" s="2">
        <v>223</v>
      </c>
      <c r="HR39" s="2">
        <v>224</v>
      </c>
      <c r="HS39" s="2">
        <v>225</v>
      </c>
      <c r="HT39" s="2">
        <v>226</v>
      </c>
      <c r="HU39" s="2">
        <v>227</v>
      </c>
      <c r="HV39" s="2">
        <v>228</v>
      </c>
      <c r="HW39" s="2">
        <v>229</v>
      </c>
      <c r="HX39" s="2">
        <v>230</v>
      </c>
      <c r="HY39" s="2">
        <v>231</v>
      </c>
      <c r="HZ39" s="2">
        <v>232</v>
      </c>
      <c r="IA39" s="2">
        <v>233</v>
      </c>
      <c r="IB39" s="2">
        <v>234</v>
      </c>
      <c r="IC39" s="2">
        <v>235</v>
      </c>
      <c r="ID39" s="2">
        <v>236</v>
      </c>
      <c r="IE39" s="2">
        <v>237</v>
      </c>
      <c r="IF39" s="2">
        <v>238</v>
      </c>
      <c r="IG39" s="2">
        <v>239</v>
      </c>
      <c r="IH39" s="2">
        <v>240</v>
      </c>
      <c r="II39" s="2">
        <v>241</v>
      </c>
      <c r="IJ39" s="2">
        <v>242</v>
      </c>
      <c r="IK39" s="2">
        <v>243</v>
      </c>
      <c r="IL39" s="2">
        <v>244</v>
      </c>
      <c r="IM39" s="2">
        <v>245</v>
      </c>
      <c r="IN39" s="2">
        <v>246</v>
      </c>
      <c r="IO39" s="2">
        <v>247</v>
      </c>
      <c r="IP39" s="2">
        <v>248</v>
      </c>
      <c r="IQ39" s="2">
        <v>249</v>
      </c>
      <c r="IR39" s="2">
        <v>250</v>
      </c>
      <c r="IS39" s="2">
        <v>251</v>
      </c>
      <c r="IT39" s="2">
        <v>252</v>
      </c>
      <c r="IU39" s="2">
        <v>253</v>
      </c>
      <c r="IV39" s="2">
        <v>254</v>
      </c>
      <c r="IW39" s="2">
        <v>255</v>
      </c>
      <c r="IX39" s="2">
        <v>256</v>
      </c>
      <c r="IY39" s="2">
        <v>257</v>
      </c>
      <c r="IZ39" s="2">
        <v>258</v>
      </c>
      <c r="JA39" s="2">
        <v>259</v>
      </c>
      <c r="JB39" s="2">
        <v>260</v>
      </c>
      <c r="JC39" s="2">
        <v>261</v>
      </c>
      <c r="JD39" s="2">
        <v>262</v>
      </c>
      <c r="JE39" s="2">
        <v>263</v>
      </c>
      <c r="JF39" s="2">
        <v>264</v>
      </c>
      <c r="JG39" s="2">
        <v>265</v>
      </c>
      <c r="JH39" s="2">
        <v>266</v>
      </c>
      <c r="JI39" s="2">
        <v>267</v>
      </c>
      <c r="JJ39" s="2">
        <v>268</v>
      </c>
      <c r="JK39" s="2">
        <v>269</v>
      </c>
      <c r="JL39" s="2">
        <v>270</v>
      </c>
      <c r="JM39" s="2">
        <v>271</v>
      </c>
      <c r="JN39" s="2">
        <v>272</v>
      </c>
      <c r="JO39" s="2">
        <v>273</v>
      </c>
      <c r="JP39" s="2">
        <v>274</v>
      </c>
      <c r="JQ39" s="2">
        <v>275</v>
      </c>
      <c r="JR39" s="2">
        <v>276</v>
      </c>
      <c r="JS39" s="2">
        <v>277</v>
      </c>
      <c r="JT39" s="2">
        <v>278</v>
      </c>
      <c r="JU39" s="2">
        <v>279</v>
      </c>
    </row>
    <row r="40" spans="1:281" x14ac:dyDescent="0.3">
      <c r="C40" s="2" t="str">
        <f t="shared" ref="C40:BN40" si="0">CHAR(C39)</f>
        <v>_x0001_</v>
      </c>
      <c r="D40" s="2" t="str">
        <f t="shared" si="0"/>
        <v>_x0002_</v>
      </c>
      <c r="E40" s="2" t="str">
        <f t="shared" si="0"/>
        <v>_x0003_</v>
      </c>
      <c r="F40" s="2" t="str">
        <f t="shared" si="0"/>
        <v>_x0004_</v>
      </c>
      <c r="G40" s="2" t="str">
        <f t="shared" si="0"/>
        <v>_x0005_</v>
      </c>
      <c r="H40" s="2" t="str">
        <f t="shared" si="0"/>
        <v>_x0006_</v>
      </c>
      <c r="I40" s="2" t="str">
        <f t="shared" si="0"/>
        <v>_x0007_</v>
      </c>
      <c r="J40" s="2" t="str">
        <f t="shared" si="0"/>
        <v>_x0008_</v>
      </c>
      <c r="K40" s="2" t="str">
        <f t="shared" si="0"/>
        <v xml:space="preserve">	</v>
      </c>
      <c r="L40" s="2" t="str">
        <f t="shared" si="0"/>
        <v xml:space="preserve">
</v>
      </c>
      <c r="M40" s="2" t="str">
        <f t="shared" si="0"/>
        <v>_x000B_</v>
      </c>
      <c r="N40" s="2" t="str">
        <f t="shared" si="0"/>
        <v>_x000C_</v>
      </c>
      <c r="O40" s="2" t="str">
        <f t="shared" si="0"/>
        <v>_x000D_</v>
      </c>
      <c r="P40" s="2" t="str">
        <f t="shared" si="0"/>
        <v>_x000E_</v>
      </c>
      <c r="Q40" s="2" t="str">
        <f t="shared" si="0"/>
        <v>_x000F_</v>
      </c>
      <c r="R40" s="2" t="str">
        <f t="shared" si="0"/>
        <v>_x0010_</v>
      </c>
      <c r="S40" s="2" t="str">
        <f t="shared" si="0"/>
        <v>_x0011_</v>
      </c>
      <c r="T40" s="2" t="str">
        <f t="shared" si="0"/>
        <v>_x0012_</v>
      </c>
      <c r="U40" s="2" t="str">
        <f t="shared" si="0"/>
        <v>_x0013_</v>
      </c>
      <c r="V40" s="2" t="str">
        <f t="shared" si="0"/>
        <v>_x0014_</v>
      </c>
      <c r="W40" s="2" t="str">
        <f t="shared" si="0"/>
        <v>_x0015_</v>
      </c>
      <c r="X40" s="2" t="str">
        <f t="shared" si="0"/>
        <v>_x0016_</v>
      </c>
      <c r="Y40" s="2" t="str">
        <f t="shared" si="0"/>
        <v>_x0017_</v>
      </c>
      <c r="Z40" s="2" t="str">
        <f t="shared" si="0"/>
        <v>_x0018_</v>
      </c>
      <c r="AA40" s="2" t="str">
        <f t="shared" si="0"/>
        <v>_x0019_</v>
      </c>
      <c r="AB40" s="2" t="str">
        <f t="shared" si="0"/>
        <v>_x001A_</v>
      </c>
      <c r="AC40" s="2" t="str">
        <f t="shared" si="0"/>
        <v>_x001B_</v>
      </c>
      <c r="AD40" s="2" t="str">
        <f t="shared" si="0"/>
        <v>_x001C_</v>
      </c>
      <c r="AE40" s="2" t="str">
        <f t="shared" si="0"/>
        <v>_x001D_</v>
      </c>
      <c r="AF40" s="2" t="str">
        <f t="shared" si="0"/>
        <v>_x001E_</v>
      </c>
      <c r="AG40" s="2" t="str">
        <f t="shared" si="0"/>
        <v>_x001F_</v>
      </c>
      <c r="AH40" s="2" t="str">
        <f t="shared" si="0"/>
        <v xml:space="preserve"> </v>
      </c>
      <c r="AI40" s="2" t="str">
        <f t="shared" si="0"/>
        <v>!</v>
      </c>
      <c r="AJ40" s="2" t="str">
        <f t="shared" si="0"/>
        <v>"</v>
      </c>
      <c r="AK40" s="2" t="str">
        <f t="shared" si="0"/>
        <v>#</v>
      </c>
      <c r="AL40" s="2" t="str">
        <f t="shared" si="0"/>
        <v>$</v>
      </c>
      <c r="AM40" s="2" t="str">
        <f t="shared" si="0"/>
        <v>%</v>
      </c>
      <c r="AN40" s="2" t="str">
        <f t="shared" si="0"/>
        <v>&amp;</v>
      </c>
      <c r="AO40" s="2" t="str">
        <f t="shared" si="0"/>
        <v>'</v>
      </c>
      <c r="AP40" s="2" t="str">
        <f t="shared" si="0"/>
        <v>(</v>
      </c>
      <c r="AQ40" s="2" t="str">
        <f t="shared" si="0"/>
        <v>)</v>
      </c>
      <c r="AR40" s="2" t="str">
        <f t="shared" si="0"/>
        <v>*</v>
      </c>
      <c r="AS40" s="2" t="str">
        <f t="shared" si="0"/>
        <v>+</v>
      </c>
      <c r="AT40" s="2" t="str">
        <f t="shared" si="0"/>
        <v>,</v>
      </c>
      <c r="AU40" s="2" t="str">
        <f t="shared" si="0"/>
        <v>-</v>
      </c>
      <c r="AV40" s="2" t="str">
        <f t="shared" si="0"/>
        <v>.</v>
      </c>
      <c r="AW40" s="2" t="str">
        <f t="shared" si="0"/>
        <v>/</v>
      </c>
      <c r="AX40" s="2" t="str">
        <f t="shared" si="0"/>
        <v>0</v>
      </c>
      <c r="AY40" s="2" t="str">
        <f t="shared" si="0"/>
        <v>1</v>
      </c>
      <c r="AZ40" s="2" t="str">
        <f t="shared" si="0"/>
        <v>2</v>
      </c>
      <c r="BA40" s="2" t="str">
        <f t="shared" si="0"/>
        <v>3</v>
      </c>
      <c r="BB40" s="2" t="str">
        <f t="shared" si="0"/>
        <v>4</v>
      </c>
      <c r="BC40" s="2" t="str">
        <f t="shared" si="0"/>
        <v>5</v>
      </c>
      <c r="BD40" s="2" t="str">
        <f t="shared" si="0"/>
        <v>6</v>
      </c>
      <c r="BE40" s="2" t="str">
        <f t="shared" si="0"/>
        <v>7</v>
      </c>
      <c r="BF40" s="2" t="str">
        <f t="shared" si="0"/>
        <v>8</v>
      </c>
      <c r="BG40" s="2" t="str">
        <f t="shared" si="0"/>
        <v>9</v>
      </c>
      <c r="BH40" s="2" t="str">
        <f t="shared" si="0"/>
        <v>:</v>
      </c>
      <c r="BI40" s="2" t="str">
        <f t="shared" si="0"/>
        <v>;</v>
      </c>
      <c r="BJ40" s="2" t="str">
        <f t="shared" si="0"/>
        <v>&lt;</v>
      </c>
      <c r="BK40" s="2" t="str">
        <f t="shared" si="0"/>
        <v>=</v>
      </c>
      <c r="BL40" s="2" t="str">
        <f t="shared" si="0"/>
        <v>&gt;</v>
      </c>
      <c r="BM40" s="2" t="str">
        <f t="shared" si="0"/>
        <v>?</v>
      </c>
      <c r="BN40" s="2" t="str">
        <f t="shared" si="0"/>
        <v>@</v>
      </c>
      <c r="BO40" s="2" t="str">
        <f t="shared" ref="BO40:DZ40" si="1">CHAR(BO39)</f>
        <v>A</v>
      </c>
      <c r="BP40" s="2" t="str">
        <f t="shared" si="1"/>
        <v>B</v>
      </c>
      <c r="BQ40" s="2" t="str">
        <f t="shared" si="1"/>
        <v>C</v>
      </c>
      <c r="BR40" s="2" t="str">
        <f t="shared" si="1"/>
        <v>D</v>
      </c>
      <c r="BS40" s="2" t="str">
        <f t="shared" si="1"/>
        <v>E</v>
      </c>
      <c r="BT40" s="2" t="str">
        <f t="shared" si="1"/>
        <v>F</v>
      </c>
      <c r="BU40" s="2" t="str">
        <f t="shared" si="1"/>
        <v>G</v>
      </c>
      <c r="BV40" s="2" t="str">
        <f t="shared" si="1"/>
        <v>H</v>
      </c>
      <c r="BW40" s="2" t="str">
        <f t="shared" si="1"/>
        <v>I</v>
      </c>
      <c r="BX40" s="2" t="str">
        <f t="shared" si="1"/>
        <v>J</v>
      </c>
      <c r="BY40" s="2" t="str">
        <f t="shared" si="1"/>
        <v>K</v>
      </c>
      <c r="BZ40" s="2" t="str">
        <f t="shared" si="1"/>
        <v>L</v>
      </c>
      <c r="CA40" s="2" t="str">
        <f t="shared" si="1"/>
        <v>M</v>
      </c>
      <c r="CB40" s="2" t="str">
        <f t="shared" si="1"/>
        <v>N</v>
      </c>
      <c r="CC40" s="2" t="str">
        <f t="shared" si="1"/>
        <v>O</v>
      </c>
      <c r="CD40" s="2" t="str">
        <f t="shared" si="1"/>
        <v>P</v>
      </c>
      <c r="CE40" s="2" t="str">
        <f t="shared" si="1"/>
        <v>Q</v>
      </c>
      <c r="CF40" s="2" t="str">
        <f t="shared" si="1"/>
        <v>R</v>
      </c>
      <c r="CG40" s="2" t="str">
        <f t="shared" si="1"/>
        <v>S</v>
      </c>
      <c r="CH40" s="2" t="str">
        <f t="shared" si="1"/>
        <v>T</v>
      </c>
      <c r="CI40" s="2" t="str">
        <f t="shared" si="1"/>
        <v>U</v>
      </c>
      <c r="CJ40" s="2" t="str">
        <f t="shared" si="1"/>
        <v>V</v>
      </c>
      <c r="CK40" s="2" t="str">
        <f t="shared" si="1"/>
        <v>W</v>
      </c>
      <c r="CL40" s="2" t="str">
        <f t="shared" si="1"/>
        <v>X</v>
      </c>
      <c r="CM40" s="2" t="str">
        <f t="shared" si="1"/>
        <v>Y</v>
      </c>
      <c r="CN40" s="2" t="str">
        <f t="shared" si="1"/>
        <v>Z</v>
      </c>
      <c r="CO40" s="2" t="str">
        <f t="shared" si="1"/>
        <v>[</v>
      </c>
      <c r="CP40" s="2" t="str">
        <f t="shared" si="1"/>
        <v>\</v>
      </c>
      <c r="CQ40" s="2" t="str">
        <f t="shared" si="1"/>
        <v>]</v>
      </c>
      <c r="CR40" s="2" t="str">
        <f t="shared" si="1"/>
        <v>^</v>
      </c>
      <c r="CS40" s="2" t="str">
        <f t="shared" si="1"/>
        <v>_</v>
      </c>
      <c r="CT40" s="2" t="str">
        <f t="shared" si="1"/>
        <v>`</v>
      </c>
      <c r="CU40" s="2" t="str">
        <f t="shared" si="1"/>
        <v>a</v>
      </c>
      <c r="CV40" s="2" t="str">
        <f t="shared" si="1"/>
        <v>b</v>
      </c>
      <c r="CW40" s="2" t="str">
        <f t="shared" si="1"/>
        <v>c</v>
      </c>
      <c r="CX40" s="2" t="str">
        <f t="shared" si="1"/>
        <v>d</v>
      </c>
      <c r="CY40" s="2" t="str">
        <f t="shared" si="1"/>
        <v>e</v>
      </c>
      <c r="CZ40" s="2" t="str">
        <f t="shared" si="1"/>
        <v>f</v>
      </c>
      <c r="DA40" s="2" t="str">
        <f t="shared" si="1"/>
        <v>g</v>
      </c>
      <c r="DB40" s="2" t="str">
        <f t="shared" si="1"/>
        <v>h</v>
      </c>
      <c r="DC40" s="2" t="str">
        <f t="shared" si="1"/>
        <v>i</v>
      </c>
      <c r="DD40" s="2" t="str">
        <f t="shared" si="1"/>
        <v>j</v>
      </c>
      <c r="DE40" s="2" t="str">
        <f t="shared" si="1"/>
        <v>k</v>
      </c>
      <c r="DF40" s="2" t="str">
        <f t="shared" si="1"/>
        <v>l</v>
      </c>
      <c r="DG40" s="2" t="str">
        <f t="shared" si="1"/>
        <v>m</v>
      </c>
      <c r="DH40" s="2" t="str">
        <f t="shared" si="1"/>
        <v>n</v>
      </c>
      <c r="DI40" s="2" t="str">
        <f t="shared" si="1"/>
        <v>o</v>
      </c>
      <c r="DJ40" s="2" t="str">
        <f t="shared" si="1"/>
        <v>p</v>
      </c>
      <c r="DK40" s="2" t="str">
        <f t="shared" si="1"/>
        <v>q</v>
      </c>
      <c r="DL40" s="2" t="str">
        <f t="shared" si="1"/>
        <v>r</v>
      </c>
      <c r="DM40" s="2" t="str">
        <f t="shared" si="1"/>
        <v>s</v>
      </c>
      <c r="DN40" s="2" t="str">
        <f t="shared" si="1"/>
        <v>t</v>
      </c>
      <c r="DO40" s="2" t="str">
        <f t="shared" si="1"/>
        <v>u</v>
      </c>
      <c r="DP40" s="2" t="str">
        <f t="shared" si="1"/>
        <v>v</v>
      </c>
      <c r="DQ40" s="2" t="str">
        <f t="shared" si="1"/>
        <v>w</v>
      </c>
      <c r="DR40" s="2" t="str">
        <f t="shared" si="1"/>
        <v>x</v>
      </c>
      <c r="DS40" s="2" t="str">
        <f t="shared" si="1"/>
        <v>y</v>
      </c>
      <c r="DT40" s="2" t="str">
        <f t="shared" si="1"/>
        <v>z</v>
      </c>
      <c r="DU40" s="2" t="str">
        <f t="shared" si="1"/>
        <v>{</v>
      </c>
      <c r="DV40" s="2" t="str">
        <f t="shared" si="1"/>
        <v>|</v>
      </c>
      <c r="DW40" s="2" t="str">
        <f t="shared" si="1"/>
        <v>}</v>
      </c>
      <c r="DX40" s="2" t="str">
        <f t="shared" si="1"/>
        <v>~</v>
      </c>
      <c r="DY40" s="2" t="str">
        <f t="shared" si="1"/>
        <v></v>
      </c>
      <c r="DZ40" s="2" t="str">
        <f t="shared" si="1"/>
        <v>€</v>
      </c>
      <c r="EA40" s="2" t="str">
        <f t="shared" ref="EA40:GL40" si="2">CHAR(EA39)</f>
        <v></v>
      </c>
      <c r="EB40" s="2" t="str">
        <f t="shared" si="2"/>
        <v>‚</v>
      </c>
      <c r="EC40" s="2" t="str">
        <f t="shared" si="2"/>
        <v>ƒ</v>
      </c>
      <c r="ED40" s="2" t="str">
        <f t="shared" si="2"/>
        <v>„</v>
      </c>
      <c r="EE40" s="2" t="str">
        <f t="shared" si="2"/>
        <v>…</v>
      </c>
      <c r="EF40" s="2" t="str">
        <f t="shared" si="2"/>
        <v>†</v>
      </c>
      <c r="EG40" s="2" t="str">
        <f t="shared" si="2"/>
        <v>‡</v>
      </c>
      <c r="EH40" s="2" t="str">
        <f t="shared" si="2"/>
        <v>ˆ</v>
      </c>
      <c r="EI40" s="2" t="str">
        <f t="shared" si="2"/>
        <v>‰</v>
      </c>
      <c r="EJ40" s="2" t="str">
        <f t="shared" si="2"/>
        <v>Š</v>
      </c>
      <c r="EK40" s="2" t="str">
        <f t="shared" si="2"/>
        <v>‹</v>
      </c>
      <c r="EL40" s="2" t="str">
        <f t="shared" si="2"/>
        <v>Œ</v>
      </c>
      <c r="EM40" s="2" t="str">
        <f t="shared" si="2"/>
        <v></v>
      </c>
      <c r="EN40" s="2" t="str">
        <f t="shared" si="2"/>
        <v>Ž</v>
      </c>
      <c r="EO40" s="2" t="str">
        <f t="shared" si="2"/>
        <v></v>
      </c>
      <c r="EP40" s="2" t="str">
        <f t="shared" si="2"/>
        <v></v>
      </c>
      <c r="EQ40" s="2" t="str">
        <f t="shared" si="2"/>
        <v>‘</v>
      </c>
      <c r="ER40" s="2" t="str">
        <f t="shared" si="2"/>
        <v>’</v>
      </c>
      <c r="ES40" s="2" t="str">
        <f t="shared" si="2"/>
        <v>“</v>
      </c>
      <c r="ET40" s="2" t="str">
        <f t="shared" si="2"/>
        <v>”</v>
      </c>
      <c r="EU40" s="2" t="str">
        <f t="shared" si="2"/>
        <v>•</v>
      </c>
      <c r="EV40" s="2" t="str">
        <f t="shared" si="2"/>
        <v>–</v>
      </c>
      <c r="EW40" s="2" t="str">
        <f t="shared" si="2"/>
        <v>—</v>
      </c>
      <c r="EX40" s="2" t="str">
        <f t="shared" si="2"/>
        <v>˜</v>
      </c>
      <c r="EY40" s="2" t="str">
        <f t="shared" si="2"/>
        <v>™</v>
      </c>
      <c r="EZ40" s="2" t="str">
        <f t="shared" si="2"/>
        <v>š</v>
      </c>
      <c r="FA40" s="2" t="str">
        <f t="shared" si="2"/>
        <v>›</v>
      </c>
      <c r="FB40" s="2" t="str">
        <f t="shared" si="2"/>
        <v>œ</v>
      </c>
      <c r="FC40" s="2" t="str">
        <f t="shared" si="2"/>
        <v></v>
      </c>
      <c r="FD40" s="2" t="str">
        <f t="shared" si="2"/>
        <v>ž</v>
      </c>
      <c r="FE40" s="2" t="str">
        <f t="shared" si="2"/>
        <v>Ÿ</v>
      </c>
      <c r="FF40" s="2" t="str">
        <f t="shared" si="2"/>
        <v> </v>
      </c>
      <c r="FG40" s="2" t="str">
        <f t="shared" si="2"/>
        <v>¡</v>
      </c>
      <c r="FH40" s="2" t="str">
        <f t="shared" si="2"/>
        <v>¢</v>
      </c>
      <c r="FI40" s="2" t="str">
        <f t="shared" si="2"/>
        <v>£</v>
      </c>
      <c r="FJ40" s="2" t="str">
        <f t="shared" si="2"/>
        <v>¤</v>
      </c>
      <c r="FK40" s="2" t="str">
        <f t="shared" si="2"/>
        <v>¥</v>
      </c>
      <c r="FL40" s="2" t="str">
        <f t="shared" si="2"/>
        <v>¦</v>
      </c>
      <c r="FM40" s="2" t="str">
        <f t="shared" si="2"/>
        <v>§</v>
      </c>
      <c r="FN40" s="2" t="str">
        <f t="shared" si="2"/>
        <v>¨</v>
      </c>
      <c r="FO40" s="2" t="str">
        <f t="shared" si="2"/>
        <v>©</v>
      </c>
      <c r="FP40" s="2" t="str">
        <f t="shared" si="2"/>
        <v>ª</v>
      </c>
      <c r="FQ40" s="2" t="str">
        <f t="shared" si="2"/>
        <v>«</v>
      </c>
      <c r="FR40" s="2" t="str">
        <f t="shared" si="2"/>
        <v>¬</v>
      </c>
      <c r="FS40" s="2" t="str">
        <f t="shared" si="2"/>
        <v>­</v>
      </c>
      <c r="FT40" s="2" t="str">
        <f t="shared" si="2"/>
        <v>®</v>
      </c>
      <c r="FU40" s="2" t="str">
        <f t="shared" si="2"/>
        <v>¯</v>
      </c>
      <c r="FV40" s="2" t="str">
        <f t="shared" si="2"/>
        <v>°</v>
      </c>
      <c r="FW40" s="2" t="str">
        <f t="shared" si="2"/>
        <v>±</v>
      </c>
      <c r="FX40" s="2" t="str">
        <f t="shared" si="2"/>
        <v>²</v>
      </c>
      <c r="FY40" s="2" t="str">
        <f t="shared" si="2"/>
        <v>³</v>
      </c>
      <c r="FZ40" s="2" t="str">
        <f t="shared" si="2"/>
        <v>´</v>
      </c>
      <c r="GA40" s="2" t="str">
        <f t="shared" si="2"/>
        <v>µ</v>
      </c>
      <c r="GB40" s="2" t="str">
        <f t="shared" si="2"/>
        <v>¶</v>
      </c>
      <c r="GC40" s="2" t="str">
        <f t="shared" si="2"/>
        <v>·</v>
      </c>
      <c r="GD40" s="2" t="str">
        <f t="shared" si="2"/>
        <v>¸</v>
      </c>
      <c r="GE40" s="2" t="str">
        <f t="shared" si="2"/>
        <v>¹</v>
      </c>
      <c r="GF40" s="2" t="str">
        <f t="shared" si="2"/>
        <v>º</v>
      </c>
      <c r="GG40" s="2" t="str">
        <f t="shared" si="2"/>
        <v>»</v>
      </c>
      <c r="GH40" s="2" t="str">
        <f t="shared" si="2"/>
        <v>¼</v>
      </c>
      <c r="GI40" s="2" t="str">
        <f t="shared" si="2"/>
        <v>½</v>
      </c>
      <c r="GJ40" s="2" t="str">
        <f t="shared" si="2"/>
        <v>¾</v>
      </c>
      <c r="GK40" s="2" t="str">
        <f t="shared" si="2"/>
        <v>¿</v>
      </c>
      <c r="GL40" s="2" t="str">
        <f t="shared" si="2"/>
        <v>À</v>
      </c>
      <c r="GM40" s="2" t="str">
        <f t="shared" ref="GM40:IX40" si="3">CHAR(GM39)</f>
        <v>Á</v>
      </c>
      <c r="GN40" s="2" t="str">
        <f t="shared" si="3"/>
        <v>Â</v>
      </c>
      <c r="GO40" s="2" t="str">
        <f t="shared" si="3"/>
        <v>Ã</v>
      </c>
      <c r="GP40" s="2" t="str">
        <f t="shared" si="3"/>
        <v>Ä</v>
      </c>
      <c r="GQ40" s="2" t="str">
        <f t="shared" si="3"/>
        <v>Å</v>
      </c>
      <c r="GR40" s="2" t="str">
        <f t="shared" si="3"/>
        <v>Æ</v>
      </c>
      <c r="GS40" s="2" t="str">
        <f t="shared" si="3"/>
        <v>Ç</v>
      </c>
      <c r="GT40" s="2" t="str">
        <f t="shared" si="3"/>
        <v>È</v>
      </c>
      <c r="GU40" s="2" t="str">
        <f t="shared" si="3"/>
        <v>É</v>
      </c>
      <c r="GV40" s="2" t="str">
        <f t="shared" si="3"/>
        <v>Ê</v>
      </c>
      <c r="GW40" s="2" t="str">
        <f t="shared" si="3"/>
        <v>Ë</v>
      </c>
      <c r="GX40" s="2" t="str">
        <f t="shared" si="3"/>
        <v>Ì</v>
      </c>
      <c r="GY40" s="2" t="str">
        <f t="shared" si="3"/>
        <v>Í</v>
      </c>
      <c r="GZ40" s="2" t="str">
        <f t="shared" si="3"/>
        <v>Î</v>
      </c>
      <c r="HA40" s="2" t="str">
        <f t="shared" si="3"/>
        <v>Ï</v>
      </c>
      <c r="HB40" s="2" t="str">
        <f t="shared" si="3"/>
        <v>Ð</v>
      </c>
      <c r="HC40" s="2" t="str">
        <f t="shared" si="3"/>
        <v>Ñ</v>
      </c>
      <c r="HD40" s="2" t="str">
        <f t="shared" si="3"/>
        <v>Ò</v>
      </c>
      <c r="HE40" s="2" t="str">
        <f t="shared" si="3"/>
        <v>Ó</v>
      </c>
      <c r="HF40" s="2" t="str">
        <f t="shared" si="3"/>
        <v>Ô</v>
      </c>
      <c r="HG40" s="2" t="str">
        <f t="shared" si="3"/>
        <v>Õ</v>
      </c>
      <c r="HH40" s="2" t="str">
        <f t="shared" si="3"/>
        <v>Ö</v>
      </c>
      <c r="HI40" s="2" t="str">
        <f t="shared" si="3"/>
        <v>×</v>
      </c>
      <c r="HJ40" s="2" t="str">
        <f t="shared" si="3"/>
        <v>Ø</v>
      </c>
      <c r="HK40" s="2" t="str">
        <f t="shared" si="3"/>
        <v>Ù</v>
      </c>
      <c r="HL40" s="2" t="str">
        <f t="shared" si="3"/>
        <v>Ú</v>
      </c>
      <c r="HM40" s="2" t="str">
        <f t="shared" si="3"/>
        <v>Û</v>
      </c>
      <c r="HN40" s="2" t="str">
        <f t="shared" si="3"/>
        <v>Ü</v>
      </c>
      <c r="HO40" s="2" t="str">
        <f t="shared" si="3"/>
        <v>Ý</v>
      </c>
      <c r="HP40" s="2" t="str">
        <f t="shared" si="3"/>
        <v>Þ</v>
      </c>
      <c r="HQ40" s="2" t="str">
        <f t="shared" si="3"/>
        <v>ß</v>
      </c>
      <c r="HR40" s="2" t="str">
        <f t="shared" si="3"/>
        <v>à</v>
      </c>
      <c r="HS40" s="2" t="str">
        <f t="shared" si="3"/>
        <v>á</v>
      </c>
      <c r="HT40" s="2" t="str">
        <f t="shared" si="3"/>
        <v>â</v>
      </c>
      <c r="HU40" s="2" t="str">
        <f t="shared" si="3"/>
        <v>ã</v>
      </c>
      <c r="HV40" s="2" t="str">
        <f t="shared" si="3"/>
        <v>ä</v>
      </c>
      <c r="HW40" s="2" t="str">
        <f t="shared" si="3"/>
        <v>å</v>
      </c>
      <c r="HX40" s="2" t="str">
        <f t="shared" si="3"/>
        <v>æ</v>
      </c>
      <c r="HY40" s="2" t="str">
        <f t="shared" si="3"/>
        <v>ç</v>
      </c>
      <c r="HZ40" s="2" t="str">
        <f t="shared" si="3"/>
        <v>è</v>
      </c>
      <c r="IA40" s="2" t="str">
        <f t="shared" si="3"/>
        <v>é</v>
      </c>
      <c r="IB40" s="2" t="str">
        <f t="shared" si="3"/>
        <v>ê</v>
      </c>
      <c r="IC40" s="2" t="str">
        <f t="shared" si="3"/>
        <v>ë</v>
      </c>
      <c r="ID40" s="2" t="str">
        <f t="shared" si="3"/>
        <v>ì</v>
      </c>
      <c r="IE40" s="2" t="str">
        <f t="shared" si="3"/>
        <v>í</v>
      </c>
      <c r="IF40" s="2" t="str">
        <f t="shared" si="3"/>
        <v>î</v>
      </c>
      <c r="IG40" s="2" t="str">
        <f t="shared" si="3"/>
        <v>ï</v>
      </c>
      <c r="IH40" s="2" t="str">
        <f t="shared" si="3"/>
        <v>ð</v>
      </c>
      <c r="II40" s="2" t="str">
        <f t="shared" si="3"/>
        <v>ñ</v>
      </c>
      <c r="IJ40" s="2" t="str">
        <f t="shared" si="3"/>
        <v>ò</v>
      </c>
      <c r="IK40" s="2" t="str">
        <f t="shared" si="3"/>
        <v>ó</v>
      </c>
      <c r="IL40" s="2" t="str">
        <f t="shared" si="3"/>
        <v>ô</v>
      </c>
      <c r="IM40" s="2" t="str">
        <f t="shared" si="3"/>
        <v>õ</v>
      </c>
      <c r="IN40" s="2" t="str">
        <f t="shared" si="3"/>
        <v>ö</v>
      </c>
      <c r="IO40" s="2" t="str">
        <f t="shared" si="3"/>
        <v>÷</v>
      </c>
      <c r="IP40" s="2" t="str">
        <f t="shared" si="3"/>
        <v>ø</v>
      </c>
      <c r="IQ40" s="2" t="str">
        <f t="shared" si="3"/>
        <v>ù</v>
      </c>
      <c r="IR40" s="2" t="str">
        <f t="shared" si="3"/>
        <v>ú</v>
      </c>
      <c r="IS40" s="2" t="str">
        <f t="shared" si="3"/>
        <v>û</v>
      </c>
      <c r="IT40" s="2" t="str">
        <f t="shared" si="3"/>
        <v>ü</v>
      </c>
      <c r="IU40" s="2" t="str">
        <f t="shared" si="3"/>
        <v>ý</v>
      </c>
      <c r="IV40" s="2" t="str">
        <f t="shared" si="3"/>
        <v>þ</v>
      </c>
      <c r="IW40" s="2" t="str">
        <f t="shared" si="3"/>
        <v>ÿ</v>
      </c>
      <c r="IX40" s="2" t="e">
        <f t="shared" si="3"/>
        <v>#VALUE!</v>
      </c>
      <c r="IY40" s="2" t="e">
        <f t="shared" ref="IY40:JT40" si="4">CHAR(IY39)</f>
        <v>#VALUE!</v>
      </c>
      <c r="IZ40" s="2" t="e">
        <f t="shared" si="4"/>
        <v>#VALUE!</v>
      </c>
      <c r="JA40" s="2" t="e">
        <f t="shared" si="4"/>
        <v>#VALUE!</v>
      </c>
      <c r="JB40" s="2" t="e">
        <f t="shared" si="4"/>
        <v>#VALUE!</v>
      </c>
      <c r="JC40" s="2" t="e">
        <f t="shared" si="4"/>
        <v>#VALUE!</v>
      </c>
      <c r="JD40" s="2" t="e">
        <f t="shared" si="4"/>
        <v>#VALUE!</v>
      </c>
      <c r="JE40" s="2" t="e">
        <f t="shared" si="4"/>
        <v>#VALUE!</v>
      </c>
      <c r="JF40" s="2" t="e">
        <f t="shared" si="4"/>
        <v>#VALUE!</v>
      </c>
      <c r="JG40" s="2" t="e">
        <f t="shared" si="4"/>
        <v>#VALUE!</v>
      </c>
      <c r="JH40" s="2" t="e">
        <f t="shared" si="4"/>
        <v>#VALUE!</v>
      </c>
      <c r="JI40" s="2" t="e">
        <f t="shared" si="4"/>
        <v>#VALUE!</v>
      </c>
      <c r="JJ40" s="2" t="e">
        <f t="shared" si="4"/>
        <v>#VALUE!</v>
      </c>
      <c r="JK40" s="2" t="e">
        <f t="shared" si="4"/>
        <v>#VALUE!</v>
      </c>
      <c r="JL40" s="2" t="e">
        <f t="shared" si="4"/>
        <v>#VALUE!</v>
      </c>
      <c r="JM40" s="2" t="e">
        <f t="shared" si="4"/>
        <v>#VALUE!</v>
      </c>
      <c r="JN40" s="2" t="e">
        <f t="shared" si="4"/>
        <v>#VALUE!</v>
      </c>
      <c r="JO40" s="2" t="e">
        <f t="shared" si="4"/>
        <v>#VALUE!</v>
      </c>
      <c r="JP40" s="2" t="e">
        <f t="shared" si="4"/>
        <v>#VALUE!</v>
      </c>
      <c r="JQ40" s="2" t="e">
        <f t="shared" si="4"/>
        <v>#VALUE!</v>
      </c>
      <c r="JR40" s="2" t="e">
        <f t="shared" si="4"/>
        <v>#VALUE!</v>
      </c>
      <c r="JS40" s="2" t="e">
        <f t="shared" si="4"/>
        <v>#VALUE!</v>
      </c>
      <c r="JT40" s="2" t="e">
        <f t="shared" si="4"/>
        <v>#VALUE!</v>
      </c>
      <c r="JU40" s="2" t="e">
        <f>CHAR(JU39)</f>
        <v>#VALUE!</v>
      </c>
    </row>
    <row r="41" spans="1:281" x14ac:dyDescent="0.3">
      <c r="C41" s="2" t="str">
        <f>CLEAN(C40)</f>
        <v/>
      </c>
      <c r="D41" s="2" t="str">
        <f t="shared" ref="D41:BO41" si="5">CLEAN(D40)</f>
        <v/>
      </c>
      <c r="E41" s="2" t="str">
        <f t="shared" si="5"/>
        <v/>
      </c>
      <c r="F41" s="2" t="str">
        <f t="shared" si="5"/>
        <v/>
      </c>
      <c r="G41" s="2" t="str">
        <f t="shared" si="5"/>
        <v/>
      </c>
      <c r="H41" s="2" t="str">
        <f t="shared" si="5"/>
        <v/>
      </c>
      <c r="I41" s="2" t="str">
        <f t="shared" si="5"/>
        <v/>
      </c>
      <c r="J41" s="2" t="str">
        <f t="shared" si="5"/>
        <v/>
      </c>
      <c r="K41" s="2" t="str">
        <f t="shared" si="5"/>
        <v/>
      </c>
      <c r="L41" s="2" t="str">
        <f t="shared" si="5"/>
        <v/>
      </c>
      <c r="M41" s="2" t="str">
        <f t="shared" si="5"/>
        <v/>
      </c>
      <c r="N41" s="2" t="str">
        <f t="shared" si="5"/>
        <v/>
      </c>
      <c r="O41" s="2" t="str">
        <f t="shared" si="5"/>
        <v/>
      </c>
      <c r="P41" s="2" t="str">
        <f t="shared" si="5"/>
        <v/>
      </c>
      <c r="Q41" s="2" t="str">
        <f t="shared" si="5"/>
        <v/>
      </c>
      <c r="R41" s="2" t="str">
        <f t="shared" si="5"/>
        <v/>
      </c>
      <c r="S41" s="2" t="str">
        <f t="shared" si="5"/>
        <v/>
      </c>
      <c r="T41" s="2" t="str">
        <f t="shared" si="5"/>
        <v/>
      </c>
      <c r="U41" s="2" t="str">
        <f t="shared" si="5"/>
        <v/>
      </c>
      <c r="V41" s="2" t="str">
        <f t="shared" si="5"/>
        <v/>
      </c>
      <c r="W41" s="2" t="str">
        <f t="shared" si="5"/>
        <v/>
      </c>
      <c r="X41" s="2" t="str">
        <f t="shared" si="5"/>
        <v/>
      </c>
      <c r="Y41" s="2" t="str">
        <f t="shared" si="5"/>
        <v/>
      </c>
      <c r="Z41" s="2" t="str">
        <f t="shared" si="5"/>
        <v/>
      </c>
      <c r="AA41" s="2" t="str">
        <f t="shared" si="5"/>
        <v/>
      </c>
      <c r="AB41" s="2" t="str">
        <f t="shared" si="5"/>
        <v/>
      </c>
      <c r="AC41" s="2" t="str">
        <f t="shared" si="5"/>
        <v/>
      </c>
      <c r="AD41" s="2" t="str">
        <f t="shared" si="5"/>
        <v/>
      </c>
      <c r="AE41" s="2" t="str">
        <f t="shared" si="5"/>
        <v/>
      </c>
      <c r="AF41" s="2" t="str">
        <f t="shared" si="5"/>
        <v/>
      </c>
      <c r="AG41" s="2" t="str">
        <f t="shared" si="5"/>
        <v/>
      </c>
      <c r="AH41" s="2" t="str">
        <f t="shared" si="5"/>
        <v xml:space="preserve"> </v>
      </c>
      <c r="AI41" s="2" t="str">
        <f t="shared" si="5"/>
        <v>!</v>
      </c>
      <c r="AJ41" s="2" t="str">
        <f t="shared" si="5"/>
        <v>"</v>
      </c>
      <c r="AK41" s="2" t="str">
        <f t="shared" si="5"/>
        <v>#</v>
      </c>
      <c r="AL41" s="2" t="str">
        <f t="shared" si="5"/>
        <v>$</v>
      </c>
      <c r="AM41" s="2" t="str">
        <f t="shared" si="5"/>
        <v>%</v>
      </c>
      <c r="AN41" s="2" t="str">
        <f t="shared" si="5"/>
        <v>&amp;</v>
      </c>
      <c r="AO41" s="2" t="str">
        <f t="shared" si="5"/>
        <v>'</v>
      </c>
      <c r="AP41" s="2" t="str">
        <f t="shared" si="5"/>
        <v>(</v>
      </c>
      <c r="AQ41" s="2" t="str">
        <f t="shared" si="5"/>
        <v>)</v>
      </c>
      <c r="AR41" s="2" t="str">
        <f t="shared" si="5"/>
        <v>*</v>
      </c>
      <c r="AS41" s="2" t="str">
        <f t="shared" si="5"/>
        <v>+</v>
      </c>
      <c r="AT41" s="2" t="str">
        <f t="shared" si="5"/>
        <v>,</v>
      </c>
      <c r="AU41" s="2" t="str">
        <f t="shared" si="5"/>
        <v>-</v>
      </c>
      <c r="AV41" s="2" t="str">
        <f t="shared" si="5"/>
        <v>.</v>
      </c>
      <c r="AW41" s="2" t="str">
        <f t="shared" si="5"/>
        <v>/</v>
      </c>
      <c r="AX41" s="2" t="str">
        <f t="shared" si="5"/>
        <v>0</v>
      </c>
      <c r="AY41" s="2" t="str">
        <f t="shared" si="5"/>
        <v>1</v>
      </c>
      <c r="AZ41" s="2" t="str">
        <f t="shared" si="5"/>
        <v>2</v>
      </c>
      <c r="BA41" s="2" t="str">
        <f t="shared" si="5"/>
        <v>3</v>
      </c>
      <c r="BB41" s="2" t="str">
        <f t="shared" si="5"/>
        <v>4</v>
      </c>
      <c r="BC41" s="2" t="str">
        <f t="shared" si="5"/>
        <v>5</v>
      </c>
      <c r="BD41" s="2" t="str">
        <f t="shared" si="5"/>
        <v>6</v>
      </c>
      <c r="BE41" s="2" t="str">
        <f t="shared" si="5"/>
        <v>7</v>
      </c>
      <c r="BF41" s="2" t="str">
        <f t="shared" si="5"/>
        <v>8</v>
      </c>
      <c r="BG41" s="2" t="str">
        <f t="shared" si="5"/>
        <v>9</v>
      </c>
      <c r="BH41" s="2" t="str">
        <f t="shared" si="5"/>
        <v>:</v>
      </c>
      <c r="BI41" s="2" t="str">
        <f t="shared" si="5"/>
        <v>;</v>
      </c>
      <c r="BJ41" s="2" t="str">
        <f t="shared" si="5"/>
        <v>&lt;</v>
      </c>
      <c r="BK41" s="2" t="str">
        <f t="shared" si="5"/>
        <v>=</v>
      </c>
      <c r="BL41" s="2" t="str">
        <f t="shared" si="5"/>
        <v>&gt;</v>
      </c>
      <c r="BM41" s="2" t="str">
        <f t="shared" si="5"/>
        <v>?</v>
      </c>
      <c r="BN41" s="2" t="str">
        <f t="shared" si="5"/>
        <v>@</v>
      </c>
      <c r="BO41" s="2" t="str">
        <f t="shared" si="5"/>
        <v>A</v>
      </c>
      <c r="BP41" s="2" t="str">
        <f t="shared" ref="BP41:EA41" si="6">CLEAN(BP40)</f>
        <v>B</v>
      </c>
      <c r="BQ41" s="2" t="str">
        <f t="shared" si="6"/>
        <v>C</v>
      </c>
      <c r="BR41" s="2" t="str">
        <f t="shared" si="6"/>
        <v>D</v>
      </c>
      <c r="BS41" s="2" t="str">
        <f t="shared" si="6"/>
        <v>E</v>
      </c>
      <c r="BT41" s="2" t="str">
        <f t="shared" si="6"/>
        <v>F</v>
      </c>
      <c r="BU41" s="2" t="str">
        <f t="shared" si="6"/>
        <v>G</v>
      </c>
      <c r="BV41" s="2" t="str">
        <f t="shared" si="6"/>
        <v>H</v>
      </c>
      <c r="BW41" s="2" t="str">
        <f t="shared" si="6"/>
        <v>I</v>
      </c>
      <c r="BX41" s="2" t="str">
        <f t="shared" si="6"/>
        <v>J</v>
      </c>
      <c r="BY41" s="2" t="str">
        <f t="shared" si="6"/>
        <v>K</v>
      </c>
      <c r="BZ41" s="2" t="str">
        <f t="shared" si="6"/>
        <v>L</v>
      </c>
      <c r="CA41" s="2" t="str">
        <f t="shared" si="6"/>
        <v>M</v>
      </c>
      <c r="CB41" s="2" t="str">
        <f t="shared" si="6"/>
        <v>N</v>
      </c>
      <c r="CC41" s="2" t="str">
        <f t="shared" si="6"/>
        <v>O</v>
      </c>
      <c r="CD41" s="2" t="str">
        <f t="shared" si="6"/>
        <v>P</v>
      </c>
      <c r="CE41" s="2" t="str">
        <f t="shared" si="6"/>
        <v>Q</v>
      </c>
      <c r="CF41" s="2" t="str">
        <f t="shared" si="6"/>
        <v>R</v>
      </c>
      <c r="CG41" s="2" t="str">
        <f t="shared" si="6"/>
        <v>S</v>
      </c>
      <c r="CH41" s="2" t="str">
        <f t="shared" si="6"/>
        <v>T</v>
      </c>
      <c r="CI41" s="2" t="str">
        <f t="shared" si="6"/>
        <v>U</v>
      </c>
      <c r="CJ41" s="2" t="str">
        <f t="shared" si="6"/>
        <v>V</v>
      </c>
      <c r="CK41" s="2" t="str">
        <f t="shared" si="6"/>
        <v>W</v>
      </c>
      <c r="CL41" s="2" t="str">
        <f t="shared" si="6"/>
        <v>X</v>
      </c>
      <c r="CM41" s="2" t="str">
        <f t="shared" si="6"/>
        <v>Y</v>
      </c>
      <c r="CN41" s="2" t="str">
        <f t="shared" si="6"/>
        <v>Z</v>
      </c>
      <c r="CO41" s="2" t="str">
        <f t="shared" si="6"/>
        <v>[</v>
      </c>
      <c r="CP41" s="2" t="str">
        <f t="shared" si="6"/>
        <v>\</v>
      </c>
      <c r="CQ41" s="2" t="str">
        <f t="shared" si="6"/>
        <v>]</v>
      </c>
      <c r="CR41" s="2" t="str">
        <f t="shared" si="6"/>
        <v>^</v>
      </c>
      <c r="CS41" s="2" t="str">
        <f t="shared" si="6"/>
        <v>_</v>
      </c>
      <c r="CT41" s="2" t="str">
        <f t="shared" si="6"/>
        <v>`</v>
      </c>
      <c r="CU41" s="2" t="str">
        <f t="shared" si="6"/>
        <v>a</v>
      </c>
      <c r="CV41" s="2" t="str">
        <f t="shared" si="6"/>
        <v>b</v>
      </c>
      <c r="CW41" s="2" t="str">
        <f t="shared" si="6"/>
        <v>c</v>
      </c>
      <c r="CX41" s="2" t="str">
        <f t="shared" si="6"/>
        <v>d</v>
      </c>
      <c r="CY41" s="2" t="str">
        <f t="shared" si="6"/>
        <v>e</v>
      </c>
      <c r="CZ41" s="2" t="str">
        <f t="shared" si="6"/>
        <v>f</v>
      </c>
      <c r="DA41" s="2" t="str">
        <f t="shared" si="6"/>
        <v>g</v>
      </c>
      <c r="DB41" s="2" t="str">
        <f t="shared" si="6"/>
        <v>h</v>
      </c>
      <c r="DC41" s="2" t="str">
        <f t="shared" si="6"/>
        <v>i</v>
      </c>
      <c r="DD41" s="2" t="str">
        <f t="shared" si="6"/>
        <v>j</v>
      </c>
      <c r="DE41" s="2" t="str">
        <f t="shared" si="6"/>
        <v>k</v>
      </c>
      <c r="DF41" s="2" t="str">
        <f t="shared" si="6"/>
        <v>l</v>
      </c>
      <c r="DG41" s="2" t="str">
        <f t="shared" si="6"/>
        <v>m</v>
      </c>
      <c r="DH41" s="2" t="str">
        <f t="shared" si="6"/>
        <v>n</v>
      </c>
      <c r="DI41" s="2" t="str">
        <f t="shared" si="6"/>
        <v>o</v>
      </c>
      <c r="DJ41" s="2" t="str">
        <f t="shared" si="6"/>
        <v>p</v>
      </c>
      <c r="DK41" s="2" t="str">
        <f t="shared" si="6"/>
        <v>q</v>
      </c>
      <c r="DL41" s="2" t="str">
        <f t="shared" si="6"/>
        <v>r</v>
      </c>
      <c r="DM41" s="2" t="str">
        <f t="shared" si="6"/>
        <v>s</v>
      </c>
      <c r="DN41" s="2" t="str">
        <f t="shared" si="6"/>
        <v>t</v>
      </c>
      <c r="DO41" s="2" t="str">
        <f t="shared" si="6"/>
        <v>u</v>
      </c>
      <c r="DP41" s="2" t="str">
        <f t="shared" si="6"/>
        <v>v</v>
      </c>
      <c r="DQ41" s="2" t="str">
        <f t="shared" si="6"/>
        <v>w</v>
      </c>
      <c r="DR41" s="2" t="str">
        <f t="shared" si="6"/>
        <v>x</v>
      </c>
      <c r="DS41" s="2" t="str">
        <f t="shared" si="6"/>
        <v>y</v>
      </c>
      <c r="DT41" s="2" t="str">
        <f t="shared" si="6"/>
        <v>z</v>
      </c>
      <c r="DU41" s="2" t="str">
        <f t="shared" si="6"/>
        <v>{</v>
      </c>
      <c r="DV41" s="2" t="str">
        <f t="shared" si="6"/>
        <v>|</v>
      </c>
      <c r="DW41" s="2" t="str">
        <f t="shared" si="6"/>
        <v>}</v>
      </c>
      <c r="DX41" s="2" t="str">
        <f t="shared" si="6"/>
        <v>~</v>
      </c>
      <c r="DY41" s="2" t="str">
        <f t="shared" si="6"/>
        <v></v>
      </c>
      <c r="DZ41" s="2" t="str">
        <f t="shared" si="6"/>
        <v>€</v>
      </c>
      <c r="EA41" s="2" t="str">
        <f t="shared" si="6"/>
        <v/>
      </c>
      <c r="EB41" s="2" t="str">
        <f t="shared" ref="EB41:GM41" si="7">CLEAN(EB40)</f>
        <v>‚</v>
      </c>
      <c r="EC41" s="2" t="str">
        <f t="shared" si="7"/>
        <v>ƒ</v>
      </c>
      <c r="ED41" s="2" t="str">
        <f t="shared" si="7"/>
        <v>„</v>
      </c>
      <c r="EE41" s="2" t="str">
        <f t="shared" si="7"/>
        <v>…</v>
      </c>
      <c r="EF41" s="2" t="str">
        <f t="shared" si="7"/>
        <v>†</v>
      </c>
      <c r="EG41" s="2" t="str">
        <f t="shared" si="7"/>
        <v>‡</v>
      </c>
      <c r="EH41" s="2" t="str">
        <f t="shared" si="7"/>
        <v>ˆ</v>
      </c>
      <c r="EI41" s="2" t="str">
        <f t="shared" si="7"/>
        <v>‰</v>
      </c>
      <c r="EJ41" s="2" t="str">
        <f t="shared" si="7"/>
        <v>Š</v>
      </c>
      <c r="EK41" s="2" t="str">
        <f t="shared" si="7"/>
        <v>‹</v>
      </c>
      <c r="EL41" s="2" t="str">
        <f t="shared" si="7"/>
        <v>Œ</v>
      </c>
      <c r="EM41" s="2" t="str">
        <f t="shared" si="7"/>
        <v/>
      </c>
      <c r="EN41" s="2" t="str">
        <f t="shared" si="7"/>
        <v>Ž</v>
      </c>
      <c r="EO41" s="2" t="str">
        <f t="shared" si="7"/>
        <v/>
      </c>
      <c r="EP41" s="2" t="str">
        <f t="shared" si="7"/>
        <v/>
      </c>
      <c r="EQ41" s="2" t="str">
        <f t="shared" si="7"/>
        <v>‘</v>
      </c>
      <c r="ER41" s="2" t="str">
        <f t="shared" si="7"/>
        <v>’</v>
      </c>
      <c r="ES41" s="2" t="str">
        <f t="shared" si="7"/>
        <v>“</v>
      </c>
      <c r="ET41" s="2" t="str">
        <f t="shared" si="7"/>
        <v>”</v>
      </c>
      <c r="EU41" s="2" t="str">
        <f t="shared" si="7"/>
        <v>•</v>
      </c>
      <c r="EV41" s="2" t="str">
        <f t="shared" si="7"/>
        <v>–</v>
      </c>
      <c r="EW41" s="2" t="str">
        <f t="shared" si="7"/>
        <v>—</v>
      </c>
      <c r="EX41" s="2" t="str">
        <f t="shared" si="7"/>
        <v>˜</v>
      </c>
      <c r="EY41" s="2" t="str">
        <f t="shared" si="7"/>
        <v>™</v>
      </c>
      <c r="EZ41" s="2" t="str">
        <f t="shared" si="7"/>
        <v>š</v>
      </c>
      <c r="FA41" s="2" t="str">
        <f t="shared" si="7"/>
        <v>›</v>
      </c>
      <c r="FB41" s="2" t="str">
        <f t="shared" si="7"/>
        <v>œ</v>
      </c>
      <c r="FC41" s="2" t="str">
        <f t="shared" si="7"/>
        <v/>
      </c>
      <c r="FD41" s="2" t="str">
        <f t="shared" si="7"/>
        <v>ž</v>
      </c>
      <c r="FE41" s="2" t="str">
        <f t="shared" si="7"/>
        <v>Ÿ</v>
      </c>
      <c r="FF41" s="2" t="str">
        <f t="shared" si="7"/>
        <v> </v>
      </c>
      <c r="FG41" s="2" t="str">
        <f t="shared" si="7"/>
        <v>¡</v>
      </c>
      <c r="FH41" s="2" t="str">
        <f t="shared" si="7"/>
        <v>¢</v>
      </c>
      <c r="FI41" s="2" t="str">
        <f t="shared" si="7"/>
        <v>£</v>
      </c>
      <c r="FJ41" s="2" t="str">
        <f t="shared" si="7"/>
        <v>¤</v>
      </c>
      <c r="FK41" s="2" t="str">
        <f t="shared" si="7"/>
        <v>¥</v>
      </c>
      <c r="FL41" s="2" t="str">
        <f t="shared" si="7"/>
        <v>¦</v>
      </c>
      <c r="FM41" s="2" t="str">
        <f t="shared" si="7"/>
        <v>§</v>
      </c>
      <c r="FN41" s="2" t="str">
        <f t="shared" si="7"/>
        <v>¨</v>
      </c>
      <c r="FO41" s="2" t="str">
        <f t="shared" si="7"/>
        <v>©</v>
      </c>
      <c r="FP41" s="2" t="str">
        <f t="shared" si="7"/>
        <v>ª</v>
      </c>
      <c r="FQ41" s="2" t="str">
        <f t="shared" si="7"/>
        <v>«</v>
      </c>
      <c r="FR41" s="2" t="str">
        <f t="shared" si="7"/>
        <v>¬</v>
      </c>
      <c r="FS41" s="2" t="str">
        <f t="shared" si="7"/>
        <v>­</v>
      </c>
      <c r="FT41" s="2" t="str">
        <f t="shared" si="7"/>
        <v>®</v>
      </c>
      <c r="FU41" s="2" t="str">
        <f t="shared" si="7"/>
        <v>¯</v>
      </c>
      <c r="FV41" s="2" t="str">
        <f t="shared" si="7"/>
        <v>°</v>
      </c>
      <c r="FW41" s="2" t="str">
        <f t="shared" si="7"/>
        <v>±</v>
      </c>
      <c r="FX41" s="2" t="str">
        <f t="shared" si="7"/>
        <v>²</v>
      </c>
      <c r="FY41" s="2" t="str">
        <f t="shared" si="7"/>
        <v>³</v>
      </c>
      <c r="FZ41" s="2" t="str">
        <f t="shared" si="7"/>
        <v>´</v>
      </c>
      <c r="GA41" s="2" t="str">
        <f t="shared" si="7"/>
        <v>µ</v>
      </c>
      <c r="GB41" s="2" t="str">
        <f t="shared" si="7"/>
        <v>¶</v>
      </c>
      <c r="GC41" s="2" t="str">
        <f t="shared" si="7"/>
        <v>·</v>
      </c>
      <c r="GD41" s="2" t="str">
        <f t="shared" si="7"/>
        <v>¸</v>
      </c>
      <c r="GE41" s="2" t="str">
        <f t="shared" si="7"/>
        <v>¹</v>
      </c>
      <c r="GF41" s="2" t="str">
        <f t="shared" si="7"/>
        <v>º</v>
      </c>
      <c r="GG41" s="2" t="str">
        <f t="shared" si="7"/>
        <v>»</v>
      </c>
      <c r="GH41" s="2" t="str">
        <f t="shared" si="7"/>
        <v>¼</v>
      </c>
      <c r="GI41" s="2" t="str">
        <f t="shared" si="7"/>
        <v>½</v>
      </c>
      <c r="GJ41" s="2" t="str">
        <f t="shared" si="7"/>
        <v>¾</v>
      </c>
      <c r="GK41" s="2" t="str">
        <f t="shared" si="7"/>
        <v>¿</v>
      </c>
      <c r="GL41" s="2" t="str">
        <f t="shared" si="7"/>
        <v>À</v>
      </c>
      <c r="GM41" s="2" t="str">
        <f t="shared" si="7"/>
        <v>Á</v>
      </c>
      <c r="GN41" s="2" t="str">
        <f t="shared" ref="GN41:IY41" si="8">CLEAN(GN40)</f>
        <v>Â</v>
      </c>
      <c r="GO41" s="2" t="str">
        <f t="shared" si="8"/>
        <v>Ã</v>
      </c>
      <c r="GP41" s="2" t="str">
        <f t="shared" si="8"/>
        <v>Ä</v>
      </c>
      <c r="GQ41" s="2" t="str">
        <f t="shared" si="8"/>
        <v>Å</v>
      </c>
      <c r="GR41" s="2" t="str">
        <f t="shared" si="8"/>
        <v>Æ</v>
      </c>
      <c r="GS41" s="2" t="str">
        <f t="shared" si="8"/>
        <v>Ç</v>
      </c>
      <c r="GT41" s="2" t="str">
        <f t="shared" si="8"/>
        <v>È</v>
      </c>
      <c r="GU41" s="2" t="str">
        <f t="shared" si="8"/>
        <v>É</v>
      </c>
      <c r="GV41" s="2" t="str">
        <f t="shared" si="8"/>
        <v>Ê</v>
      </c>
      <c r="GW41" s="2" t="str">
        <f t="shared" si="8"/>
        <v>Ë</v>
      </c>
      <c r="GX41" s="2" t="str">
        <f t="shared" si="8"/>
        <v>Ì</v>
      </c>
      <c r="GY41" s="2" t="str">
        <f t="shared" si="8"/>
        <v>Í</v>
      </c>
      <c r="GZ41" s="2" t="str">
        <f t="shared" si="8"/>
        <v>Î</v>
      </c>
      <c r="HA41" s="2" t="str">
        <f t="shared" si="8"/>
        <v>Ï</v>
      </c>
      <c r="HB41" s="2" t="str">
        <f t="shared" si="8"/>
        <v>Ð</v>
      </c>
      <c r="HC41" s="2" t="str">
        <f t="shared" si="8"/>
        <v>Ñ</v>
      </c>
      <c r="HD41" s="2" t="str">
        <f t="shared" si="8"/>
        <v>Ò</v>
      </c>
      <c r="HE41" s="2" t="str">
        <f t="shared" si="8"/>
        <v>Ó</v>
      </c>
      <c r="HF41" s="2" t="str">
        <f t="shared" si="8"/>
        <v>Ô</v>
      </c>
      <c r="HG41" s="2" t="str">
        <f t="shared" si="8"/>
        <v>Õ</v>
      </c>
      <c r="HH41" s="2" t="str">
        <f t="shared" si="8"/>
        <v>Ö</v>
      </c>
      <c r="HI41" s="2" t="str">
        <f t="shared" si="8"/>
        <v>×</v>
      </c>
      <c r="HJ41" s="2" t="str">
        <f t="shared" si="8"/>
        <v>Ø</v>
      </c>
      <c r="HK41" s="2" t="str">
        <f t="shared" si="8"/>
        <v>Ù</v>
      </c>
      <c r="HL41" s="2" t="str">
        <f t="shared" si="8"/>
        <v>Ú</v>
      </c>
      <c r="HM41" s="2" t="str">
        <f t="shared" si="8"/>
        <v>Û</v>
      </c>
      <c r="HN41" s="2" t="str">
        <f t="shared" si="8"/>
        <v>Ü</v>
      </c>
      <c r="HO41" s="2" t="str">
        <f t="shared" si="8"/>
        <v>Ý</v>
      </c>
      <c r="HP41" s="2" t="str">
        <f t="shared" si="8"/>
        <v>Þ</v>
      </c>
      <c r="HQ41" s="2" t="str">
        <f t="shared" si="8"/>
        <v>ß</v>
      </c>
      <c r="HR41" s="2" t="str">
        <f t="shared" si="8"/>
        <v>à</v>
      </c>
      <c r="HS41" s="2" t="str">
        <f t="shared" si="8"/>
        <v>á</v>
      </c>
      <c r="HT41" s="2" t="str">
        <f t="shared" si="8"/>
        <v>â</v>
      </c>
      <c r="HU41" s="2" t="str">
        <f t="shared" si="8"/>
        <v>ã</v>
      </c>
      <c r="HV41" s="2" t="str">
        <f t="shared" si="8"/>
        <v>ä</v>
      </c>
      <c r="HW41" s="2" t="str">
        <f t="shared" si="8"/>
        <v>å</v>
      </c>
      <c r="HX41" s="2" t="str">
        <f t="shared" si="8"/>
        <v>æ</v>
      </c>
      <c r="HY41" s="2" t="str">
        <f t="shared" si="8"/>
        <v>ç</v>
      </c>
      <c r="HZ41" s="2" t="str">
        <f t="shared" si="8"/>
        <v>è</v>
      </c>
      <c r="IA41" s="2" t="str">
        <f t="shared" si="8"/>
        <v>é</v>
      </c>
      <c r="IB41" s="2" t="str">
        <f t="shared" si="8"/>
        <v>ê</v>
      </c>
      <c r="IC41" s="2" t="str">
        <f t="shared" si="8"/>
        <v>ë</v>
      </c>
      <c r="ID41" s="2" t="str">
        <f t="shared" si="8"/>
        <v>ì</v>
      </c>
      <c r="IE41" s="2" t="str">
        <f t="shared" si="8"/>
        <v>í</v>
      </c>
      <c r="IF41" s="2" t="str">
        <f t="shared" si="8"/>
        <v>î</v>
      </c>
      <c r="IG41" s="2" t="str">
        <f t="shared" si="8"/>
        <v>ï</v>
      </c>
      <c r="IH41" s="2" t="str">
        <f t="shared" si="8"/>
        <v>ð</v>
      </c>
      <c r="II41" s="2" t="str">
        <f t="shared" si="8"/>
        <v>ñ</v>
      </c>
      <c r="IJ41" s="2" t="str">
        <f t="shared" si="8"/>
        <v>ò</v>
      </c>
      <c r="IK41" s="2" t="str">
        <f t="shared" si="8"/>
        <v>ó</v>
      </c>
      <c r="IL41" s="2" t="str">
        <f t="shared" si="8"/>
        <v>ô</v>
      </c>
      <c r="IM41" s="2" t="str">
        <f t="shared" si="8"/>
        <v>õ</v>
      </c>
      <c r="IN41" s="2" t="str">
        <f t="shared" si="8"/>
        <v>ö</v>
      </c>
      <c r="IO41" s="2" t="str">
        <f t="shared" si="8"/>
        <v>÷</v>
      </c>
      <c r="IP41" s="2" t="str">
        <f t="shared" si="8"/>
        <v>ø</v>
      </c>
      <c r="IQ41" s="2" t="str">
        <f t="shared" si="8"/>
        <v>ù</v>
      </c>
      <c r="IR41" s="2" t="str">
        <f t="shared" si="8"/>
        <v>ú</v>
      </c>
      <c r="IS41" s="2" t="str">
        <f t="shared" si="8"/>
        <v>û</v>
      </c>
      <c r="IT41" s="2" t="str">
        <f t="shared" si="8"/>
        <v>ü</v>
      </c>
      <c r="IU41" s="2" t="str">
        <f t="shared" si="8"/>
        <v>ý</v>
      </c>
      <c r="IV41" s="2" t="str">
        <f t="shared" si="8"/>
        <v>þ</v>
      </c>
      <c r="IW41" s="2" t="str">
        <f t="shared" si="8"/>
        <v>ÿ</v>
      </c>
      <c r="IX41" s="2" t="e">
        <f t="shared" si="8"/>
        <v>#VALUE!</v>
      </c>
      <c r="IY41" s="2" t="e">
        <f t="shared" si="8"/>
        <v>#VALUE!</v>
      </c>
      <c r="IZ41" s="2" t="e">
        <f t="shared" ref="IZ41:JU41" si="9">CLEAN(IZ40)</f>
        <v>#VALUE!</v>
      </c>
      <c r="JA41" s="2" t="e">
        <f t="shared" si="9"/>
        <v>#VALUE!</v>
      </c>
      <c r="JB41" s="2" t="e">
        <f t="shared" si="9"/>
        <v>#VALUE!</v>
      </c>
      <c r="JC41" s="2" t="e">
        <f t="shared" si="9"/>
        <v>#VALUE!</v>
      </c>
      <c r="JD41" s="2" t="e">
        <f t="shared" si="9"/>
        <v>#VALUE!</v>
      </c>
      <c r="JE41" s="2" t="e">
        <f t="shared" si="9"/>
        <v>#VALUE!</v>
      </c>
      <c r="JF41" s="2" t="e">
        <f t="shared" si="9"/>
        <v>#VALUE!</v>
      </c>
      <c r="JG41" s="2" t="e">
        <f t="shared" si="9"/>
        <v>#VALUE!</v>
      </c>
      <c r="JH41" s="2" t="e">
        <f t="shared" si="9"/>
        <v>#VALUE!</v>
      </c>
      <c r="JI41" s="2" t="e">
        <f t="shared" si="9"/>
        <v>#VALUE!</v>
      </c>
      <c r="JJ41" s="2" t="e">
        <f t="shared" si="9"/>
        <v>#VALUE!</v>
      </c>
      <c r="JK41" s="2" t="e">
        <f t="shared" si="9"/>
        <v>#VALUE!</v>
      </c>
      <c r="JL41" s="2" t="e">
        <f t="shared" si="9"/>
        <v>#VALUE!</v>
      </c>
      <c r="JM41" s="2" t="e">
        <f t="shared" si="9"/>
        <v>#VALUE!</v>
      </c>
      <c r="JN41" s="2" t="e">
        <f t="shared" si="9"/>
        <v>#VALUE!</v>
      </c>
      <c r="JO41" s="2" t="e">
        <f t="shared" si="9"/>
        <v>#VALUE!</v>
      </c>
      <c r="JP41" s="2" t="e">
        <f t="shared" si="9"/>
        <v>#VALUE!</v>
      </c>
      <c r="JQ41" s="2" t="e">
        <f t="shared" si="9"/>
        <v>#VALUE!</v>
      </c>
      <c r="JR41" s="2" t="e">
        <f t="shared" si="9"/>
        <v>#VALUE!</v>
      </c>
      <c r="JS41" s="2" t="e">
        <f t="shared" si="9"/>
        <v>#VALUE!</v>
      </c>
      <c r="JT41" s="2" t="e">
        <f t="shared" si="9"/>
        <v>#VALUE!</v>
      </c>
      <c r="JU41" s="2" t="e">
        <f t="shared" si="9"/>
        <v>#VALUE!</v>
      </c>
    </row>
    <row r="42" spans="1:281" x14ac:dyDescent="0.3">
      <c r="A42" s="2">
        <v>5</v>
      </c>
      <c r="B42" s="2" t="s">
        <v>37</v>
      </c>
    </row>
    <row r="43" spans="1:281" x14ac:dyDescent="0.3">
      <c r="B43" s="2" t="s">
        <v>38</v>
      </c>
      <c r="C43" s="2" t="s">
        <v>39</v>
      </c>
      <c r="D43" s="2" t="str">
        <f>CONCATENATE(B43,C43)</f>
        <v>Muhammad Qasim</v>
      </c>
    </row>
    <row r="44" spans="1:281" x14ac:dyDescent="0.3">
      <c r="D44" s="2" t="str">
        <f>B43&amp;" "&amp;C43</f>
        <v>Muhammad  Qasim</v>
      </c>
    </row>
    <row r="45" spans="1:281" x14ac:dyDescent="0.3">
      <c r="A45" s="2">
        <v>6</v>
      </c>
      <c r="B45" s="2" t="s">
        <v>40</v>
      </c>
      <c r="C45" s="11">
        <v>5</v>
      </c>
      <c r="D45" s="2" t="str">
        <f>DOLLAR(5,3)</f>
        <v>$5.000</v>
      </c>
    </row>
    <row r="46" spans="1:281" x14ac:dyDescent="0.3">
      <c r="A46" s="2">
        <v>7</v>
      </c>
      <c r="B46" s="2" t="s">
        <v>41</v>
      </c>
      <c r="C46" s="2" t="s">
        <v>42</v>
      </c>
      <c r="D46" s="2" t="s">
        <v>39</v>
      </c>
      <c r="E46" s="2" t="b">
        <f>EXACT(C46,D46)</f>
        <v>0</v>
      </c>
      <c r="F46" s="2" t="b">
        <f>C46=D46</f>
        <v>1</v>
      </c>
    </row>
    <row r="47" spans="1:281" x14ac:dyDescent="0.3">
      <c r="A47" s="2">
        <v>8</v>
      </c>
      <c r="B47" s="2" t="s">
        <v>43</v>
      </c>
      <c r="C47" s="2" t="s">
        <v>44</v>
      </c>
    </row>
    <row r="48" spans="1:281" x14ac:dyDescent="0.3">
      <c r="C48" s="2">
        <f>FIND("Qasim",C47)</f>
        <v>21</v>
      </c>
    </row>
    <row r="49" spans="1:6" x14ac:dyDescent="0.3">
      <c r="A49" s="2">
        <v>9</v>
      </c>
      <c r="B49" s="2" t="s">
        <v>45</v>
      </c>
      <c r="C49" s="2">
        <v>25.369874500000002</v>
      </c>
    </row>
    <row r="50" spans="1:6" x14ac:dyDescent="0.3">
      <c r="C50" s="2" t="str">
        <f>FIXED(C49,2)</f>
        <v>25.37</v>
      </c>
    </row>
    <row r="51" spans="1:6" x14ac:dyDescent="0.3">
      <c r="A51" s="2">
        <v>10</v>
      </c>
      <c r="B51" s="2" t="s">
        <v>46</v>
      </c>
      <c r="C51" s="2" t="s">
        <v>47</v>
      </c>
    </row>
    <row r="52" spans="1:6" x14ac:dyDescent="0.3">
      <c r="C52" s="2" t="str">
        <f>LEFT(C51,8)</f>
        <v>Muhammad</v>
      </c>
    </row>
    <row r="53" spans="1:6" x14ac:dyDescent="0.3">
      <c r="A53" s="2">
        <v>11</v>
      </c>
      <c r="B53" s="2" t="s">
        <v>48</v>
      </c>
      <c r="C53" s="2" t="s">
        <v>49</v>
      </c>
    </row>
    <row r="54" spans="1:6" x14ac:dyDescent="0.3">
      <c r="C54" s="2" t="str">
        <f>LOWER(C53)</f>
        <v>muhammad qasim</v>
      </c>
    </row>
    <row r="56" spans="1:6" x14ac:dyDescent="0.3">
      <c r="C56" s="2" t="s">
        <v>47</v>
      </c>
    </row>
    <row r="57" spans="1:6" x14ac:dyDescent="0.3">
      <c r="C57" s="2" t="str">
        <f>UPPER(LEFT(C56,1))&amp;LOWER(RIGHT(C56,LEN(C56)-1))</f>
        <v>Muhammad qasim</v>
      </c>
    </row>
    <row r="58" spans="1:6" x14ac:dyDescent="0.3">
      <c r="A58" s="2">
        <v>12</v>
      </c>
      <c r="B58" s="2" t="s">
        <v>50</v>
      </c>
      <c r="C58" s="2" t="str">
        <f>MID(C57,3,6)</f>
        <v>hammad</v>
      </c>
    </row>
    <row r="59" spans="1:6" x14ac:dyDescent="0.3">
      <c r="A59" s="2">
        <v>13</v>
      </c>
      <c r="B59" s="2" t="s">
        <v>51</v>
      </c>
      <c r="C59" s="2" t="str">
        <f>RIGHT("Muhammad Qasim",5)</f>
        <v>Qasim</v>
      </c>
    </row>
    <row r="60" spans="1:6" x14ac:dyDescent="0.3">
      <c r="A60" s="2">
        <v>14</v>
      </c>
      <c r="B60" s="2" t="s">
        <v>52</v>
      </c>
      <c r="C60" s="2">
        <f>_xlfn.NUMBERVALUE("25,333.33","-","*")</f>
        <v>25333.33</v>
      </c>
      <c r="D60" s="2" t="s">
        <v>35</v>
      </c>
      <c r="E60" s="2">
        <v>5</v>
      </c>
      <c r="F60" s="2" t="e">
        <f>D60+E60</f>
        <v>#VALUE!</v>
      </c>
    </row>
    <row r="61" spans="1:6" x14ac:dyDescent="0.3">
      <c r="D61" s="2" t="str">
        <f>"1"</f>
        <v>1</v>
      </c>
      <c r="E61" s="2">
        <v>3</v>
      </c>
      <c r="F61" s="2">
        <f>D61+E61</f>
        <v>4</v>
      </c>
    </row>
    <row r="62" spans="1:6" x14ac:dyDescent="0.3">
      <c r="A62" s="2">
        <v>15</v>
      </c>
      <c r="B62" s="2" t="s">
        <v>53</v>
      </c>
      <c r="C62" s="2" t="s">
        <v>54</v>
      </c>
    </row>
    <row r="63" spans="1:6" x14ac:dyDescent="0.3">
      <c r="C63" s="2" t="str">
        <f>PROPER(C62)</f>
        <v>Muhammad Qasim Muhammad Aslam</v>
      </c>
    </row>
    <row r="64" spans="1:6" x14ac:dyDescent="0.3">
      <c r="A64" s="2">
        <v>16</v>
      </c>
      <c r="B64" s="2" t="s">
        <v>55</v>
      </c>
      <c r="C64" s="2" t="s">
        <v>47</v>
      </c>
    </row>
    <row r="65" spans="1:5" x14ac:dyDescent="0.3">
      <c r="C65" s="2" t="str">
        <f>REPLACE(C63,10,5,"Aslam abc")</f>
        <v>Muhammad Aslam abc Muhammad Aslam</v>
      </c>
    </row>
    <row r="66" spans="1:5" x14ac:dyDescent="0.3">
      <c r="A66" s="2">
        <v>17</v>
      </c>
      <c r="B66" s="2" t="s">
        <v>56</v>
      </c>
      <c r="C66" s="2" t="s">
        <v>39</v>
      </c>
    </row>
    <row r="67" spans="1:5" x14ac:dyDescent="0.3">
      <c r="C67" s="2" t="str">
        <f>REPT(C66,5)</f>
        <v>QasimQasimQasimQasimQasim</v>
      </c>
    </row>
    <row r="68" spans="1:5" x14ac:dyDescent="0.3">
      <c r="A68" s="2">
        <v>18</v>
      </c>
      <c r="B68" s="2" t="s">
        <v>57</v>
      </c>
      <c r="C68" s="2" t="s">
        <v>47</v>
      </c>
    </row>
    <row r="69" spans="1:5" x14ac:dyDescent="0.3">
      <c r="C69" s="2">
        <f>SEARCH("Qasim",C68)</f>
        <v>10</v>
      </c>
    </row>
    <row r="70" spans="1:5" x14ac:dyDescent="0.3">
      <c r="A70" s="2">
        <v>19</v>
      </c>
      <c r="B70" s="2" t="s">
        <v>58</v>
      </c>
      <c r="C70" s="2" t="s">
        <v>47</v>
      </c>
    </row>
    <row r="71" spans="1:5" x14ac:dyDescent="0.3">
      <c r="C71" s="2" t="str">
        <f>SUBSTITUTE(C70,"Qasim","Aslam")</f>
        <v>Muhammad Aslam</v>
      </c>
    </row>
    <row r="72" spans="1:5" x14ac:dyDescent="0.3">
      <c r="A72" s="2">
        <v>20</v>
      </c>
      <c r="B72" s="2" t="s">
        <v>59</v>
      </c>
      <c r="C72" s="12" t="s">
        <v>39</v>
      </c>
      <c r="D72" s="12">
        <v>46456</v>
      </c>
      <c r="E72" s="2" t="s">
        <v>60</v>
      </c>
    </row>
    <row r="73" spans="1:5" x14ac:dyDescent="0.3">
      <c r="C73" s="2" t="str">
        <f>T(C72)</f>
        <v>Qasim</v>
      </c>
      <c r="D73" s="2" t="str">
        <f>T(D72)</f>
        <v/>
      </c>
    </row>
    <row r="75" spans="1:5" x14ac:dyDescent="0.3">
      <c r="A75" s="2">
        <v>21</v>
      </c>
      <c r="B75" s="2" t="s">
        <v>61</v>
      </c>
      <c r="C75" s="2">
        <f>N(C72)</f>
        <v>0</v>
      </c>
      <c r="D75" s="2">
        <f>N(D72)</f>
        <v>46456</v>
      </c>
    </row>
    <row r="76" spans="1:5" x14ac:dyDescent="0.3">
      <c r="A76" s="2">
        <v>22</v>
      </c>
      <c r="B76" s="2" t="s">
        <v>62</v>
      </c>
      <c r="C76" s="2" t="str">
        <f ca="1">TEXT(NOW(),"DDDD")</f>
        <v>Wednesday</v>
      </c>
    </row>
    <row r="77" spans="1:5" x14ac:dyDescent="0.3">
      <c r="A77" s="2">
        <v>23</v>
      </c>
      <c r="B77" s="2" t="s">
        <v>63</v>
      </c>
      <c r="C77" s="2" t="s">
        <v>64</v>
      </c>
    </row>
    <row r="78" spans="1:5" x14ac:dyDescent="0.3">
      <c r="B78" s="2" t="str">
        <f>TRIM(C77)</f>
        <v>Muhammad Qasim</v>
      </c>
    </row>
    <row r="79" spans="1:5" x14ac:dyDescent="0.3">
      <c r="A79" s="2">
        <v>24</v>
      </c>
      <c r="B79" s="2" t="s">
        <v>65</v>
      </c>
      <c r="C79" s="2" t="str">
        <f>_xlfn.UNICHAR(65)</f>
        <v>A</v>
      </c>
      <c r="D79" s="2" t="str">
        <f>_xlfn.UNICHAR(20000)</f>
        <v>丠</v>
      </c>
    </row>
    <row r="80" spans="1:5" x14ac:dyDescent="0.3">
      <c r="A80" s="2">
        <v>25</v>
      </c>
      <c r="B80" s="2" t="s">
        <v>66</v>
      </c>
      <c r="C80" s="2">
        <f>_xlfn.UNICODE("&amp;nbsp;")</f>
        <v>38</v>
      </c>
      <c r="D80" s="2" t="s">
        <v>67</v>
      </c>
    </row>
    <row r="81" spans="1:8" x14ac:dyDescent="0.3">
      <c r="D81" s="2">
        <f>_xlfn.UNICODE(D80)</f>
        <v>1570</v>
      </c>
    </row>
    <row r="82" spans="1:8" x14ac:dyDescent="0.3">
      <c r="C82" s="2">
        <v>1570</v>
      </c>
    </row>
    <row r="83" spans="1:8" x14ac:dyDescent="0.3">
      <c r="A83" s="2">
        <v>26</v>
      </c>
      <c r="B83" s="2" t="s">
        <v>68</v>
      </c>
      <c r="C83" s="2" t="s">
        <v>39</v>
      </c>
    </row>
    <row r="84" spans="1:8" x14ac:dyDescent="0.3">
      <c r="C84" s="2" t="str">
        <f>UPPER(C83)</f>
        <v>QASIM</v>
      </c>
    </row>
    <row r="85" spans="1:8" x14ac:dyDescent="0.3">
      <c r="A85" s="2">
        <v>27</v>
      </c>
      <c r="B85" s="2" t="s">
        <v>69</v>
      </c>
      <c r="C85" s="2" t="s">
        <v>70</v>
      </c>
    </row>
    <row r="86" spans="1:8" x14ac:dyDescent="0.3">
      <c r="C86" s="2">
        <f>VALUE("$5,275")</f>
        <v>5275</v>
      </c>
    </row>
    <row r="89" spans="1:8" x14ac:dyDescent="0.3">
      <c r="D89" s="2" t="s">
        <v>128</v>
      </c>
      <c r="E89" s="2" t="s">
        <v>129</v>
      </c>
      <c r="F89" s="2" t="s">
        <v>226</v>
      </c>
      <c r="G89" s="2" t="s">
        <v>227</v>
      </c>
      <c r="H89" s="2" t="s">
        <v>174</v>
      </c>
    </row>
    <row r="90" spans="1:8" x14ac:dyDescent="0.3">
      <c r="A90" s="2">
        <f>24+27</f>
        <v>51</v>
      </c>
      <c r="B90" s="2">
        <v>33</v>
      </c>
      <c r="D90" s="2">
        <v>44</v>
      </c>
      <c r="F90" s="2">
        <v>24</v>
      </c>
      <c r="G90" s="2">
        <v>20</v>
      </c>
      <c r="H90" s="2">
        <f>SUM(A90:G90)</f>
        <v>172</v>
      </c>
    </row>
    <row r="92" spans="1:8" x14ac:dyDescent="0.3">
      <c r="A92" s="2" t="s">
        <v>71</v>
      </c>
    </row>
    <row r="93" spans="1:8" x14ac:dyDescent="0.3">
      <c r="A93" s="2">
        <v>1</v>
      </c>
      <c r="B93" s="2" t="s">
        <v>72</v>
      </c>
      <c r="C93" s="2">
        <v>7</v>
      </c>
      <c r="D93" s="2">
        <v>8</v>
      </c>
      <c r="E93" s="2" t="b">
        <f>AND(C93&gt;=5,D93&gt;=5)</f>
        <v>1</v>
      </c>
    </row>
    <row r="94" spans="1:8" x14ac:dyDescent="0.3">
      <c r="A94" s="2">
        <v>2</v>
      </c>
      <c r="B94" s="2" t="b">
        <v>0</v>
      </c>
      <c r="C94" s="2" t="str">
        <f>IF(FALSE,"Pakistan","China")</f>
        <v>China</v>
      </c>
    </row>
    <row r="95" spans="1:8" x14ac:dyDescent="0.3">
      <c r="A95" s="2">
        <v>3</v>
      </c>
      <c r="B95" s="2" t="s">
        <v>73</v>
      </c>
    </row>
    <row r="96" spans="1:8" x14ac:dyDescent="0.3">
      <c r="A96" s="2">
        <v>4</v>
      </c>
      <c r="B96" s="2" t="s">
        <v>74</v>
      </c>
    </row>
    <row r="97" spans="1:5" x14ac:dyDescent="0.3">
      <c r="C97" s="2" t="s">
        <v>79</v>
      </c>
      <c r="D97" s="2">
        <v>25</v>
      </c>
    </row>
    <row r="98" spans="1:5" x14ac:dyDescent="0.3">
      <c r="C98" s="2">
        <v>4</v>
      </c>
      <c r="D98" s="2">
        <v>0</v>
      </c>
    </row>
    <row r="99" spans="1:5" x14ac:dyDescent="0.3">
      <c r="C99" s="2" t="str">
        <f>IFERROR(C98+C97,"Sorry")</f>
        <v>Sorry</v>
      </c>
      <c r="D99" s="2" t="e">
        <f>D97/D98</f>
        <v>#DIV/0!</v>
      </c>
      <c r="E99" s="2" t="e">
        <f>DDDDDDA</f>
        <v>#NAME?</v>
      </c>
    </row>
    <row r="100" spans="1:5" x14ac:dyDescent="0.3">
      <c r="A100" s="2">
        <v>5</v>
      </c>
      <c r="B100" s="2" t="s">
        <v>75</v>
      </c>
      <c r="C100" s="2" t="str">
        <f>_xlfn.IFNA(VLOOKUP(C98,C89:E91,2,FALSE),"This value is not Available")</f>
        <v>This value is not Available</v>
      </c>
    </row>
    <row r="101" spans="1:5" x14ac:dyDescent="0.3">
      <c r="A101" s="2">
        <v>6</v>
      </c>
      <c r="B101" s="2" t="s">
        <v>77</v>
      </c>
    </row>
    <row r="102" spans="1:5" x14ac:dyDescent="0.3">
      <c r="C102" s="2" t="b">
        <v>1</v>
      </c>
      <c r="D102" s="2" t="b">
        <v>0</v>
      </c>
    </row>
    <row r="103" spans="1:5" x14ac:dyDescent="0.3">
      <c r="C103" s="2" t="b">
        <f>NOT(C102)</f>
        <v>0</v>
      </c>
      <c r="D103" s="2" t="b">
        <f>NOT(D102)</f>
        <v>1</v>
      </c>
    </row>
    <row r="104" spans="1:5" x14ac:dyDescent="0.3">
      <c r="A104" s="2">
        <v>7</v>
      </c>
      <c r="B104" s="2" t="s">
        <v>78</v>
      </c>
      <c r="C104" s="2">
        <v>4</v>
      </c>
      <c r="D104" s="2">
        <v>4</v>
      </c>
      <c r="E104" s="2" t="b">
        <f>OR(C104&gt;=5,D104&gt;=5)</f>
        <v>0</v>
      </c>
    </row>
    <row r="105" spans="1:5" x14ac:dyDescent="0.3">
      <c r="A105" s="2">
        <v>8</v>
      </c>
      <c r="B105" s="2" t="b">
        <v>1</v>
      </c>
      <c r="C105" s="2" t="str">
        <f>IF(TRUE,"Pakistan","china")</f>
        <v>Pakistan</v>
      </c>
    </row>
    <row r="106" spans="1:5" x14ac:dyDescent="0.3">
      <c r="A106" s="2">
        <v>9</v>
      </c>
      <c r="B106" s="2" t="s">
        <v>76</v>
      </c>
    </row>
    <row r="107" spans="1:5" x14ac:dyDescent="0.3">
      <c r="C107" s="2">
        <v>5</v>
      </c>
      <c r="D107" s="2">
        <v>6</v>
      </c>
      <c r="E107" s="2" t="b">
        <f>_xlfn.XOR(C107&gt;=5,D107&gt;=5)</f>
        <v>0</v>
      </c>
    </row>
    <row r="108" spans="1:5" x14ac:dyDescent="0.3">
      <c r="C108" s="2">
        <v>7</v>
      </c>
      <c r="D108" s="2">
        <v>7</v>
      </c>
      <c r="E108" s="2" t="b">
        <f t="shared" ref="E108:E109" si="10">_xlfn.XOR(C108&gt;=5,D108&gt;=5)</f>
        <v>0</v>
      </c>
    </row>
    <row r="109" spans="1:5" x14ac:dyDescent="0.3">
      <c r="C109" s="2">
        <v>3</v>
      </c>
      <c r="D109" s="2">
        <v>8</v>
      </c>
      <c r="E109" s="2" t="b">
        <f t="shared" si="10"/>
        <v>1</v>
      </c>
    </row>
    <row r="112" spans="1:5" x14ac:dyDescent="0.3">
      <c r="A112" s="2" t="s">
        <v>80</v>
      </c>
    </row>
    <row r="113" spans="1:7" x14ac:dyDescent="0.3">
      <c r="A113" s="2">
        <v>1</v>
      </c>
      <c r="B113" s="2" t="s">
        <v>81</v>
      </c>
    </row>
    <row r="114" spans="1:7" x14ac:dyDescent="0.3">
      <c r="A114" s="2">
        <v>2</v>
      </c>
      <c r="B114" s="2" t="s">
        <v>82</v>
      </c>
    </row>
    <row r="115" spans="1:7" x14ac:dyDescent="0.3">
      <c r="A115" s="2">
        <v>3</v>
      </c>
      <c r="B115" s="2" t="s">
        <v>83</v>
      </c>
    </row>
    <row r="116" spans="1:7" x14ac:dyDescent="0.3">
      <c r="A116" s="2">
        <v>4</v>
      </c>
      <c r="B116" s="2" t="s">
        <v>84</v>
      </c>
    </row>
    <row r="117" spans="1:7" x14ac:dyDescent="0.3">
      <c r="A117" s="2">
        <v>5</v>
      </c>
      <c r="B117" s="2" t="s">
        <v>85</v>
      </c>
    </row>
    <row r="120" spans="1:7" x14ac:dyDescent="0.3">
      <c r="A120" s="2" t="s">
        <v>86</v>
      </c>
    </row>
    <row r="121" spans="1:7" x14ac:dyDescent="0.3">
      <c r="A121" s="2">
        <v>1</v>
      </c>
      <c r="B121" s="2" t="s">
        <v>87</v>
      </c>
    </row>
    <row r="122" spans="1:7" x14ac:dyDescent="0.3">
      <c r="C122" s="2" t="s">
        <v>88</v>
      </c>
      <c r="D122" s="2" t="s">
        <v>89</v>
      </c>
    </row>
    <row r="123" spans="1:7" x14ac:dyDescent="0.3">
      <c r="C123" s="2">
        <v>5</v>
      </c>
      <c r="D123" s="2">
        <v>2</v>
      </c>
      <c r="E123" s="2" t="str">
        <f>ADDRESS(C123,D123)</f>
        <v>$B$5</v>
      </c>
    </row>
    <row r="124" spans="1:7" x14ac:dyDescent="0.3">
      <c r="A124" s="2">
        <v>2</v>
      </c>
      <c r="B124" s="2" t="s">
        <v>90</v>
      </c>
    </row>
    <row r="125" spans="1:7" x14ac:dyDescent="0.3">
      <c r="B125" s="12"/>
      <c r="C125" s="12"/>
      <c r="E125" s="12"/>
      <c r="G125" s="12"/>
    </row>
    <row r="126" spans="1:7" x14ac:dyDescent="0.3">
      <c r="B126" s="12"/>
      <c r="C126" s="12"/>
      <c r="D126" s="2">
        <f>AREAS((B125:C127,E125:E127,G125:G127))</f>
        <v>3</v>
      </c>
      <c r="E126" s="12"/>
      <c r="G126" s="12"/>
    </row>
    <row r="127" spans="1:7" x14ac:dyDescent="0.3">
      <c r="B127" s="12"/>
      <c r="C127" s="12"/>
      <c r="E127" s="12"/>
      <c r="G127" s="12"/>
    </row>
    <row r="129" spans="1:6" x14ac:dyDescent="0.3">
      <c r="A129" s="2">
        <v>3</v>
      </c>
      <c r="B129" s="2" t="s">
        <v>91</v>
      </c>
    </row>
    <row r="130" spans="1:6" x14ac:dyDescent="0.3">
      <c r="C130" s="2" t="s">
        <v>97</v>
      </c>
    </row>
    <row r="131" spans="1:6" x14ac:dyDescent="0.3">
      <c r="C131" s="2" t="s">
        <v>95</v>
      </c>
      <c r="E131" s="2" t="str">
        <f>CHOOSE(2,C131,C132,C133)</f>
        <v>hamza</v>
      </c>
    </row>
    <row r="132" spans="1:6" x14ac:dyDescent="0.3">
      <c r="C132" s="2" t="s">
        <v>98</v>
      </c>
    </row>
    <row r="133" spans="1:6" x14ac:dyDescent="0.3">
      <c r="C133" s="2" t="s">
        <v>96</v>
      </c>
    </row>
    <row r="134" spans="1:6" x14ac:dyDescent="0.3">
      <c r="A134" s="2">
        <v>4</v>
      </c>
      <c r="B134" s="2" t="s">
        <v>99</v>
      </c>
      <c r="D134" s="2">
        <f>COLUMN()</f>
        <v>4</v>
      </c>
      <c r="E134" s="2">
        <f>COLUMN(XFD134)</f>
        <v>16384</v>
      </c>
    </row>
    <row r="135" spans="1:6" x14ac:dyDescent="0.3">
      <c r="A135" s="2">
        <v>5</v>
      </c>
      <c r="B135" s="2" t="s">
        <v>100</v>
      </c>
      <c r="D135" s="2">
        <f>COLUMN(G130)</f>
        <v>7</v>
      </c>
    </row>
    <row r="136" spans="1:6" x14ac:dyDescent="0.3">
      <c r="C136" s="2">
        <f>COLUMNS(B128:F132)</f>
        <v>5</v>
      </c>
    </row>
    <row r="138" spans="1:6" x14ac:dyDescent="0.3">
      <c r="A138" s="2">
        <v>6</v>
      </c>
      <c r="B138" s="2" t="s">
        <v>101</v>
      </c>
      <c r="C138" s="2" t="str">
        <f ca="1">_xlfn.FORMULATEXT(E134)</f>
        <v>=COLUMN(XFD134)</v>
      </c>
    </row>
    <row r="139" spans="1:6" x14ac:dyDescent="0.3">
      <c r="A139" s="2">
        <v>7</v>
      </c>
      <c r="B139" s="2" t="s">
        <v>102</v>
      </c>
    </row>
    <row r="140" spans="1:6" x14ac:dyDescent="0.3">
      <c r="C140" s="13" t="s">
        <v>108</v>
      </c>
      <c r="D140" s="2" t="s">
        <v>110</v>
      </c>
    </row>
    <row r="141" spans="1:6" x14ac:dyDescent="0.3">
      <c r="C141" s="14" t="s">
        <v>104</v>
      </c>
      <c r="D141" s="10">
        <v>4200</v>
      </c>
      <c r="F141" s="2">
        <f>GETPIVOTDATA("sum of fee",C140:D143,"course","adit")</f>
        <v>4200</v>
      </c>
    </row>
    <row r="142" spans="1:6" x14ac:dyDescent="0.3">
      <c r="C142" s="14" t="s">
        <v>105</v>
      </c>
      <c r="D142" s="10">
        <v>3200</v>
      </c>
    </row>
    <row r="143" spans="1:6" x14ac:dyDescent="0.3">
      <c r="C143" s="14" t="s">
        <v>109</v>
      </c>
      <c r="D143" s="10">
        <v>7400</v>
      </c>
    </row>
    <row r="144" spans="1:6" x14ac:dyDescent="0.3">
      <c r="A144" s="2">
        <v>8</v>
      </c>
      <c r="B144" s="2" t="s">
        <v>111</v>
      </c>
    </row>
    <row r="145" spans="1:7" x14ac:dyDescent="0.3">
      <c r="C145" s="14" t="s">
        <v>92</v>
      </c>
      <c r="D145" s="2">
        <v>1</v>
      </c>
      <c r="E145" s="2">
        <v>2</v>
      </c>
      <c r="F145" s="2">
        <v>3</v>
      </c>
    </row>
    <row r="146" spans="1:7" x14ac:dyDescent="0.3">
      <c r="C146" s="14" t="s">
        <v>93</v>
      </c>
      <c r="D146" s="2" t="s">
        <v>95</v>
      </c>
      <c r="E146" s="2" t="s">
        <v>98</v>
      </c>
      <c r="F146" s="2" t="s">
        <v>96</v>
      </c>
    </row>
    <row r="147" spans="1:7" x14ac:dyDescent="0.3">
      <c r="C147" s="14" t="s">
        <v>94</v>
      </c>
      <c r="D147" s="2" t="s">
        <v>104</v>
      </c>
      <c r="E147" s="2" t="s">
        <v>105</v>
      </c>
      <c r="F147" s="2" t="s">
        <v>113</v>
      </c>
    </row>
    <row r="148" spans="1:7" x14ac:dyDescent="0.3">
      <c r="A148" s="2" t="s">
        <v>92</v>
      </c>
      <c r="B148" s="2">
        <v>3</v>
      </c>
    </row>
    <row r="149" spans="1:7" x14ac:dyDescent="0.3">
      <c r="A149" s="2" t="s">
        <v>114</v>
      </c>
      <c r="B149" s="2" t="str">
        <f>HLOOKUP(B148,C145:F147,2)</f>
        <v>junaid</v>
      </c>
    </row>
    <row r="150" spans="1:7" x14ac:dyDescent="0.3">
      <c r="A150" s="2">
        <v>9</v>
      </c>
      <c r="B150" s="2" t="s">
        <v>112</v>
      </c>
      <c r="C150" s="1" t="str">
        <f>HYPERLINK("https://www.google.com","Qasim")</f>
        <v>Qasim</v>
      </c>
      <c r="D150" s="1" t="str">
        <f>HYPERLINK("=Sheet2!A1","Click me")</f>
        <v>Click me</v>
      </c>
    </row>
    <row r="151" spans="1:7" x14ac:dyDescent="0.3">
      <c r="C151" s="1"/>
      <c r="D151" s="1"/>
    </row>
    <row r="152" spans="1:7" x14ac:dyDescent="0.3">
      <c r="C152" s="1"/>
      <c r="D152" s="1"/>
    </row>
    <row r="153" spans="1:7" x14ac:dyDescent="0.3">
      <c r="A153" s="2">
        <v>10</v>
      </c>
      <c r="B153" s="2" t="s">
        <v>115</v>
      </c>
    </row>
    <row r="154" spans="1:7" x14ac:dyDescent="0.3">
      <c r="B154" s="14" t="s">
        <v>92</v>
      </c>
      <c r="C154" s="2">
        <v>1</v>
      </c>
      <c r="D154" s="2">
        <v>2</v>
      </c>
      <c r="E154" s="2">
        <v>3</v>
      </c>
    </row>
    <row r="155" spans="1:7" x14ac:dyDescent="0.3">
      <c r="B155" s="14" t="s">
        <v>93</v>
      </c>
      <c r="C155" s="2" t="s">
        <v>95</v>
      </c>
      <c r="D155" s="2" t="s">
        <v>98</v>
      </c>
      <c r="E155" s="2" t="s">
        <v>96</v>
      </c>
    </row>
    <row r="156" spans="1:7" x14ac:dyDescent="0.3">
      <c r="B156" s="14" t="s">
        <v>94</v>
      </c>
      <c r="C156" s="2" t="s">
        <v>104</v>
      </c>
      <c r="D156" s="2" t="s">
        <v>105</v>
      </c>
      <c r="E156" s="2" t="s">
        <v>113</v>
      </c>
      <c r="G156" s="15" t="str">
        <f>INDEX(B154:E156,2,2)</f>
        <v>ali</v>
      </c>
    </row>
    <row r="158" spans="1:7" x14ac:dyDescent="0.3">
      <c r="A158" s="2">
        <v>11</v>
      </c>
      <c r="B158" s="14" t="s">
        <v>116</v>
      </c>
      <c r="C158" s="2" t="s">
        <v>117</v>
      </c>
      <c r="D158" s="1"/>
    </row>
    <row r="159" spans="1:7" x14ac:dyDescent="0.3">
      <c r="B159" s="2" t="str">
        <f>C158</f>
        <v>c155</v>
      </c>
      <c r="C159" s="2" t="str">
        <f ca="1">INDIRECT(C158)</f>
        <v>ali</v>
      </c>
      <c r="D159" s="1"/>
    </row>
    <row r="160" spans="1:7" x14ac:dyDescent="0.3">
      <c r="A160" s="2">
        <v>12</v>
      </c>
      <c r="B160" s="14" t="s">
        <v>118</v>
      </c>
    </row>
    <row r="161" spans="1:8" x14ac:dyDescent="0.3">
      <c r="A161" s="2">
        <v>13</v>
      </c>
      <c r="B161" s="2" t="s">
        <v>119</v>
      </c>
    </row>
    <row r="162" spans="1:8" x14ac:dyDescent="0.3">
      <c r="B162" s="14" t="s">
        <v>105</v>
      </c>
      <c r="C162" s="2">
        <v>1200</v>
      </c>
    </row>
    <row r="163" spans="1:8" x14ac:dyDescent="0.3">
      <c r="B163" s="2" t="s">
        <v>104</v>
      </c>
      <c r="C163" s="2">
        <v>1500</v>
      </c>
    </row>
    <row r="164" spans="1:8" x14ac:dyDescent="0.3">
      <c r="B164" s="14" t="s">
        <v>113</v>
      </c>
      <c r="C164" s="2">
        <v>700</v>
      </c>
    </row>
    <row r="166" spans="1:8" x14ac:dyDescent="0.3">
      <c r="B166" s="15">
        <f>MATCH("cit",B162:B164,0)</f>
        <v>1</v>
      </c>
      <c r="C166" s="15">
        <f>MATCH(1500,C162:C164,0)</f>
        <v>2</v>
      </c>
    </row>
    <row r="167" spans="1:8" x14ac:dyDescent="0.3">
      <c r="A167" s="2">
        <v>14</v>
      </c>
      <c r="B167" s="2" t="s">
        <v>120</v>
      </c>
    </row>
    <row r="168" spans="1:8" x14ac:dyDescent="0.3">
      <c r="B168" s="14" t="s">
        <v>105</v>
      </c>
      <c r="C168" s="2">
        <v>1200</v>
      </c>
    </row>
    <row r="169" spans="1:8" x14ac:dyDescent="0.3">
      <c r="B169" s="2" t="s">
        <v>104</v>
      </c>
      <c r="C169" s="2">
        <v>1500</v>
      </c>
      <c r="E169" s="2" t="s">
        <v>88</v>
      </c>
      <c r="F169" s="2" t="s">
        <v>121</v>
      </c>
    </row>
    <row r="170" spans="1:8" x14ac:dyDescent="0.3">
      <c r="B170" s="14" t="s">
        <v>113</v>
      </c>
      <c r="C170" s="2">
        <v>700</v>
      </c>
      <c r="E170" s="2">
        <v>2</v>
      </c>
      <c r="F170" s="2">
        <v>2</v>
      </c>
      <c r="G170" s="15" t="str">
        <f ca="1">OFFSET(D168,1,-2)</f>
        <v>adit</v>
      </c>
      <c r="H170" s="2" t="str">
        <f ca="1">OFFSET(C172,-4,-1)</f>
        <v>cit</v>
      </c>
    </row>
    <row r="171" spans="1:8" x14ac:dyDescent="0.3">
      <c r="A171" s="2">
        <v>15</v>
      </c>
      <c r="B171" s="2" t="s">
        <v>122</v>
      </c>
      <c r="C171" s="2">
        <f>ROW()</f>
        <v>171</v>
      </c>
    </row>
    <row r="172" spans="1:8" x14ac:dyDescent="0.3">
      <c r="A172" s="2">
        <v>16</v>
      </c>
      <c r="B172" s="14" t="s">
        <v>123</v>
      </c>
      <c r="C172" s="2">
        <f>ROWS(C165:H169)</f>
        <v>5</v>
      </c>
    </row>
    <row r="173" spans="1:8" x14ac:dyDescent="0.3">
      <c r="A173" s="2">
        <v>17</v>
      </c>
      <c r="B173" s="2" t="s">
        <v>124</v>
      </c>
    </row>
    <row r="174" spans="1:8" x14ac:dyDescent="0.3">
      <c r="A174" s="2">
        <v>18</v>
      </c>
      <c r="B174" s="14" t="s">
        <v>125</v>
      </c>
    </row>
    <row r="175" spans="1:8" x14ac:dyDescent="0.3">
      <c r="B175" s="14">
        <v>1</v>
      </c>
      <c r="D175" s="2">
        <f t="array" ref="D175:F175">TRANSPOSE(B175:B177)</f>
        <v>1</v>
      </c>
      <c r="E175" s="2">
        <v>2</v>
      </c>
      <c r="F175" s="2">
        <v>3</v>
      </c>
    </row>
    <row r="176" spans="1:8" x14ac:dyDescent="0.3">
      <c r="B176" s="14">
        <v>2</v>
      </c>
    </row>
    <row r="177" spans="1:5" x14ac:dyDescent="0.3">
      <c r="B177" s="14">
        <v>3</v>
      </c>
    </row>
    <row r="178" spans="1:5" x14ac:dyDescent="0.3">
      <c r="A178" s="2">
        <v>19</v>
      </c>
      <c r="B178" s="2" t="s">
        <v>126</v>
      </c>
    </row>
    <row r="180" spans="1:5" x14ac:dyDescent="0.3">
      <c r="A180" s="15" t="s">
        <v>127</v>
      </c>
    </row>
    <row r="182" spans="1:5" x14ac:dyDescent="0.3">
      <c r="A182" s="2">
        <v>1</v>
      </c>
      <c r="B182" s="2" t="s">
        <v>130</v>
      </c>
      <c r="C182" s="15">
        <f>ABS(6)</f>
        <v>6</v>
      </c>
      <c r="D182" s="15">
        <f>ABS(-27)</f>
        <v>27</v>
      </c>
      <c r="E182" s="15">
        <f>ABS(3-25)</f>
        <v>22</v>
      </c>
    </row>
    <row r="183" spans="1:5" x14ac:dyDescent="0.3">
      <c r="A183" s="2">
        <v>2</v>
      </c>
      <c r="B183" s="2" t="s">
        <v>131</v>
      </c>
      <c r="C183" s="2">
        <f>DEGREES(ACOS(-0.7))</f>
        <v>134.42700400080571</v>
      </c>
    </row>
    <row r="184" spans="1:5" x14ac:dyDescent="0.3">
      <c r="A184" s="2">
        <v>3</v>
      </c>
      <c r="B184" s="2" t="s">
        <v>132</v>
      </c>
      <c r="C184" s="2">
        <f>ACOSH(127)</f>
        <v>5.5373187666271475</v>
      </c>
    </row>
    <row r="185" spans="1:5" x14ac:dyDescent="0.3">
      <c r="A185" s="2">
        <v>4</v>
      </c>
      <c r="B185" s="2" t="s">
        <v>133</v>
      </c>
      <c r="C185" s="2">
        <f>_xlfn.ACOT(2)</f>
        <v>0.46364760900080609</v>
      </c>
    </row>
    <row r="186" spans="1:5" x14ac:dyDescent="0.3">
      <c r="A186" s="2">
        <v>5</v>
      </c>
      <c r="B186" s="2" t="s">
        <v>134</v>
      </c>
      <c r="C186" s="2">
        <v>2</v>
      </c>
    </row>
    <row r="187" spans="1:5" hidden="1" x14ac:dyDescent="0.3">
      <c r="C187" s="2">
        <v>6</v>
      </c>
    </row>
    <row r="188" spans="1:5" x14ac:dyDescent="0.3">
      <c r="C188" s="2">
        <v>2</v>
      </c>
    </row>
    <row r="189" spans="1:5" x14ac:dyDescent="0.3">
      <c r="C189" s="2">
        <f>SUM(C186:C188)</f>
        <v>10</v>
      </c>
      <c r="D189" s="2">
        <f>_xlfn.AGGREGATE(9,1,C186:C188)</f>
        <v>4</v>
      </c>
    </row>
    <row r="190" spans="1:5" x14ac:dyDescent="0.3">
      <c r="B190" s="2" t="s">
        <v>92</v>
      </c>
      <c r="C190" s="2" t="s">
        <v>93</v>
      </c>
      <c r="D190" s="2" t="s">
        <v>94</v>
      </c>
      <c r="E190" s="2" t="s">
        <v>103</v>
      </c>
    </row>
    <row r="191" spans="1:5" x14ac:dyDescent="0.3">
      <c r="B191" s="2">
        <v>1</v>
      </c>
      <c r="C191" s="2" t="s">
        <v>95</v>
      </c>
      <c r="D191" s="2" t="s">
        <v>104</v>
      </c>
      <c r="E191" s="2">
        <v>3000</v>
      </c>
    </row>
    <row r="192" spans="1:5" x14ac:dyDescent="0.3">
      <c r="B192" s="2">
        <v>2</v>
      </c>
      <c r="C192" s="2" t="s">
        <v>96</v>
      </c>
      <c r="D192" s="2" t="s">
        <v>105</v>
      </c>
      <c r="E192" s="2">
        <v>1200</v>
      </c>
    </row>
    <row r="193" spans="1:5" x14ac:dyDescent="0.3">
      <c r="B193" s="2">
        <v>3</v>
      </c>
      <c r="C193" s="2" t="s">
        <v>106</v>
      </c>
      <c r="D193" s="2" t="s">
        <v>104</v>
      </c>
      <c r="E193" s="2">
        <v>1200</v>
      </c>
    </row>
    <row r="194" spans="1:5" x14ac:dyDescent="0.3">
      <c r="B194" s="2">
        <v>4</v>
      </c>
      <c r="C194" s="2" t="s">
        <v>107</v>
      </c>
      <c r="D194" s="2" t="s">
        <v>105</v>
      </c>
      <c r="E194" s="2">
        <v>2000</v>
      </c>
    </row>
    <row r="195" spans="1:5" x14ac:dyDescent="0.3">
      <c r="E195" s="2">
        <f>_xlfn.AGGREGATE(10,0,Table13[fee])</f>
        <v>730000</v>
      </c>
    </row>
    <row r="197" spans="1:5" x14ac:dyDescent="0.3">
      <c r="A197" s="2">
        <v>6</v>
      </c>
      <c r="B197" s="2" t="s">
        <v>135</v>
      </c>
      <c r="C197" s="2">
        <f>_xlfn.ARABIC("X")</f>
        <v>10</v>
      </c>
    </row>
    <row r="198" spans="1:5" x14ac:dyDescent="0.3">
      <c r="A198" s="2">
        <v>7</v>
      </c>
      <c r="B198" s="2" t="s">
        <v>136</v>
      </c>
      <c r="C198" s="2">
        <f>_xlfn.CEILING.MATH(27,5)</f>
        <v>30</v>
      </c>
    </row>
    <row r="199" spans="1:5" x14ac:dyDescent="0.3">
      <c r="A199" s="2">
        <v>8</v>
      </c>
      <c r="B199" s="2" t="s">
        <v>137</v>
      </c>
      <c r="C199" s="2">
        <f>_xlfn.DECIMAL("F",16)</f>
        <v>15</v>
      </c>
      <c r="D199" s="2">
        <f>_xlfn.DECIMAL("1000001",2)</f>
        <v>65</v>
      </c>
      <c r="E199" s="2">
        <f>_xlfn.DECIMAL("FF",16)</f>
        <v>255</v>
      </c>
    </row>
    <row r="200" spans="1:5" x14ac:dyDescent="0.3">
      <c r="A200" s="2">
        <v>9</v>
      </c>
      <c r="B200" s="2" t="s">
        <v>138</v>
      </c>
      <c r="C200" s="2">
        <f>DEGREES(20)</f>
        <v>1145.9155902616465</v>
      </c>
    </row>
    <row r="201" spans="1:5" x14ac:dyDescent="0.3">
      <c r="A201" s="2">
        <v>10</v>
      </c>
      <c r="B201" s="2" t="s">
        <v>139</v>
      </c>
      <c r="C201" s="2">
        <f>EVEN(6)</f>
        <v>6</v>
      </c>
      <c r="D201" s="2">
        <f>EVEN(7)</f>
        <v>8</v>
      </c>
      <c r="E201" s="2">
        <f>EVEN(-3)</f>
        <v>-4</v>
      </c>
    </row>
    <row r="202" spans="1:5" x14ac:dyDescent="0.3">
      <c r="A202" s="2">
        <v>11</v>
      </c>
      <c r="B202" s="2" t="s">
        <v>140</v>
      </c>
      <c r="C202" s="2">
        <f>ODD(80)</f>
        <v>81</v>
      </c>
    </row>
    <row r="203" spans="1:5" ht="24" x14ac:dyDescent="0.55000000000000004">
      <c r="A203" s="2">
        <v>12</v>
      </c>
      <c r="B203" s="2" t="s">
        <v>141</v>
      </c>
      <c r="C203" s="2">
        <f>EXP(2)</f>
        <v>7.3890560989306504</v>
      </c>
      <c r="D203" s="2">
        <f>2.71828182845904^2</f>
        <v>7.3890560989306229</v>
      </c>
      <c r="E203" s="16">
        <v>2.7182818284590402</v>
      </c>
    </row>
    <row r="204" spans="1:5" x14ac:dyDescent="0.3">
      <c r="A204" s="2">
        <v>13</v>
      </c>
      <c r="B204" s="2" t="s">
        <v>142</v>
      </c>
      <c r="C204" s="2">
        <f>FACT(3)</f>
        <v>6</v>
      </c>
    </row>
    <row r="205" spans="1:5" x14ac:dyDescent="0.3">
      <c r="A205" s="2">
        <v>14</v>
      </c>
      <c r="B205" s="2" t="s">
        <v>143</v>
      </c>
      <c r="C205" s="2">
        <f>FACTDOUBLE(3)</f>
        <v>3</v>
      </c>
    </row>
    <row r="206" spans="1:5" x14ac:dyDescent="0.3">
      <c r="A206" s="2">
        <v>15</v>
      </c>
      <c r="B206" s="2" t="s">
        <v>144</v>
      </c>
      <c r="C206" s="2">
        <f>_xlfn.FLOOR.MATH(27,5,0)</f>
        <v>25</v>
      </c>
    </row>
    <row r="207" spans="1:5" x14ac:dyDescent="0.3">
      <c r="A207" s="2">
        <v>16</v>
      </c>
      <c r="B207" s="2" t="s">
        <v>145</v>
      </c>
      <c r="C207" s="2">
        <f>FLOOR(29,5)</f>
        <v>25</v>
      </c>
    </row>
    <row r="208" spans="1:5" x14ac:dyDescent="0.3">
      <c r="A208" s="2">
        <v>17</v>
      </c>
      <c r="B208" s="2" t="s">
        <v>146</v>
      </c>
      <c r="C208" s="2">
        <f>GCD(20,100,50)</f>
        <v>10</v>
      </c>
    </row>
    <row r="209" spans="1:7" x14ac:dyDescent="0.3">
      <c r="A209" s="2">
        <v>18</v>
      </c>
      <c r="B209" s="2" t="s">
        <v>147</v>
      </c>
      <c r="C209" s="2">
        <f>INT(22.78379423)</f>
        <v>22</v>
      </c>
    </row>
    <row r="210" spans="1:7" x14ac:dyDescent="0.3">
      <c r="A210" s="2">
        <v>19</v>
      </c>
      <c r="B210" s="2" t="s">
        <v>148</v>
      </c>
      <c r="C210" s="2">
        <f>LCM(4,8,20)</f>
        <v>40</v>
      </c>
    </row>
    <row r="211" spans="1:7" x14ac:dyDescent="0.3">
      <c r="A211" s="2">
        <v>20</v>
      </c>
      <c r="B211" s="2" t="s">
        <v>149</v>
      </c>
      <c r="C211" s="2">
        <f>LN(86)</f>
        <v>4.4543472962535073</v>
      </c>
    </row>
    <row r="212" spans="1:7" x14ac:dyDescent="0.3">
      <c r="A212" s="2">
        <v>21</v>
      </c>
      <c r="B212" s="2" t="s">
        <v>150</v>
      </c>
      <c r="C212" s="2">
        <f>LOG(20,2)</f>
        <v>4.3219280948873626</v>
      </c>
    </row>
    <row r="213" spans="1:7" x14ac:dyDescent="0.3">
      <c r="A213" s="2">
        <v>22</v>
      </c>
      <c r="B213" s="2" t="s">
        <v>151</v>
      </c>
      <c r="C213" s="2">
        <f>MOD(9,2)</f>
        <v>1</v>
      </c>
    </row>
    <row r="214" spans="1:7" x14ac:dyDescent="0.3">
      <c r="A214" s="2">
        <v>23</v>
      </c>
      <c r="B214" s="2" t="s">
        <v>152</v>
      </c>
      <c r="C214" s="2">
        <f>PI()</f>
        <v>3.1415926535897931</v>
      </c>
    </row>
    <row r="215" spans="1:7" x14ac:dyDescent="0.3">
      <c r="A215" s="2">
        <v>24</v>
      </c>
      <c r="B215" s="2" t="s">
        <v>153</v>
      </c>
      <c r="C215" s="2">
        <f>2^3</f>
        <v>8</v>
      </c>
      <c r="D215" s="2">
        <f>POWER(2,3)</f>
        <v>8</v>
      </c>
    </row>
    <row r="216" spans="1:7" x14ac:dyDescent="0.3">
      <c r="A216" s="2">
        <v>25</v>
      </c>
      <c r="B216" s="2" t="s">
        <v>154</v>
      </c>
      <c r="C216" s="2">
        <v>2</v>
      </c>
      <c r="D216" s="2">
        <v>5</v>
      </c>
      <c r="E216" s="2">
        <v>3</v>
      </c>
      <c r="F216" s="2">
        <f>C216*D216*E216</f>
        <v>30</v>
      </c>
      <c r="G216" s="15">
        <f>PRODUCT(C216:E216)</f>
        <v>30</v>
      </c>
    </row>
    <row r="217" spans="1:7" x14ac:dyDescent="0.3">
      <c r="A217" s="2">
        <v>26</v>
      </c>
      <c r="B217" s="2" t="s">
        <v>155</v>
      </c>
      <c r="C217" s="2">
        <f>QUOTIENT(9,2)</f>
        <v>4</v>
      </c>
    </row>
    <row r="218" spans="1:7" x14ac:dyDescent="0.3">
      <c r="A218" s="2">
        <v>27</v>
      </c>
      <c r="B218" s="2" t="s">
        <v>156</v>
      </c>
      <c r="C218" s="2">
        <f>RADIANS(45)</f>
        <v>0.78539816339744828</v>
      </c>
    </row>
    <row r="219" spans="1:7" x14ac:dyDescent="0.3">
      <c r="A219" s="2">
        <v>28</v>
      </c>
      <c r="B219" s="2" t="s">
        <v>157</v>
      </c>
      <c r="C219" s="2">
        <f ca="1">RAND()</f>
        <v>0.38686895992686154</v>
      </c>
    </row>
    <row r="220" spans="1:7" x14ac:dyDescent="0.3">
      <c r="A220" s="2">
        <v>29</v>
      </c>
      <c r="B220" s="2" t="s">
        <v>158</v>
      </c>
      <c r="C220" s="2">
        <f ca="1">RANDBETWEEN(1,200)</f>
        <v>99</v>
      </c>
      <c r="D220" s="2" t="str">
        <f ca="1">CHOOSE(RANDBETWEEN(1,6),B214,B215,B216,B217,B218,B219)</f>
        <v>RADIANS</v>
      </c>
    </row>
    <row r="221" spans="1:7" x14ac:dyDescent="0.3">
      <c r="A221" s="2">
        <v>30</v>
      </c>
      <c r="B221" s="2" t="s">
        <v>159</v>
      </c>
      <c r="C221" s="2" t="str">
        <f>ROMAN(25)</f>
        <v>XXV</v>
      </c>
    </row>
    <row r="222" spans="1:7" x14ac:dyDescent="0.3">
      <c r="A222" s="2">
        <v>31</v>
      </c>
      <c r="B222" s="2" t="s">
        <v>160</v>
      </c>
      <c r="C222" s="2">
        <f>ROUND(2.76953,2)</f>
        <v>2.77</v>
      </c>
    </row>
    <row r="223" spans="1:7" x14ac:dyDescent="0.3">
      <c r="A223" s="2">
        <v>32</v>
      </c>
      <c r="B223" s="2" t="s">
        <v>161</v>
      </c>
      <c r="C223" s="2">
        <f>ROUNDDOWN(2.769,2)</f>
        <v>2.76</v>
      </c>
    </row>
    <row r="224" spans="1:7" x14ac:dyDescent="0.3">
      <c r="A224" s="2">
        <v>33</v>
      </c>
      <c r="B224" s="2" t="s">
        <v>162</v>
      </c>
      <c r="C224" s="2">
        <f>ROUNDUP(2.3217,2)</f>
        <v>2.3299999999999996</v>
      </c>
    </row>
    <row r="225" spans="1:6" x14ac:dyDescent="0.3">
      <c r="A225" s="2">
        <v>34</v>
      </c>
      <c r="B225" s="2" t="s">
        <v>163</v>
      </c>
      <c r="C225" s="2">
        <f>SIN(45)</f>
        <v>0.85090352453411844</v>
      </c>
    </row>
    <row r="226" spans="1:6" x14ac:dyDescent="0.3">
      <c r="A226" s="2">
        <v>35</v>
      </c>
      <c r="B226" s="2" t="s">
        <v>164</v>
      </c>
      <c r="C226" s="2">
        <f>SQRT(25)</f>
        <v>5</v>
      </c>
    </row>
    <row r="227" spans="1:6" x14ac:dyDescent="0.3">
      <c r="A227" s="2">
        <v>36</v>
      </c>
      <c r="B227" s="2" t="s">
        <v>165</v>
      </c>
      <c r="C227" s="2">
        <f>SQRTPI(25)</f>
        <v>8.8622692545275807</v>
      </c>
      <c r="D227" s="2">
        <f>25*3.14</f>
        <v>78.5</v>
      </c>
      <c r="E227" s="2">
        <f>SQRT(D227)</f>
        <v>8.8600225733346747</v>
      </c>
    </row>
    <row r="228" spans="1:6" x14ac:dyDescent="0.3">
      <c r="A228" s="2">
        <v>37</v>
      </c>
      <c r="B228" s="2" t="s">
        <v>166</v>
      </c>
    </row>
    <row r="229" spans="1:6" x14ac:dyDescent="0.3">
      <c r="B229" s="2" t="s">
        <v>92</v>
      </c>
      <c r="C229" s="2" t="s">
        <v>93</v>
      </c>
      <c r="D229" s="2" t="s">
        <v>94</v>
      </c>
      <c r="E229" s="2" t="s">
        <v>103</v>
      </c>
    </row>
    <row r="230" spans="1:6" x14ac:dyDescent="0.3">
      <c r="B230" s="2">
        <v>1</v>
      </c>
      <c r="C230" s="2" t="s">
        <v>95</v>
      </c>
      <c r="D230" s="2" t="s">
        <v>104</v>
      </c>
      <c r="E230" s="2">
        <v>3000</v>
      </c>
    </row>
    <row r="231" spans="1:6" x14ac:dyDescent="0.3">
      <c r="B231" s="2">
        <v>2</v>
      </c>
      <c r="C231" s="2" t="s">
        <v>96</v>
      </c>
      <c r="D231" s="2" t="s">
        <v>105</v>
      </c>
      <c r="E231" s="2">
        <v>1200</v>
      </c>
    </row>
    <row r="232" spans="1:6" x14ac:dyDescent="0.3">
      <c r="B232" s="2">
        <v>3</v>
      </c>
      <c r="C232" s="2" t="s">
        <v>106</v>
      </c>
      <c r="D232" s="2" t="s">
        <v>104</v>
      </c>
      <c r="E232" s="2">
        <v>1200</v>
      </c>
    </row>
    <row r="233" spans="1:6" x14ac:dyDescent="0.3">
      <c r="B233" s="2">
        <v>4</v>
      </c>
      <c r="C233" s="2" t="s">
        <v>107</v>
      </c>
      <c r="D233" s="2" t="s">
        <v>105</v>
      </c>
      <c r="E233" s="2">
        <v>2000</v>
      </c>
    </row>
    <row r="234" spans="1:6" x14ac:dyDescent="0.3">
      <c r="E234" s="2">
        <f>SUBTOTAL(109,Table14[fee])</f>
        <v>7400</v>
      </c>
    </row>
    <row r="237" spans="1:6" x14ac:dyDescent="0.3">
      <c r="A237" s="2">
        <v>38</v>
      </c>
      <c r="B237" s="2" t="s">
        <v>167</v>
      </c>
    </row>
    <row r="238" spans="1:6" x14ac:dyDescent="0.3">
      <c r="A238" s="2">
        <v>39</v>
      </c>
      <c r="B238" s="2" t="s">
        <v>168</v>
      </c>
    </row>
    <row r="239" spans="1:6" x14ac:dyDescent="0.3">
      <c r="A239" s="2">
        <v>40</v>
      </c>
      <c r="B239" s="2" t="s">
        <v>169</v>
      </c>
    </row>
    <row r="240" spans="1:6" x14ac:dyDescent="0.3">
      <c r="A240" s="2">
        <v>41</v>
      </c>
      <c r="B240" s="2" t="s">
        <v>170</v>
      </c>
      <c r="F240" s="15"/>
    </row>
    <row r="241" spans="1:7" x14ac:dyDescent="0.3">
      <c r="C241" s="2">
        <v>2</v>
      </c>
      <c r="D241" s="2">
        <v>4</v>
      </c>
      <c r="E241" s="2">
        <v>9</v>
      </c>
      <c r="F241" s="15"/>
    </row>
    <row r="242" spans="1:7" x14ac:dyDescent="0.3">
      <c r="C242" s="2">
        <v>3</v>
      </c>
      <c r="D242" s="2">
        <v>2</v>
      </c>
      <c r="E242" s="2">
        <v>3</v>
      </c>
      <c r="F242" s="15"/>
    </row>
    <row r="243" spans="1:7" x14ac:dyDescent="0.3">
      <c r="C243" s="2">
        <f>C241*C242</f>
        <v>6</v>
      </c>
      <c r="D243" s="2">
        <f>D241*D242</f>
        <v>8</v>
      </c>
      <c r="E243" s="2">
        <f>E242*E241</f>
        <v>27</v>
      </c>
      <c r="F243" s="15">
        <f>SUM(C243:E243)</f>
        <v>41</v>
      </c>
      <c r="G243" s="15">
        <f>SUMPRODUCT(C241:E241,C242:E242)</f>
        <v>41</v>
      </c>
    </row>
    <row r="244" spans="1:7" x14ac:dyDescent="0.3">
      <c r="A244" s="2">
        <v>42</v>
      </c>
      <c r="B244" s="2" t="s">
        <v>171</v>
      </c>
      <c r="F244" s="15"/>
    </row>
    <row r="245" spans="1:7" x14ac:dyDescent="0.3">
      <c r="C245" s="2">
        <v>2</v>
      </c>
      <c r="D245" s="2">
        <v>3</v>
      </c>
      <c r="E245" s="2">
        <v>4</v>
      </c>
      <c r="F245" s="15">
        <f>SUMSQ(C245:E245)</f>
        <v>29</v>
      </c>
    </row>
    <row r="246" spans="1:7" x14ac:dyDescent="0.3">
      <c r="C246" s="2">
        <v>4</v>
      </c>
      <c r="D246" s="2">
        <v>9</v>
      </c>
      <c r="E246" s="2">
        <v>16</v>
      </c>
      <c r="F246" s="2">
        <f>SUM(C246:E246)</f>
        <v>29</v>
      </c>
    </row>
    <row r="247" spans="1:7" x14ac:dyDescent="0.3">
      <c r="A247" s="2">
        <v>43</v>
      </c>
      <c r="B247" s="2" t="s">
        <v>172</v>
      </c>
      <c r="C247" s="2">
        <f>TAN(30)</f>
        <v>-6.4053311966462756</v>
      </c>
    </row>
    <row r="248" spans="1:7" x14ac:dyDescent="0.3">
      <c r="A248" s="2">
        <v>44</v>
      </c>
      <c r="B248" s="2" t="s">
        <v>173</v>
      </c>
      <c r="C248" s="2">
        <f>TRUNC(2.345664,2)</f>
        <v>2.34</v>
      </c>
    </row>
    <row r="250" spans="1:7" x14ac:dyDescent="0.3">
      <c r="A250" s="2" t="s">
        <v>175</v>
      </c>
    </row>
    <row r="251" spans="1:7" x14ac:dyDescent="0.3">
      <c r="A251" s="2">
        <v>1</v>
      </c>
      <c r="B251" s="2" t="s">
        <v>176</v>
      </c>
      <c r="C251" s="2">
        <f>AVEDEV(75,60,65,70)</f>
        <v>5</v>
      </c>
    </row>
    <row r="252" spans="1:7" x14ac:dyDescent="0.3">
      <c r="A252" s="2">
        <v>2</v>
      </c>
      <c r="B252" s="2" t="s">
        <v>177</v>
      </c>
      <c r="C252" s="2">
        <f>AVERAGE(150,1500,3000)</f>
        <v>1550</v>
      </c>
    </row>
    <row r="253" spans="1:7" x14ac:dyDescent="0.3">
      <c r="A253" s="2">
        <v>3</v>
      </c>
      <c r="B253" s="2" t="s">
        <v>178</v>
      </c>
      <c r="C253" s="2">
        <v>5</v>
      </c>
    </row>
    <row r="254" spans="1:7" x14ac:dyDescent="0.3">
      <c r="B254" s="2">
        <v>6</v>
      </c>
    </row>
    <row r="255" spans="1:7" x14ac:dyDescent="0.3">
      <c r="B255" s="2">
        <v>9</v>
      </c>
    </row>
    <row r="256" spans="1:7" x14ac:dyDescent="0.3">
      <c r="B256" s="2">
        <v>12</v>
      </c>
    </row>
    <row r="257" spans="1:5" x14ac:dyDescent="0.3">
      <c r="B257" s="2">
        <v>25</v>
      </c>
    </row>
    <row r="258" spans="1:5" x14ac:dyDescent="0.3">
      <c r="B258" s="2" t="s">
        <v>179</v>
      </c>
      <c r="C258" s="15">
        <f>AVERAGE(B254:B260)</f>
        <v>13</v>
      </c>
    </row>
    <row r="259" spans="1:5" x14ac:dyDescent="0.3">
      <c r="B259" s="2" t="b">
        <v>1</v>
      </c>
    </row>
    <row r="260" spans="1:5" x14ac:dyDescent="0.3">
      <c r="B260" s="2" t="b">
        <v>0</v>
      </c>
    </row>
    <row r="261" spans="1:5" x14ac:dyDescent="0.3">
      <c r="B261" s="15">
        <f>AVERAGEA(B254:B260)</f>
        <v>7.5714285714285712</v>
      </c>
    </row>
    <row r="262" spans="1:5" x14ac:dyDescent="0.3">
      <c r="A262" s="2">
        <v>4</v>
      </c>
      <c r="B262" s="2" t="s">
        <v>180</v>
      </c>
    </row>
    <row r="263" spans="1:5" x14ac:dyDescent="0.3">
      <c r="C263" s="2" t="s">
        <v>94</v>
      </c>
      <c r="D263" s="2" t="s">
        <v>103</v>
      </c>
    </row>
    <row r="264" spans="1:5" x14ac:dyDescent="0.3">
      <c r="C264" s="2" t="s">
        <v>105</v>
      </c>
      <c r="D264" s="2">
        <v>5</v>
      </c>
    </row>
    <row r="265" spans="1:5" x14ac:dyDescent="0.3">
      <c r="C265" s="2" t="s">
        <v>104</v>
      </c>
      <c r="D265" s="2">
        <v>2</v>
      </c>
    </row>
    <row r="266" spans="1:5" x14ac:dyDescent="0.3">
      <c r="C266" s="2" t="s">
        <v>105</v>
      </c>
      <c r="D266" s="2">
        <v>7</v>
      </c>
    </row>
    <row r="267" spans="1:5" x14ac:dyDescent="0.3">
      <c r="C267" s="2" t="s">
        <v>104</v>
      </c>
      <c r="D267" s="2">
        <v>3</v>
      </c>
    </row>
    <row r="268" spans="1:5" x14ac:dyDescent="0.3">
      <c r="C268" s="2" t="s">
        <v>105</v>
      </c>
      <c r="D268" s="2">
        <v>10</v>
      </c>
    </row>
    <row r="270" spans="1:5" x14ac:dyDescent="0.3">
      <c r="A270" s="2">
        <v>5</v>
      </c>
      <c r="B270" s="2" t="s">
        <v>181</v>
      </c>
      <c r="D270" s="2">
        <f>AVERAGEIF(C264:C268,"cit",D264:D268)</f>
        <v>7.333333333333333</v>
      </c>
    </row>
    <row r="272" spans="1:5" x14ac:dyDescent="0.3">
      <c r="C272" s="2" t="s">
        <v>94</v>
      </c>
      <c r="D272" s="2" t="s">
        <v>87</v>
      </c>
      <c r="E272" s="2" t="s">
        <v>103</v>
      </c>
    </row>
    <row r="273" spans="1:5" x14ac:dyDescent="0.3">
      <c r="C273" s="2" t="s">
        <v>105</v>
      </c>
      <c r="D273" s="2" t="s">
        <v>182</v>
      </c>
      <c r="E273" s="2">
        <v>5</v>
      </c>
    </row>
    <row r="274" spans="1:5" x14ac:dyDescent="0.3">
      <c r="C274" s="2" t="s">
        <v>104</v>
      </c>
      <c r="D274" s="2" t="s">
        <v>183</v>
      </c>
      <c r="E274" s="2">
        <v>2</v>
      </c>
    </row>
    <row r="275" spans="1:5" x14ac:dyDescent="0.3">
      <c r="C275" s="2" t="s">
        <v>105</v>
      </c>
      <c r="D275" s="2" t="s">
        <v>183</v>
      </c>
      <c r="E275" s="2">
        <v>7</v>
      </c>
    </row>
    <row r="276" spans="1:5" x14ac:dyDescent="0.3">
      <c r="C276" s="2" t="s">
        <v>104</v>
      </c>
      <c r="D276" s="2" t="s">
        <v>182</v>
      </c>
      <c r="E276" s="2">
        <v>3</v>
      </c>
    </row>
    <row r="277" spans="1:5" x14ac:dyDescent="0.3">
      <c r="C277" s="2" t="s">
        <v>105</v>
      </c>
      <c r="D277" s="2" t="s">
        <v>182</v>
      </c>
      <c r="E277" s="2">
        <v>10</v>
      </c>
    </row>
    <row r="279" spans="1:5" x14ac:dyDescent="0.3">
      <c r="C279" s="15">
        <f>AVERAGEIFS(E273:E277,C273:C277,"cit",D273:D277,"Korangi")</f>
        <v>7.5</v>
      </c>
    </row>
    <row r="280" spans="1:5" x14ac:dyDescent="0.3">
      <c r="A280" s="2">
        <v>6</v>
      </c>
      <c r="B280" s="2" t="s">
        <v>184</v>
      </c>
    </row>
    <row r="281" spans="1:5" x14ac:dyDescent="0.3">
      <c r="C281" s="2" t="s">
        <v>185</v>
      </c>
      <c r="D281" s="2" t="s">
        <v>186</v>
      </c>
    </row>
    <row r="282" spans="1:5" x14ac:dyDescent="0.3">
      <c r="C282" s="2">
        <v>1</v>
      </c>
      <c r="D282" s="2">
        <v>0.5</v>
      </c>
    </row>
    <row r="283" spans="1:5" x14ac:dyDescent="0.3">
      <c r="C283" s="2">
        <v>2</v>
      </c>
      <c r="D283" s="2">
        <v>1</v>
      </c>
    </row>
    <row r="284" spans="1:5" x14ac:dyDescent="0.3">
      <c r="C284" s="2">
        <v>4</v>
      </c>
      <c r="D284" s="2">
        <v>2</v>
      </c>
    </row>
    <row r="285" spans="1:5" x14ac:dyDescent="0.3">
      <c r="C285" s="2">
        <f>CORREL(C282:C284,D282:D284)</f>
        <v>1</v>
      </c>
      <c r="D285" s="2">
        <f>CORREL(D282:D284,C282:C284)</f>
        <v>1</v>
      </c>
    </row>
    <row r="286" spans="1:5" x14ac:dyDescent="0.3">
      <c r="A286" s="2">
        <v>7</v>
      </c>
      <c r="B286" s="2" t="s">
        <v>187</v>
      </c>
    </row>
    <row r="287" spans="1:5" x14ac:dyDescent="0.3">
      <c r="A287" s="2">
        <v>8</v>
      </c>
      <c r="B287" s="2" t="s">
        <v>188</v>
      </c>
    </row>
    <row r="288" spans="1:5" x14ac:dyDescent="0.3">
      <c r="A288" s="2">
        <v>9</v>
      </c>
      <c r="B288" s="2" t="s">
        <v>191</v>
      </c>
    </row>
    <row r="289" spans="1:4" x14ac:dyDescent="0.3">
      <c r="A289" s="2">
        <v>10</v>
      </c>
      <c r="B289" s="2" t="s">
        <v>189</v>
      </c>
    </row>
    <row r="290" spans="1:4" x14ac:dyDescent="0.3">
      <c r="A290" s="2">
        <v>11</v>
      </c>
      <c r="B290" s="2" t="s">
        <v>190</v>
      </c>
    </row>
    <row r="291" spans="1:4" x14ac:dyDescent="0.3">
      <c r="A291" s="2">
        <v>12</v>
      </c>
      <c r="B291" s="2" t="s">
        <v>192</v>
      </c>
    </row>
    <row r="292" spans="1:4" x14ac:dyDescent="0.3">
      <c r="A292" s="2">
        <v>13</v>
      </c>
      <c r="B292" s="2" t="s">
        <v>193</v>
      </c>
    </row>
    <row r="293" spans="1:4" x14ac:dyDescent="0.3">
      <c r="A293" s="2">
        <v>14</v>
      </c>
      <c r="B293" s="2" t="s">
        <v>194</v>
      </c>
      <c r="C293" s="2">
        <f>INTERCEPT(D282:D285,C282:C285)</f>
        <v>0.29166666666666663</v>
      </c>
    </row>
    <row r="294" spans="1:4" x14ac:dyDescent="0.3">
      <c r="A294" s="2">
        <v>15</v>
      </c>
      <c r="B294" s="2" t="s">
        <v>85</v>
      </c>
    </row>
    <row r="295" spans="1:4" x14ac:dyDescent="0.3">
      <c r="A295" s="2">
        <v>16</v>
      </c>
      <c r="B295" s="2" t="s">
        <v>195</v>
      </c>
      <c r="C295" s="2">
        <v>5</v>
      </c>
    </row>
    <row r="296" spans="1:4" x14ac:dyDescent="0.3">
      <c r="C296" s="2">
        <v>6</v>
      </c>
    </row>
    <row r="297" spans="1:4" x14ac:dyDescent="0.3">
      <c r="C297" s="2">
        <v>8</v>
      </c>
    </row>
    <row r="298" spans="1:4" x14ac:dyDescent="0.3">
      <c r="C298" s="2" t="str">
        <f>"12"</f>
        <v>12</v>
      </c>
    </row>
    <row r="299" spans="1:4" x14ac:dyDescent="0.3">
      <c r="C299" s="2">
        <f>MAX(C295:C298)</f>
        <v>8</v>
      </c>
      <c r="D299" s="2" t="s">
        <v>85</v>
      </c>
    </row>
    <row r="300" spans="1:4" x14ac:dyDescent="0.3">
      <c r="C300" s="2">
        <f>MAXA(C295:C298)</f>
        <v>8</v>
      </c>
      <c r="D300" s="2" t="s">
        <v>195</v>
      </c>
    </row>
    <row r="301" spans="1:4" x14ac:dyDescent="0.3">
      <c r="A301" s="2">
        <v>17</v>
      </c>
    </row>
    <row r="302" spans="1:4" x14ac:dyDescent="0.3">
      <c r="A302" s="2">
        <v>18</v>
      </c>
      <c r="C302" s="2">
        <v>5</v>
      </c>
    </row>
    <row r="303" spans="1:4" x14ac:dyDescent="0.3">
      <c r="C303" s="2">
        <v>1</v>
      </c>
    </row>
    <row r="304" spans="1:4" x14ac:dyDescent="0.3">
      <c r="C304" s="2">
        <v>7</v>
      </c>
    </row>
    <row r="305" spans="1:4" x14ac:dyDescent="0.3">
      <c r="C305" s="2">
        <v>8</v>
      </c>
    </row>
    <row r="306" spans="1:4" x14ac:dyDescent="0.3">
      <c r="C306" s="2">
        <v>3</v>
      </c>
      <c r="D306" s="15">
        <f>MEDIAN(C302:C306)</f>
        <v>5</v>
      </c>
    </row>
    <row r="307" spans="1:4" x14ac:dyDescent="0.3">
      <c r="A307" s="2">
        <v>19</v>
      </c>
      <c r="B307" s="2" t="s">
        <v>196</v>
      </c>
      <c r="C307" s="15">
        <f>MIN(C302:C306)</f>
        <v>1</v>
      </c>
    </row>
    <row r="308" spans="1:4" x14ac:dyDescent="0.3">
      <c r="A308" s="2">
        <v>20</v>
      </c>
      <c r="B308" s="2" t="s">
        <v>197</v>
      </c>
      <c r="C308" s="2">
        <f>MINA(C302:C307)</f>
        <v>1</v>
      </c>
    </row>
    <row r="309" spans="1:4" x14ac:dyDescent="0.3">
      <c r="A309" s="2">
        <v>21</v>
      </c>
      <c r="B309" s="2" t="s">
        <v>198</v>
      </c>
      <c r="C309" s="2" t="s">
        <v>199</v>
      </c>
      <c r="D309" s="2" t="s">
        <v>200</v>
      </c>
    </row>
    <row r="310" spans="1:4" x14ac:dyDescent="0.3">
      <c r="C310" s="2">
        <v>88</v>
      </c>
      <c r="D310" s="2">
        <f>RANK(C310,$C$310:$C$316)</f>
        <v>3</v>
      </c>
    </row>
    <row r="311" spans="1:4" x14ac:dyDescent="0.3">
      <c r="C311" s="2">
        <v>96</v>
      </c>
      <c r="D311" s="2">
        <f t="shared" ref="D311:D316" si="11">RANK(C311,$C$310:$C$316)</f>
        <v>1</v>
      </c>
    </row>
    <row r="312" spans="1:4" x14ac:dyDescent="0.3">
      <c r="C312" s="2">
        <v>39</v>
      </c>
      <c r="D312" s="2">
        <f t="shared" si="11"/>
        <v>7</v>
      </c>
    </row>
    <row r="313" spans="1:4" x14ac:dyDescent="0.3">
      <c r="C313" s="2">
        <v>45</v>
      </c>
      <c r="D313" s="2">
        <f t="shared" si="11"/>
        <v>5</v>
      </c>
    </row>
    <row r="314" spans="1:4" x14ac:dyDescent="0.3">
      <c r="C314" s="2">
        <v>87</v>
      </c>
      <c r="D314" s="2">
        <f t="shared" si="11"/>
        <v>4</v>
      </c>
    </row>
    <row r="315" spans="1:4" x14ac:dyDescent="0.3">
      <c r="C315" s="2">
        <v>96</v>
      </c>
      <c r="D315" s="2">
        <f t="shared" si="11"/>
        <v>1</v>
      </c>
    </row>
    <row r="316" spans="1:4" x14ac:dyDescent="0.3">
      <c r="C316" s="2">
        <v>45</v>
      </c>
      <c r="D316" s="2">
        <f t="shared" si="11"/>
        <v>5</v>
      </c>
    </row>
    <row r="318" spans="1:4" x14ac:dyDescent="0.3">
      <c r="A318" s="2">
        <v>22</v>
      </c>
      <c r="B318" s="2" t="s">
        <v>201</v>
      </c>
    </row>
    <row r="319" spans="1:4" x14ac:dyDescent="0.3">
      <c r="C319" s="2" t="s">
        <v>199</v>
      </c>
      <c r="D319" s="2" t="s">
        <v>202</v>
      </c>
    </row>
    <row r="320" spans="1:4" x14ac:dyDescent="0.3">
      <c r="C320" s="2">
        <v>88</v>
      </c>
      <c r="D320" s="2">
        <f>_xlfn.RANK.AVG(C320,$C$320:$C$326)</f>
        <v>3</v>
      </c>
    </row>
    <row r="321" spans="1:4" x14ac:dyDescent="0.3">
      <c r="C321" s="2">
        <v>96</v>
      </c>
      <c r="D321" s="2">
        <f t="shared" ref="D321:D326" si="12">_xlfn.RANK.AVG(C321,$C$320:$C$326)</f>
        <v>1.5</v>
      </c>
    </row>
    <row r="322" spans="1:4" x14ac:dyDescent="0.3">
      <c r="C322" s="2">
        <v>39</v>
      </c>
      <c r="D322" s="2">
        <f t="shared" si="12"/>
        <v>7</v>
      </c>
    </row>
    <row r="323" spans="1:4" x14ac:dyDescent="0.3">
      <c r="C323" s="2">
        <v>45</v>
      </c>
      <c r="D323" s="2">
        <f t="shared" si="12"/>
        <v>5.5</v>
      </c>
    </row>
    <row r="324" spans="1:4" x14ac:dyDescent="0.3">
      <c r="C324" s="2">
        <v>87</v>
      </c>
      <c r="D324" s="2">
        <f t="shared" si="12"/>
        <v>4</v>
      </c>
    </row>
    <row r="325" spans="1:4" x14ac:dyDescent="0.3">
      <c r="C325" s="2">
        <v>96</v>
      </c>
      <c r="D325" s="2">
        <f t="shared" si="12"/>
        <v>1.5</v>
      </c>
    </row>
    <row r="326" spans="1:4" x14ac:dyDescent="0.3">
      <c r="A326" s="2">
        <v>23</v>
      </c>
      <c r="B326" s="2" t="s">
        <v>203</v>
      </c>
      <c r="C326" s="2">
        <v>45</v>
      </c>
      <c r="D326" s="2">
        <f t="shared" si="12"/>
        <v>5.5</v>
      </c>
    </row>
    <row r="328" spans="1:4" x14ac:dyDescent="0.3">
      <c r="B328" s="2" t="s">
        <v>185</v>
      </c>
      <c r="C328" s="2" t="s">
        <v>186</v>
      </c>
    </row>
    <row r="329" spans="1:4" x14ac:dyDescent="0.3">
      <c r="B329" s="2">
        <v>1</v>
      </c>
      <c r="C329" s="2">
        <v>0.5</v>
      </c>
    </row>
    <row r="330" spans="1:4" x14ac:dyDescent="0.3">
      <c r="B330" s="2">
        <v>2</v>
      </c>
      <c r="C330" s="2">
        <v>1</v>
      </c>
    </row>
    <row r="331" spans="1:4" x14ac:dyDescent="0.3">
      <c r="B331" s="2">
        <v>4</v>
      </c>
      <c r="C331" s="2">
        <v>2</v>
      </c>
    </row>
    <row r="332" spans="1:4" x14ac:dyDescent="0.3">
      <c r="B332" s="2">
        <f>CORREL(B329:B331,C329:C331)</f>
        <v>1</v>
      </c>
      <c r="C332" s="2">
        <f>CORREL(C329:C331,B329:B331)</f>
        <v>1</v>
      </c>
    </row>
    <row r="334" spans="1:4" x14ac:dyDescent="0.3">
      <c r="B334" s="2">
        <f>_xlfn.STDEV.P(B329,B330,B331,B332)</f>
        <v>1.2247448713915889</v>
      </c>
    </row>
    <row r="336" spans="1:4" x14ac:dyDescent="0.3">
      <c r="A336" s="2">
        <v>24</v>
      </c>
      <c r="B336" s="2" t="s">
        <v>228</v>
      </c>
      <c r="C336" s="2">
        <f>_xlfn.STDEV.P(B332,B331,B330,B329)</f>
        <v>1.2247448713915889</v>
      </c>
    </row>
    <row r="339" spans="1:4" x14ac:dyDescent="0.3">
      <c r="A339" s="2" t="s">
        <v>204</v>
      </c>
    </row>
    <row r="340" spans="1:4" x14ac:dyDescent="0.3">
      <c r="A340" s="2">
        <v>1</v>
      </c>
      <c r="B340" s="2" t="s">
        <v>205</v>
      </c>
      <c r="C340" s="2" t="str">
        <f ca="1">CELL("address",D335)</f>
        <v>$D$335</v>
      </c>
      <c r="D340" s="2" t="str">
        <f ca="1">CELL("filename")</f>
        <v>D:\Sir Qasim (Records)\M17\Excel\[formulas.xlsx]Sheet3</v>
      </c>
    </row>
    <row r="341" spans="1:4" x14ac:dyDescent="0.3">
      <c r="A341" s="2">
        <v>2</v>
      </c>
      <c r="B341" s="2" t="s">
        <v>206</v>
      </c>
    </row>
    <row r="342" spans="1:4" x14ac:dyDescent="0.3">
      <c r="C342" s="2" t="e">
        <f ca="1">VLOOKUP(2,C337:D340,2)</f>
        <v>#N/A</v>
      </c>
      <c r="D342" s="2">
        <f ca="1">ERROR.TYPE(C342)</f>
        <v>7</v>
      </c>
    </row>
    <row r="343" spans="1:4" x14ac:dyDescent="0.3">
      <c r="C343" s="2" t="e">
        <f>25/0</f>
        <v>#DIV/0!</v>
      </c>
      <c r="D343" s="2">
        <f>ERROR.TYPE(C343)</f>
        <v>2</v>
      </c>
    </row>
    <row r="344" spans="1:4" x14ac:dyDescent="0.3">
      <c r="A344" s="2">
        <v>3</v>
      </c>
      <c r="B344" s="2" t="s">
        <v>207</v>
      </c>
      <c r="C344" s="2" t="str">
        <f ca="1">INFO("DIRECTORY")</f>
        <v>C:\Users\SirQasim\Documents\</v>
      </c>
      <c r="D344" s="2" t="str">
        <f ca="1">INFO("SYSTEM")</f>
        <v>pcdos</v>
      </c>
    </row>
    <row r="345" spans="1:4" x14ac:dyDescent="0.3">
      <c r="A345" s="2">
        <v>4</v>
      </c>
      <c r="B345" s="2" t="s">
        <v>208</v>
      </c>
      <c r="D345" s="2" t="b">
        <f>ISBLANK(C345)</f>
        <v>1</v>
      </c>
    </row>
    <row r="346" spans="1:4" x14ac:dyDescent="0.3">
      <c r="A346" s="2">
        <v>5</v>
      </c>
      <c r="B346" s="2" t="s">
        <v>209</v>
      </c>
      <c r="C346" s="2" t="e">
        <f>22/0</f>
        <v>#DIV/0!</v>
      </c>
      <c r="D346" s="2" t="b">
        <f>ISERR(C346)</f>
        <v>1</v>
      </c>
    </row>
    <row r="347" spans="1:4" x14ac:dyDescent="0.3">
      <c r="A347" s="2">
        <v>6</v>
      </c>
      <c r="B347" s="2" t="s">
        <v>210</v>
      </c>
      <c r="C347" s="2" t="e">
        <f>C346</f>
        <v>#DIV/0!</v>
      </c>
      <c r="D347" s="2" t="b">
        <f>ISERROR(C347)</f>
        <v>1</v>
      </c>
    </row>
    <row r="348" spans="1:4" x14ac:dyDescent="0.3">
      <c r="A348" s="2">
        <v>7</v>
      </c>
      <c r="B348" s="2" t="s">
        <v>211</v>
      </c>
      <c r="C348" s="2">
        <v>5</v>
      </c>
      <c r="D348" s="2" t="b">
        <f>ISEVEN(C348)</f>
        <v>0</v>
      </c>
    </row>
    <row r="349" spans="1:4" x14ac:dyDescent="0.3">
      <c r="C349" s="2">
        <v>8</v>
      </c>
      <c r="D349" s="2" t="b">
        <f>ISEVEN(C349)</f>
        <v>1</v>
      </c>
    </row>
    <row r="351" spans="1:4" x14ac:dyDescent="0.3">
      <c r="A351" s="2">
        <v>8</v>
      </c>
      <c r="B351" s="2" t="s">
        <v>212</v>
      </c>
    </row>
    <row r="352" spans="1:4" x14ac:dyDescent="0.3">
      <c r="C352" s="2">
        <v>5</v>
      </c>
      <c r="D352" s="2" t="b">
        <f>ISODD(C352)</f>
        <v>1</v>
      </c>
    </row>
    <row r="353" spans="1:4" x14ac:dyDescent="0.3">
      <c r="C353" s="2">
        <v>8</v>
      </c>
      <c r="D353" s="2" t="b">
        <f>ISODD(C353)</f>
        <v>0</v>
      </c>
    </row>
    <row r="354" spans="1:4" x14ac:dyDescent="0.3">
      <c r="A354" s="2">
        <v>9</v>
      </c>
      <c r="B354" s="2" t="s">
        <v>213</v>
      </c>
      <c r="C354" s="2">
        <f>SUM(34,3,3)</f>
        <v>40</v>
      </c>
      <c r="D354" s="2" t="b">
        <f>_xlfn.ISFORMULA(C354)</f>
        <v>1</v>
      </c>
    </row>
    <row r="355" spans="1:4" x14ac:dyDescent="0.3">
      <c r="A355" s="2">
        <v>10</v>
      </c>
      <c r="B355" s="2" t="s">
        <v>214</v>
      </c>
      <c r="C355" s="2" t="b">
        <v>1</v>
      </c>
      <c r="D355" s="2" t="b">
        <f>ISLOGICAL(C355)</f>
        <v>1</v>
      </c>
    </row>
    <row r="356" spans="1:4" x14ac:dyDescent="0.3">
      <c r="C356" s="2" t="b">
        <v>0</v>
      </c>
      <c r="D356" s="2" t="b">
        <f>ISLOGICAL(C356)</f>
        <v>1</v>
      </c>
    </row>
    <row r="358" spans="1:4" x14ac:dyDescent="0.3">
      <c r="A358" s="2">
        <v>11</v>
      </c>
      <c r="B358" s="2" t="s">
        <v>215</v>
      </c>
      <c r="C358" s="2" t="e">
        <f>VLOOKUP(1,B354:D356,2)</f>
        <v>#N/A</v>
      </c>
      <c r="D358" s="2" t="b">
        <f>ISNA(C358)</f>
        <v>1</v>
      </c>
    </row>
    <row r="359" spans="1:4" x14ac:dyDescent="0.3">
      <c r="A359" s="2">
        <v>12</v>
      </c>
      <c r="B359" s="2" t="s">
        <v>216</v>
      </c>
      <c r="C359" s="2">
        <v>55</v>
      </c>
      <c r="D359" s="2" t="b">
        <f>ISNONTEXT(C359)</f>
        <v>1</v>
      </c>
    </row>
    <row r="360" spans="1:4" x14ac:dyDescent="0.3">
      <c r="A360" s="2">
        <v>13</v>
      </c>
      <c r="B360" s="2" t="s">
        <v>217</v>
      </c>
      <c r="C360" s="2" t="s">
        <v>218</v>
      </c>
      <c r="D360" s="2" t="b">
        <f>ISNUMBER(C360)</f>
        <v>0</v>
      </c>
    </row>
    <row r="361" spans="1:4" x14ac:dyDescent="0.3">
      <c r="A361" s="2">
        <v>14</v>
      </c>
      <c r="B361" s="2" t="s">
        <v>219</v>
      </c>
      <c r="C361" s="2">
        <f>C354</f>
        <v>40</v>
      </c>
      <c r="D361" s="2" t="b">
        <f>ISREF(C361)</f>
        <v>1</v>
      </c>
    </row>
    <row r="362" spans="1:4" x14ac:dyDescent="0.3">
      <c r="A362" s="2">
        <v>15</v>
      </c>
      <c r="B362" s="2" t="s">
        <v>220</v>
      </c>
      <c r="C362" s="2" t="s">
        <v>39</v>
      </c>
      <c r="D362" s="2" t="b">
        <f>ISTEXT(C362)</f>
        <v>1</v>
      </c>
    </row>
    <row r="363" spans="1:4" x14ac:dyDescent="0.3">
      <c r="A363" s="2">
        <v>16</v>
      </c>
      <c r="B363" s="2" t="s">
        <v>61</v>
      </c>
      <c r="C363" s="2">
        <v>55</v>
      </c>
      <c r="D363" s="2">
        <f>N(C363)</f>
        <v>55</v>
      </c>
    </row>
    <row r="364" spans="1:4" x14ac:dyDescent="0.3">
      <c r="A364" s="2">
        <v>17</v>
      </c>
      <c r="B364" s="2" t="s">
        <v>221</v>
      </c>
      <c r="C364" s="2" t="e">
        <f>NA()</f>
        <v>#N/A</v>
      </c>
    </row>
    <row r="365" spans="1:4" x14ac:dyDescent="0.3">
      <c r="A365" s="2">
        <v>18</v>
      </c>
      <c r="B365" s="2" t="s">
        <v>222</v>
      </c>
      <c r="C365" s="2">
        <f ca="1">_xlfn.SHEET(Sheet2!G14)</f>
        <v>2</v>
      </c>
    </row>
    <row r="366" spans="1:4" x14ac:dyDescent="0.3">
      <c r="A366" s="2">
        <v>19</v>
      </c>
      <c r="B366" s="2" t="s">
        <v>223</v>
      </c>
      <c r="C366" s="2">
        <f ca="1">_xlfn.SHEETS()</f>
        <v>3</v>
      </c>
    </row>
    <row r="367" spans="1:4" x14ac:dyDescent="0.3">
      <c r="A367" s="2">
        <v>20</v>
      </c>
      <c r="B367" s="2" t="s">
        <v>224</v>
      </c>
    </row>
    <row r="368" spans="1:4" x14ac:dyDescent="0.3">
      <c r="C368" s="2">
        <v>5</v>
      </c>
      <c r="D368" s="2">
        <f>TYPE(C368)</f>
        <v>1</v>
      </c>
    </row>
    <row r="369" spans="1:7" x14ac:dyDescent="0.3">
      <c r="C369" s="2" t="s">
        <v>225</v>
      </c>
      <c r="D369" s="2">
        <f t="shared" ref="D369:D371" si="13">TYPE(C369)</f>
        <v>2</v>
      </c>
    </row>
    <row r="370" spans="1:7" x14ac:dyDescent="0.3">
      <c r="C370" s="2" t="b">
        <v>1</v>
      </c>
      <c r="D370" s="2">
        <f t="shared" si="13"/>
        <v>4</v>
      </c>
    </row>
    <row r="371" spans="1:7" x14ac:dyDescent="0.3">
      <c r="C371" s="2" t="e">
        <f>NA()</f>
        <v>#N/A</v>
      </c>
      <c r="D371" s="2">
        <f t="shared" si="13"/>
        <v>16</v>
      </c>
    </row>
    <row r="373" spans="1:7" x14ac:dyDescent="0.3">
      <c r="A373" s="2" t="s">
        <v>232</v>
      </c>
      <c r="C373" s="2" t="s">
        <v>234</v>
      </c>
    </row>
    <row r="374" spans="1:7" x14ac:dyDescent="0.3">
      <c r="C374" s="2" t="s">
        <v>235</v>
      </c>
      <c r="D374" s="2" t="s">
        <v>237</v>
      </c>
      <c r="E374" s="17">
        <v>0.1</v>
      </c>
      <c r="F374" s="2">
        <v>100000</v>
      </c>
      <c r="G374" s="2" t="s">
        <v>239</v>
      </c>
    </row>
    <row r="375" spans="1:7" x14ac:dyDescent="0.3">
      <c r="C375" s="2" t="s">
        <v>236</v>
      </c>
      <c r="D375" s="2" t="s">
        <v>238</v>
      </c>
      <c r="G375" s="2" t="s">
        <v>240</v>
      </c>
    </row>
    <row r="376" spans="1:7" x14ac:dyDescent="0.3">
      <c r="A376" s="2" t="s">
        <v>233</v>
      </c>
    </row>
    <row r="377" spans="1:7" ht="24" x14ac:dyDescent="0.3">
      <c r="A377" s="18">
        <v>39508</v>
      </c>
      <c r="B377" s="18" t="s">
        <v>241</v>
      </c>
      <c r="C377" s="19"/>
    </row>
    <row r="378" spans="1:7" ht="48" x14ac:dyDescent="0.3">
      <c r="A378" s="18">
        <v>39691</v>
      </c>
      <c r="B378" s="18" t="s">
        <v>242</v>
      </c>
      <c r="C378" s="19"/>
    </row>
    <row r="379" spans="1:7" ht="48" x14ac:dyDescent="0.3">
      <c r="A379" s="18">
        <v>39569</v>
      </c>
      <c r="B379" s="18" t="s">
        <v>243</v>
      </c>
      <c r="C379" s="19"/>
    </row>
    <row r="380" spans="1:7" ht="24" x14ac:dyDescent="0.3">
      <c r="A380" s="18">
        <v>0.1</v>
      </c>
      <c r="B380" s="18" t="s">
        <v>244</v>
      </c>
      <c r="C380" s="19"/>
    </row>
    <row r="381" spans="1:7" ht="24" x14ac:dyDescent="0.3">
      <c r="A381" s="18">
        <v>1000</v>
      </c>
      <c r="B381" s="18" t="s">
        <v>245</v>
      </c>
      <c r="C381" s="19"/>
    </row>
    <row r="382" spans="1:7" ht="72" x14ac:dyDescent="0.3">
      <c r="A382" s="18">
        <v>2</v>
      </c>
      <c r="B382" s="18" t="s">
        <v>246</v>
      </c>
      <c r="C382" s="19"/>
    </row>
    <row r="383" spans="1:7" ht="48" x14ac:dyDescent="0.3">
      <c r="A383" s="18">
        <v>0</v>
      </c>
      <c r="B383" s="18" t="s">
        <v>247</v>
      </c>
      <c r="C383"/>
    </row>
  </sheetData>
  <sheetProtection algorithmName="SHA-512" hashValue="eEGGVSGVF3lJhOmMM6lc2lS6Zocb8/4+LKP3+eUsazsLCGHWSthNJKEWHIDq4fp6pMeHkmsDQUbdwHP7qpFFtA==" saltValue="cXansq2WZQXQca1hoXL2Ng==" spinCount="100000" sheet="1" objects="1" scenarios="1" selectLockedCells="1"/>
  <hyperlinks>
    <hyperlink ref="A1" r:id="rId2"/>
    <hyperlink ref="A3" r:id="rId3"/>
  </hyperlinks>
  <pageMargins left="0.7" right="0.7" top="0.75" bottom="0.75" header="0.3" footer="0.3"/>
  <pageSetup orientation="portrait" r:id="rId4"/>
  <headerFooter>
    <oddHeader>&amp;Lhttps://www.facebook.com/groups/ITExpertBySirQasim/&amp;RJoin Our Group for more learning</oddHeader>
  </headerFooter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11"/>
  <sheetViews>
    <sheetView zoomScale="130" zoomScaleNormal="130" workbookViewId="0">
      <selection activeCell="B6" sqref="B6:E11"/>
    </sheetView>
  </sheetViews>
  <sheetFormatPr defaultRowHeight="14.4" x14ac:dyDescent="0.3"/>
  <sheetData>
    <row r="2" spans="2:5" x14ac:dyDescent="0.3">
      <c r="C2">
        <v>2</v>
      </c>
    </row>
    <row r="3" spans="2:5" hidden="1" x14ac:dyDescent="0.3">
      <c r="C3">
        <v>6</v>
      </c>
    </row>
    <row r="4" spans="2:5" x14ac:dyDescent="0.3">
      <c r="C4">
        <v>2</v>
      </c>
    </row>
    <row r="5" spans="2:5" x14ac:dyDescent="0.3">
      <c r="C5">
        <f>SUM(C2:C4)</f>
        <v>10</v>
      </c>
      <c r="D5">
        <f>_xlfn.AGGREGATE(9,1,C2:C4)</f>
        <v>4</v>
      </c>
    </row>
    <row r="6" spans="2:5" x14ac:dyDescent="0.3">
      <c r="B6" t="s">
        <v>92</v>
      </c>
      <c r="C6" t="s">
        <v>93</v>
      </c>
      <c r="D6" t="s">
        <v>94</v>
      </c>
      <c r="E6" t="s">
        <v>103</v>
      </c>
    </row>
    <row r="7" spans="2:5" x14ac:dyDescent="0.3">
      <c r="B7">
        <v>1</v>
      </c>
      <c r="C7" t="s">
        <v>95</v>
      </c>
      <c r="D7" t="s">
        <v>104</v>
      </c>
      <c r="E7">
        <v>3000</v>
      </c>
    </row>
    <row r="8" spans="2:5" x14ac:dyDescent="0.3">
      <c r="B8">
        <v>2</v>
      </c>
      <c r="C8" t="s">
        <v>96</v>
      </c>
      <c r="D8" t="s">
        <v>105</v>
      </c>
      <c r="E8">
        <v>1200</v>
      </c>
    </row>
    <row r="9" spans="2:5" x14ac:dyDescent="0.3">
      <c r="B9">
        <v>3</v>
      </c>
      <c r="C9" t="s">
        <v>106</v>
      </c>
      <c r="D9" t="s">
        <v>104</v>
      </c>
      <c r="E9">
        <v>1200</v>
      </c>
    </row>
    <row r="10" spans="2:5" x14ac:dyDescent="0.3">
      <c r="B10">
        <v>4</v>
      </c>
      <c r="C10" t="s">
        <v>107</v>
      </c>
      <c r="D10" t="s">
        <v>105</v>
      </c>
      <c r="E10">
        <v>2000</v>
      </c>
    </row>
    <row r="11" spans="2:5" x14ac:dyDescent="0.3">
      <c r="E11">
        <f>_xlfn.AGGREGATE(10,0,Table1[fee])</f>
        <v>730000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zoomScale="160" zoomScaleNormal="160" workbookViewId="0">
      <selection activeCell="A21" sqref="A21"/>
    </sheetView>
  </sheetViews>
  <sheetFormatPr defaultRowHeight="14.4" x14ac:dyDescent="0.3"/>
  <cols>
    <col min="1" max="1" width="24.33203125" customWidth="1"/>
    <col min="2" max="2" width="38.88671875" customWidth="1"/>
    <col min="3" max="3" width="20.21875" bestFit="1" customWidth="1"/>
  </cols>
  <sheetData>
    <row r="1" spans="1:4" x14ac:dyDescent="0.3">
      <c r="A1" t="s">
        <v>248</v>
      </c>
      <c r="B1" t="s">
        <v>249</v>
      </c>
    </row>
    <row r="2" spans="1:4" ht="24" x14ac:dyDescent="0.3">
      <c r="A2" s="20">
        <v>42736</v>
      </c>
      <c r="B2" s="18" t="s">
        <v>241</v>
      </c>
      <c r="C2" s="19"/>
    </row>
    <row r="3" spans="1:4" ht="18" customHeight="1" x14ac:dyDescent="0.3">
      <c r="A3" s="20">
        <v>42916</v>
      </c>
      <c r="B3" s="18" t="s">
        <v>242</v>
      </c>
      <c r="C3" s="19"/>
    </row>
    <row r="4" spans="1:4" ht="17.399999999999999" customHeight="1" x14ac:dyDescent="0.3">
      <c r="A4" s="20">
        <v>42824</v>
      </c>
      <c r="B4" s="18" t="s">
        <v>243</v>
      </c>
      <c r="C4" s="19"/>
    </row>
    <row r="5" spans="1:4" ht="24" x14ac:dyDescent="0.3">
      <c r="A5" s="18">
        <v>0.1</v>
      </c>
      <c r="B5" s="18" t="s">
        <v>244</v>
      </c>
      <c r="C5" s="19"/>
    </row>
    <row r="6" spans="1:4" ht="24" x14ac:dyDescent="0.3">
      <c r="A6" s="18">
        <v>100000</v>
      </c>
      <c r="B6" s="18" t="s">
        <v>245</v>
      </c>
      <c r="C6" s="19"/>
    </row>
    <row r="7" spans="1:4" ht="48" x14ac:dyDescent="0.3">
      <c r="A7" s="18">
        <v>2</v>
      </c>
      <c r="B7" s="18" t="s">
        <v>246</v>
      </c>
      <c r="C7" s="19"/>
    </row>
    <row r="8" spans="1:4" ht="24" x14ac:dyDescent="0.3">
      <c r="A8" s="18">
        <v>0</v>
      </c>
      <c r="B8" s="18" t="s">
        <v>247</v>
      </c>
    </row>
    <row r="10" spans="1:4" x14ac:dyDescent="0.3">
      <c r="A10" t="s">
        <v>233</v>
      </c>
      <c r="B10">
        <f>ACCRINT(A2,A3,A4,A5,A6,A7,0)</f>
        <v>2472.2222222222222</v>
      </c>
      <c r="D10" t="s">
        <v>251</v>
      </c>
    </row>
    <row r="11" spans="1:4" x14ac:dyDescent="0.3">
      <c r="A11" t="s">
        <v>250</v>
      </c>
      <c r="D11" t="s">
        <v>252</v>
      </c>
    </row>
    <row r="12" spans="1:4" x14ac:dyDescent="0.3">
      <c r="D12" t="s">
        <v>253</v>
      </c>
    </row>
    <row r="13" spans="1:4" ht="24" x14ac:dyDescent="0.3">
      <c r="A13" s="20">
        <v>39539</v>
      </c>
      <c r="B13" s="18" t="s">
        <v>241</v>
      </c>
      <c r="C13" s="19"/>
    </row>
    <row r="14" spans="1:4" ht="24" x14ac:dyDescent="0.3">
      <c r="A14" s="20">
        <v>39614</v>
      </c>
      <c r="B14" s="18" t="s">
        <v>254</v>
      </c>
      <c r="C14" s="19"/>
    </row>
    <row r="15" spans="1:4" ht="24" x14ac:dyDescent="0.3">
      <c r="A15" s="18">
        <v>0.1</v>
      </c>
      <c r="B15" s="18" t="s">
        <v>255</v>
      </c>
      <c r="C15" s="19"/>
    </row>
    <row r="16" spans="1:4" ht="24" x14ac:dyDescent="0.3">
      <c r="A16" s="18">
        <v>1000</v>
      </c>
      <c r="B16" s="18" t="s">
        <v>245</v>
      </c>
      <c r="C16" s="19"/>
    </row>
    <row r="17" spans="1:5" ht="24" x14ac:dyDescent="0.3">
      <c r="A17" s="18">
        <v>3</v>
      </c>
      <c r="B17" s="18" t="s">
        <v>256</v>
      </c>
    </row>
    <row r="19" spans="1:5" x14ac:dyDescent="0.3">
      <c r="A19" t="s">
        <v>250</v>
      </c>
      <c r="B19">
        <f>ACCRINTM(A13,A14,A15,A16,3)</f>
        <v>20.547945205479451</v>
      </c>
    </row>
    <row r="21" spans="1:5" x14ac:dyDescent="0.3">
      <c r="A21" t="s">
        <v>257</v>
      </c>
    </row>
    <row r="23" spans="1:5" x14ac:dyDescent="0.3">
      <c r="A23" t="s">
        <v>258</v>
      </c>
      <c r="B23" s="21">
        <f>SLN(E23,E24,E26)</f>
        <v>9000</v>
      </c>
      <c r="C23" t="s">
        <v>262</v>
      </c>
      <c r="E23">
        <v>50000</v>
      </c>
    </row>
    <row r="24" spans="1:5" x14ac:dyDescent="0.3">
      <c r="A24" t="s">
        <v>259</v>
      </c>
      <c r="B24" s="21">
        <f>DB(E23,E24,E26,1)</f>
        <v>18450</v>
      </c>
      <c r="C24" t="s">
        <v>263</v>
      </c>
      <c r="E24">
        <v>5000</v>
      </c>
    </row>
    <row r="25" spans="1:5" x14ac:dyDescent="0.3">
      <c r="B25" s="21">
        <f>DB(E23,E24,E26,2)</f>
        <v>11641.95</v>
      </c>
    </row>
    <row r="26" spans="1:5" x14ac:dyDescent="0.3">
      <c r="A26" t="s">
        <v>260</v>
      </c>
      <c r="B26" s="21">
        <f>DDB(E23,E24,E26,1)</f>
        <v>20000</v>
      </c>
      <c r="C26" t="s">
        <v>264</v>
      </c>
      <c r="E26">
        <v>5</v>
      </c>
    </row>
    <row r="27" spans="1:5" x14ac:dyDescent="0.3">
      <c r="A27" t="s">
        <v>261</v>
      </c>
      <c r="B27" s="21">
        <f>SYD(E23,E24,E26,1)</f>
        <v>15000</v>
      </c>
      <c r="C27" t="s">
        <v>265</v>
      </c>
      <c r="D27">
        <v>9000</v>
      </c>
    </row>
    <row r="28" spans="1:5" x14ac:dyDescent="0.3">
      <c r="C28" t="s">
        <v>266</v>
      </c>
      <c r="D28">
        <v>9000</v>
      </c>
    </row>
    <row r="30" spans="1:5" x14ac:dyDescent="0.3">
      <c r="C30" t="s">
        <v>267</v>
      </c>
      <c r="D30" s="23" t="s">
        <v>268</v>
      </c>
    </row>
    <row r="31" spans="1:5" x14ac:dyDescent="0.3">
      <c r="C31" t="s">
        <v>269</v>
      </c>
    </row>
    <row r="32" spans="1:5" x14ac:dyDescent="0.3">
      <c r="C32" t="s">
        <v>270</v>
      </c>
      <c r="D32" t="s">
        <v>271</v>
      </c>
    </row>
    <row r="34" spans="1:4" x14ac:dyDescent="0.3">
      <c r="C34" t="s">
        <v>270</v>
      </c>
      <c r="D34" t="s">
        <v>272</v>
      </c>
    </row>
    <row r="37" spans="1:4" x14ac:dyDescent="0.3">
      <c r="A37" t="s">
        <v>274</v>
      </c>
      <c r="B37">
        <v>9000</v>
      </c>
    </row>
    <row r="38" spans="1:4" x14ac:dyDescent="0.3">
      <c r="A38" t="s">
        <v>275</v>
      </c>
      <c r="C38">
        <v>9000</v>
      </c>
    </row>
    <row r="40" spans="1:4" x14ac:dyDescent="0.3">
      <c r="A40" t="s">
        <v>276</v>
      </c>
      <c r="B40">
        <v>100000</v>
      </c>
    </row>
    <row r="41" spans="1:4" x14ac:dyDescent="0.3">
      <c r="A41" s="23" t="s">
        <v>278</v>
      </c>
      <c r="B41">
        <v>60000</v>
      </c>
    </row>
    <row r="42" spans="1:4" x14ac:dyDescent="0.3">
      <c r="A42" t="s">
        <v>277</v>
      </c>
      <c r="B42">
        <f>B40-B41</f>
        <v>40000</v>
      </c>
    </row>
    <row r="43" spans="1:4" x14ac:dyDescent="0.3">
      <c r="A43" s="23" t="s">
        <v>279</v>
      </c>
      <c r="B43">
        <v>15000</v>
      </c>
    </row>
    <row r="44" spans="1:4" x14ac:dyDescent="0.3">
      <c r="A44" t="s">
        <v>273</v>
      </c>
      <c r="B44">
        <v>6000</v>
      </c>
    </row>
    <row r="45" spans="1:4" x14ac:dyDescent="0.3">
      <c r="A45" s="23" t="s">
        <v>280</v>
      </c>
      <c r="B45">
        <f>B42-B43-B44</f>
        <v>19000</v>
      </c>
    </row>
    <row r="46" spans="1:4" x14ac:dyDescent="0.3">
      <c r="A46" t="s">
        <v>281</v>
      </c>
      <c r="B46">
        <f>B45*37%</f>
        <v>7030</v>
      </c>
      <c r="C46">
        <v>7400</v>
      </c>
      <c r="D46">
        <v>7770</v>
      </c>
    </row>
    <row r="47" spans="1:4" x14ac:dyDescent="0.3">
      <c r="A47" s="23" t="s">
        <v>282</v>
      </c>
      <c r="B47">
        <f>B45-B46</f>
        <v>11970</v>
      </c>
    </row>
    <row r="49" spans="1:5" x14ac:dyDescent="0.3">
      <c r="A49" s="23" t="s">
        <v>283</v>
      </c>
      <c r="B49" t="s">
        <v>284</v>
      </c>
    </row>
    <row r="50" spans="1:5" x14ac:dyDescent="0.3">
      <c r="B50" t="s">
        <v>285</v>
      </c>
    </row>
    <row r="52" spans="1:5" x14ac:dyDescent="0.3">
      <c r="A52" t="s">
        <v>286</v>
      </c>
      <c r="B52" t="s">
        <v>287</v>
      </c>
      <c r="C52" t="s">
        <v>288</v>
      </c>
    </row>
    <row r="53" spans="1:5" x14ac:dyDescent="0.3">
      <c r="A53" s="25">
        <v>0.08</v>
      </c>
      <c r="B53" s="25">
        <v>0.08</v>
      </c>
      <c r="C53" s="25">
        <v>0.08</v>
      </c>
    </row>
    <row r="54" spans="1:5" x14ac:dyDescent="0.3">
      <c r="A54" t="s">
        <v>289</v>
      </c>
      <c r="B54" t="s">
        <v>290</v>
      </c>
      <c r="C54" t="s">
        <v>291</v>
      </c>
    </row>
    <row r="56" spans="1:5" x14ac:dyDescent="0.3">
      <c r="A56" s="26">
        <f>EFFECT(A53,1)</f>
        <v>8.0000000000000071E-2</v>
      </c>
      <c r="B56" s="26">
        <f>EFFECT(B53,2)</f>
        <v>8.1600000000000117E-2</v>
      </c>
      <c r="C56" s="26">
        <f>EFFECT(C53,4)</f>
        <v>8.2432159999999977E-2</v>
      </c>
    </row>
    <row r="58" spans="1:5" x14ac:dyDescent="0.3">
      <c r="A58" t="s">
        <v>292</v>
      </c>
      <c r="B58" s="22">
        <f>FV(C59,D62,D58)</f>
        <v>610510.00000000058</v>
      </c>
      <c r="C58" t="s">
        <v>293</v>
      </c>
      <c r="D58">
        <v>-100000</v>
      </c>
    </row>
    <row r="59" spans="1:5" x14ac:dyDescent="0.3">
      <c r="B59" s="21"/>
      <c r="C59" s="22">
        <v>0.1</v>
      </c>
    </row>
    <row r="60" spans="1:5" x14ac:dyDescent="0.3">
      <c r="C60" t="s">
        <v>296</v>
      </c>
      <c r="D60">
        <v>1</v>
      </c>
      <c r="E60">
        <v>2</v>
      </c>
    </row>
    <row r="61" spans="1:5" x14ac:dyDescent="0.3">
      <c r="C61" t="s">
        <v>295</v>
      </c>
      <c r="D61">
        <v>5</v>
      </c>
      <c r="E61">
        <v>5</v>
      </c>
    </row>
    <row r="62" spans="1:5" x14ac:dyDescent="0.3">
      <c r="C62" t="s">
        <v>294</v>
      </c>
      <c r="D62">
        <v>5</v>
      </c>
      <c r="E62">
        <f>E61*E60</f>
        <v>10</v>
      </c>
    </row>
    <row r="63" spans="1:5" x14ac:dyDescent="0.3">
      <c r="A63" t="s">
        <v>297</v>
      </c>
    </row>
    <row r="64" spans="1:5" x14ac:dyDescent="0.3">
      <c r="A64" t="s">
        <v>298</v>
      </c>
      <c r="B64" t="s">
        <v>299</v>
      </c>
    </row>
    <row r="65" spans="1:6" x14ac:dyDescent="0.3">
      <c r="C65" t="s">
        <v>300</v>
      </c>
      <c r="D65">
        <v>100000</v>
      </c>
    </row>
    <row r="66" spans="1:6" x14ac:dyDescent="0.3">
      <c r="C66">
        <v>0.1</v>
      </c>
    </row>
    <row r="67" spans="1:6" x14ac:dyDescent="0.3">
      <c r="B67" t="s">
        <v>301</v>
      </c>
      <c r="C67" t="s">
        <v>240</v>
      </c>
      <c r="D67">
        <f>D65*10/100</f>
        <v>10000</v>
      </c>
      <c r="E67">
        <v>110000</v>
      </c>
    </row>
    <row r="68" spans="1:6" x14ac:dyDescent="0.3">
      <c r="B68" t="s">
        <v>266</v>
      </c>
      <c r="D68">
        <f>D65*10/100</f>
        <v>10000</v>
      </c>
      <c r="E68">
        <f>E67*10/100</f>
        <v>11000</v>
      </c>
    </row>
    <row r="69" spans="1:6" x14ac:dyDescent="0.3">
      <c r="C69" t="s">
        <v>302</v>
      </c>
      <c r="D69">
        <v>120000</v>
      </c>
      <c r="E69">
        <f>D65+D67+E68</f>
        <v>121000</v>
      </c>
      <c r="F69" t="s">
        <v>303</v>
      </c>
    </row>
    <row r="70" spans="1:6" x14ac:dyDescent="0.3">
      <c r="A70" t="s">
        <v>304</v>
      </c>
    </row>
    <row r="71" spans="1:6" x14ac:dyDescent="0.3">
      <c r="A71" t="s">
        <v>305</v>
      </c>
    </row>
    <row r="72" spans="1:6" x14ac:dyDescent="0.3">
      <c r="A72" t="s">
        <v>294</v>
      </c>
    </row>
    <row r="73" spans="1:6" x14ac:dyDescent="0.3">
      <c r="A73" t="s">
        <v>306</v>
      </c>
    </row>
    <row r="74" spans="1:6" x14ac:dyDescent="0.3">
      <c r="A74" t="s">
        <v>307</v>
      </c>
    </row>
    <row r="76" spans="1:6" x14ac:dyDescent="0.3">
      <c r="A76" t="s">
        <v>308</v>
      </c>
    </row>
    <row r="77" spans="1:6" x14ac:dyDescent="0.3">
      <c r="A77" t="s">
        <v>309</v>
      </c>
    </row>
    <row r="78" spans="1:6" x14ac:dyDescent="0.3">
      <c r="A78" t="s">
        <v>310</v>
      </c>
      <c r="B78">
        <v>1000000</v>
      </c>
      <c r="C78">
        <v>1200000</v>
      </c>
      <c r="D78">
        <f>B78-C78</f>
        <v>-200000</v>
      </c>
    </row>
    <row r="79" spans="1:6" x14ac:dyDescent="0.3">
      <c r="A79" t="s">
        <v>311</v>
      </c>
    </row>
    <row r="81" spans="1:4" x14ac:dyDescent="0.3">
      <c r="A81" t="s">
        <v>312</v>
      </c>
    </row>
    <row r="82" spans="1:4" x14ac:dyDescent="0.3">
      <c r="A82" t="s">
        <v>313</v>
      </c>
    </row>
    <row r="83" spans="1:4" x14ac:dyDescent="0.3">
      <c r="A83" t="s">
        <v>314</v>
      </c>
    </row>
    <row r="84" spans="1:4" x14ac:dyDescent="0.3">
      <c r="A84" t="s">
        <v>315</v>
      </c>
    </row>
    <row r="86" spans="1:4" x14ac:dyDescent="0.3">
      <c r="A86" t="s">
        <v>299</v>
      </c>
      <c r="C86">
        <v>-100000</v>
      </c>
      <c r="D86" t="s">
        <v>317</v>
      </c>
    </row>
    <row r="87" spans="1:4" x14ac:dyDescent="0.3">
      <c r="B87" s="21">
        <f>PMT(C88,4,C86)</f>
        <v>30192.080445403935</v>
      </c>
      <c r="C87">
        <v>5000</v>
      </c>
      <c r="D87" t="s">
        <v>316</v>
      </c>
    </row>
    <row r="88" spans="1:4" x14ac:dyDescent="0.3">
      <c r="C88" s="24">
        <v>0.08</v>
      </c>
    </row>
    <row r="89" spans="1:4" x14ac:dyDescent="0.3">
      <c r="C89">
        <v>2</v>
      </c>
      <c r="D89" t="s">
        <v>318</v>
      </c>
    </row>
    <row r="90" spans="1:4" x14ac:dyDescent="0.3">
      <c r="B90" t="s">
        <v>316</v>
      </c>
    </row>
    <row r="92" spans="1:4" x14ac:dyDescent="0.3">
      <c r="B92" t="s">
        <v>319</v>
      </c>
      <c r="C92">
        <v>500000</v>
      </c>
    </row>
    <row r="93" spans="1:4" x14ac:dyDescent="0.3">
      <c r="B93" t="s">
        <v>320</v>
      </c>
      <c r="C93" s="24">
        <v>7.0000000000000007E-2</v>
      </c>
    </row>
    <row r="94" spans="1:4" x14ac:dyDescent="0.3">
      <c r="B94" t="s">
        <v>322</v>
      </c>
      <c r="C94" s="24">
        <v>0.1</v>
      </c>
      <c r="D94">
        <f>C92*C94</f>
        <v>50000</v>
      </c>
    </row>
    <row r="95" spans="1:4" x14ac:dyDescent="0.3">
      <c r="B95" t="s">
        <v>321</v>
      </c>
      <c r="C95">
        <f>12*3</f>
        <v>36</v>
      </c>
      <c r="D95">
        <f>C92-D94</f>
        <v>450000</v>
      </c>
    </row>
    <row r="98" spans="2:2" x14ac:dyDescent="0.3">
      <c r="B98" s="21">
        <f>PMT(C93/12,C95,D95)</f>
        <v>-13894.693589417373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SirQasim</dc:creator>
  <cp:lastModifiedBy>SirQasim</cp:lastModifiedBy>
  <cp:lastPrinted>2017-10-05T00:53:43Z</cp:lastPrinted>
  <dcterms:created xsi:type="dcterms:W3CDTF">2017-10-05T00:28:23Z</dcterms:created>
  <dcterms:modified xsi:type="dcterms:W3CDTF">2017-10-11T02:01:39Z</dcterms:modified>
</cp:coreProperties>
</file>