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20190\Desktop\"/>
    </mc:Choice>
  </mc:AlternateContent>
  <xr:revisionPtr revIDLastSave="0" documentId="13_ncr:1_{819828F4-95AB-4C29-B1D0-2DB2B7A7F47F}" xr6:coauthVersionLast="36" xr6:coauthVersionMax="47" xr10:uidLastSave="{00000000-0000-0000-0000-000000000000}"/>
  <bookViews>
    <workbookView showHorizontalScroll="0" showVerticalScroll="0" xWindow="-120" yWindow="-120" windowWidth="20730" windowHeight="11040" xr2:uid="{00000000-000D-0000-FFFF-FFFF00000000}"/>
  </bookViews>
  <sheets>
    <sheet name="Cliente" sheetId="1" r:id="rId1"/>
    <sheet name="Interno" sheetId="4" r:id="rId2"/>
    <sheet name="Costos" sheetId="5" r:id="rId3"/>
  </sheets>
  <calcPr calcId="179021"/>
</workbook>
</file>

<file path=xl/calcChain.xml><?xml version="1.0" encoding="utf-8"?>
<calcChain xmlns="http://schemas.openxmlformats.org/spreadsheetml/2006/main">
  <c r="G21" i="5" l="1"/>
  <c r="H26" i="1"/>
  <c r="B26" i="4"/>
  <c r="C26" i="4"/>
  <c r="F26" i="4"/>
  <c r="G26" i="4"/>
  <c r="I26" i="4"/>
  <c r="F25" i="5"/>
  <c r="C25" i="5"/>
  <c r="B25" i="5"/>
  <c r="A25" i="5"/>
  <c r="F24" i="5"/>
  <c r="C24" i="5"/>
  <c r="B24" i="5"/>
  <c r="A24" i="5"/>
  <c r="F23" i="5"/>
  <c r="C23" i="5"/>
  <c r="B23" i="5"/>
  <c r="A23" i="5"/>
  <c r="F22" i="5"/>
  <c r="G22" i="5" s="1"/>
  <c r="B22" i="5"/>
  <c r="A22" i="5"/>
  <c r="B21" i="5"/>
  <c r="A21" i="5"/>
  <c r="F20" i="5"/>
  <c r="D20" i="5"/>
  <c r="C20" i="5"/>
  <c r="B20" i="5"/>
  <c r="A20" i="5"/>
  <c r="F19" i="5"/>
  <c r="D19" i="5"/>
  <c r="C19" i="5"/>
  <c r="B19" i="5"/>
  <c r="A19" i="5"/>
  <c r="F18" i="5"/>
  <c r="D18" i="5"/>
  <c r="C18" i="5"/>
  <c r="B18" i="5"/>
  <c r="A18" i="5"/>
  <c r="F17" i="5"/>
  <c r="D17" i="5"/>
  <c r="C17" i="5"/>
  <c r="B17" i="5"/>
  <c r="A17" i="5"/>
  <c r="F16" i="5"/>
  <c r="D16" i="5"/>
  <c r="C16" i="5"/>
  <c r="B16" i="5"/>
  <c r="A16" i="5"/>
  <c r="F15" i="5"/>
  <c r="D15" i="5"/>
  <c r="C15" i="5"/>
  <c r="B15" i="5"/>
  <c r="A15" i="5"/>
  <c r="F14" i="5"/>
  <c r="D14" i="5"/>
  <c r="C14" i="5"/>
  <c r="B14" i="5"/>
  <c r="A14" i="5"/>
  <c r="F13" i="5"/>
  <c r="D13" i="5"/>
  <c r="C13" i="5"/>
  <c r="B13" i="5"/>
  <c r="A13" i="5"/>
  <c r="F12" i="5"/>
  <c r="D12" i="5"/>
  <c r="C12" i="5"/>
  <c r="B12" i="5"/>
  <c r="A12" i="5"/>
  <c r="C7" i="5"/>
  <c r="C5" i="5"/>
  <c r="A4" i="5"/>
  <c r="I25" i="4"/>
  <c r="G25" i="4"/>
  <c r="F25" i="4"/>
  <c r="C25" i="4"/>
  <c r="B25" i="4"/>
  <c r="A25" i="4"/>
  <c r="I24" i="4"/>
  <c r="G24" i="4"/>
  <c r="F24" i="4"/>
  <c r="C24" i="4"/>
  <c r="B24" i="4"/>
  <c r="A24" i="4"/>
  <c r="I23" i="4"/>
  <c r="G23" i="4"/>
  <c r="F23" i="4"/>
  <c r="C23" i="4"/>
  <c r="B23" i="4"/>
  <c r="A23" i="4"/>
  <c r="G22" i="4"/>
  <c r="F22" i="4"/>
  <c r="C22" i="4"/>
  <c r="B22" i="4"/>
  <c r="A22" i="4"/>
  <c r="G21" i="4"/>
  <c r="F21" i="4"/>
  <c r="C21" i="4"/>
  <c r="B21" i="4"/>
  <c r="A21" i="4"/>
  <c r="I20" i="4"/>
  <c r="H20" i="4"/>
  <c r="E20" i="5" s="1"/>
  <c r="G20" i="4"/>
  <c r="F20" i="4"/>
  <c r="C20" i="4"/>
  <c r="A20" i="4"/>
  <c r="I19" i="4"/>
  <c r="H19" i="4"/>
  <c r="E19" i="5" s="1"/>
  <c r="G19" i="4"/>
  <c r="F19" i="4"/>
  <c r="C19" i="4"/>
  <c r="B19" i="4"/>
  <c r="A19" i="4"/>
  <c r="I18" i="4"/>
  <c r="H18" i="4"/>
  <c r="E18" i="5" s="1"/>
  <c r="G18" i="4"/>
  <c r="F18" i="4"/>
  <c r="C18" i="4"/>
  <c r="B18" i="4"/>
  <c r="A18" i="4"/>
  <c r="I17" i="4"/>
  <c r="H17" i="4"/>
  <c r="E17" i="5" s="1"/>
  <c r="G17" i="4"/>
  <c r="F17" i="4"/>
  <c r="C17" i="4"/>
  <c r="B17" i="4"/>
  <c r="A17" i="4"/>
  <c r="I16" i="4"/>
  <c r="H16" i="4"/>
  <c r="E16" i="5" s="1"/>
  <c r="G16" i="4"/>
  <c r="F16" i="4"/>
  <c r="C16" i="4"/>
  <c r="B16" i="4"/>
  <c r="A16" i="4"/>
  <c r="I15" i="4"/>
  <c r="H15" i="4"/>
  <c r="E15" i="5" s="1"/>
  <c r="G15" i="4"/>
  <c r="F15" i="4"/>
  <c r="C15" i="4"/>
  <c r="B15" i="4"/>
  <c r="A15" i="4"/>
  <c r="I14" i="4"/>
  <c r="H14" i="4"/>
  <c r="E14" i="5" s="1"/>
  <c r="G14" i="4"/>
  <c r="F14" i="4"/>
  <c r="C14" i="4"/>
  <c r="B14" i="4"/>
  <c r="A14" i="4"/>
  <c r="I13" i="4"/>
  <c r="H13" i="4"/>
  <c r="E13" i="5" s="1"/>
  <c r="G13" i="4"/>
  <c r="F13" i="4"/>
  <c r="C13" i="4"/>
  <c r="B13" i="4"/>
  <c r="A13" i="4"/>
  <c r="I12" i="4"/>
  <c r="H12" i="4"/>
  <c r="E12" i="5" s="1"/>
  <c r="G12" i="4"/>
  <c r="F12" i="4"/>
  <c r="C12" i="4"/>
  <c r="B12" i="4"/>
  <c r="A12" i="4"/>
  <c r="B8" i="4"/>
  <c r="C7" i="4"/>
  <c r="C6" i="4"/>
  <c r="C5" i="4"/>
  <c r="A4" i="4"/>
  <c r="H27" i="1"/>
  <c r="H31" i="1" s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D26" i="5" l="1"/>
  <c r="J26" i="4"/>
  <c r="G23" i="5"/>
  <c r="G24" i="5"/>
  <c r="G25" i="5"/>
  <c r="J24" i="4"/>
  <c r="J13" i="4"/>
  <c r="J21" i="4"/>
  <c r="G19" i="5"/>
  <c r="J17" i="4"/>
  <c r="J12" i="4"/>
  <c r="J16" i="4"/>
  <c r="J20" i="4"/>
  <c r="J22" i="4"/>
  <c r="G17" i="5"/>
  <c r="J15" i="4"/>
  <c r="J19" i="4"/>
  <c r="J23" i="4"/>
  <c r="J25" i="4"/>
  <c r="G13" i="5"/>
  <c r="J14" i="4"/>
  <c r="J27" i="4" s="1"/>
  <c r="I8" i="4" s="1"/>
  <c r="J18" i="4"/>
  <c r="G12" i="5"/>
  <c r="G15" i="5"/>
  <c r="G18" i="5"/>
  <c r="G16" i="5"/>
  <c r="G20" i="5"/>
  <c r="G14" i="5"/>
  <c r="C26" i="5"/>
  <c r="G8" i="1"/>
  <c r="G26" i="5" l="1"/>
  <c r="F8" i="5" s="1"/>
</calcChain>
</file>

<file path=xl/sharedStrings.xml><?xml version="1.0" encoding="utf-8"?>
<sst xmlns="http://schemas.openxmlformats.org/spreadsheetml/2006/main" count="80" uniqueCount="51">
  <si>
    <t>DETALLE DE CANCELACIÓN</t>
  </si>
  <si>
    <t>PRÉSTAMO</t>
  </si>
  <si>
    <t>Diego Armando Padilla López</t>
  </si>
  <si>
    <t>Préstamo No.:</t>
  </si>
  <si>
    <t>Moneda:</t>
  </si>
  <si>
    <t>Quetzal</t>
  </si>
  <si>
    <t>Saldo total</t>
  </si>
  <si>
    <t>Tipo de crédito:</t>
  </si>
  <si>
    <t>Individual</t>
  </si>
  <si>
    <t>P-032FXJ Suzuki S-Cross GL AT 2015</t>
  </si>
  <si>
    <t>No.</t>
  </si>
  <si>
    <t>Mes</t>
  </si>
  <si>
    <t>Interés</t>
  </si>
  <si>
    <t>Servicios</t>
  </si>
  <si>
    <t>Mora</t>
  </si>
  <si>
    <t>OTROS</t>
  </si>
  <si>
    <t>Capital pendiente de pago</t>
  </si>
  <si>
    <t>Total a cancelar</t>
  </si>
  <si>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</si>
  <si>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</si>
  <si>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</si>
  <si>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</si>
  <si>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</si>
  <si>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</si>
  <si>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</si>
  <si>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</si>
  <si>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</si>
  <si>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</si>
  <si>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Total</t>
  </si>
  <si>
    <t>Servicios corresponden a Gps y Seguro</t>
  </si>
  <si>
    <t>Valor de venta</t>
  </si>
  <si>
    <t>12. garantia mobiliaria</t>
  </si>
  <si>
    <t>Abono parcial</t>
  </si>
  <si>
    <t>13. combustible</t>
  </si>
  <si>
    <t>Seguro</t>
  </si>
  <si>
    <t>GPS</t>
  </si>
  <si>
    <t>Membresia</t>
  </si>
  <si>
    <t>5. 14 dias de GPS</t>
  </si>
  <si>
    <t>12. Garantia mobiliaria</t>
  </si>
  <si>
    <t>13. Otros cube</t>
  </si>
  <si>
    <t>14. Gasolina</t>
  </si>
  <si>
    <t>DETALLE DE COSTOS</t>
  </si>
  <si>
    <t>DATOS DEL VEHÍCULO</t>
  </si>
  <si>
    <t>Otros</t>
  </si>
  <si>
    <t>5. 14 dias Gps localiza</t>
  </si>
  <si>
    <t>13. gasolina</t>
  </si>
  <si>
    <t>14. gastos de reparacion</t>
  </si>
  <si>
    <t>Saldo insoluito</t>
  </si>
  <si>
    <t>15. Gastos de reparacion</t>
  </si>
  <si>
    <t>14. Gastos de reparacion</t>
  </si>
  <si>
    <t>15. gastos juridicos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</si>
</sst>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Q&quot;* #,##0.00_-;\-&quot;Q&quot;* #,##0.00_-;_-&quot;Q&quot;* &quot;-&quot;??_-;_-@_-"/>
    <numFmt numFmtId="164" formatCode="&quot;Q&quot;#,##0.00"/>
  </numFmts>
  <fonts count="38">
    <font>
      <sz val="11"/>
      <color theme="1"/>
      <name val="Calibri"/>
      <charset val="134"/>
      <scheme val="minor"/>
    </font>
    <font>
      <sz val="36"/>
      <color theme="5"/>
      <name val="Calibri"/>
      <charset val="134"/>
      <scheme val="minor"/>
    </font>
    <font>
      <sz val="11"/>
      <color theme="5"/>
      <name val="Calibri"/>
      <charset val="134"/>
      <scheme val="minor"/>
    </font>
    <font>
      <b/>
      <sz val="28"/>
      <color theme="5"/>
      <name val="Calibri"/>
      <charset val="134"/>
      <scheme val="minor"/>
    </font>
    <font>
      <b/>
      <sz val="14"/>
      <color theme="5"/>
      <name val="Calibri"/>
      <charset val="134"/>
      <scheme val="minor"/>
    </font>
    <font>
      <b/>
      <sz val="10"/>
      <color theme="5"/>
      <name val="Arial"/>
      <charset val="134"/>
    </font>
    <font>
      <sz val="10"/>
      <color theme="5"/>
      <name val="Arial"/>
      <charset val="134"/>
    </font>
    <font>
      <sz val="28"/>
      <color theme="5"/>
      <name val="Calibri"/>
      <charset val="134"/>
      <scheme val="minor"/>
    </font>
    <font>
      <sz val="9"/>
      <color theme="5"/>
      <name val="Arial"/>
      <charset val="134"/>
    </font>
    <font>
      <b/>
      <sz val="11"/>
      <color theme="5"/>
      <name val="Arial"/>
      <charset val="134"/>
    </font>
    <font>
      <b/>
      <sz val="20"/>
      <color theme="5"/>
      <name val="Calibri"/>
      <charset val="134"/>
      <scheme val="minor"/>
    </font>
    <font>
      <sz val="8"/>
      <color rgb="FF434343"/>
      <name val="Arial"/>
      <charset val="134"/>
    </font>
    <font>
      <b/>
      <sz val="11"/>
      <color theme="1"/>
      <name val="Calibri"/>
      <charset val="134"/>
      <scheme val="minor"/>
    </font>
    <font>
      <sz val="11"/>
      <color rgb="FF01003D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36"/>
      <color theme="9" tint="-0.249977111117893"/>
      <name val="Calibri"/>
      <charset val="134"/>
      <scheme val="minor"/>
    </font>
    <font>
      <b/>
      <sz val="28"/>
      <color theme="9" tint="-0.249977111117893"/>
      <name val="Calibri"/>
      <charset val="134"/>
      <scheme val="minor"/>
    </font>
    <font>
      <b/>
      <sz val="14"/>
      <color theme="9" tint="-0.249977111117893"/>
      <name val="Calibri"/>
      <charset val="134"/>
      <scheme val="minor"/>
    </font>
    <font>
      <b/>
      <sz val="14"/>
      <color rgb="FF01003D"/>
      <name val="Calibri"/>
      <charset val="134"/>
      <scheme val="minor"/>
    </font>
    <font>
      <b/>
      <sz val="10"/>
      <color theme="9" tint="-0.249977111117893"/>
      <name val="Arial"/>
      <charset val="134"/>
    </font>
    <font>
      <sz val="10"/>
      <color theme="9" tint="-0.249977111117893"/>
      <name val="Arial"/>
      <charset val="134"/>
    </font>
    <font>
      <sz val="8"/>
      <color theme="9" tint="-0.249977111117893"/>
      <name val="Arial"/>
      <charset val="134"/>
    </font>
    <font>
      <sz val="9"/>
      <color theme="9" tint="-0.249977111117893"/>
      <name val="Arial"/>
      <charset val="134"/>
    </font>
    <font>
      <b/>
      <sz val="11"/>
      <color theme="9" tint="-0.249977111117893"/>
      <name val="Arial"/>
      <charset val="134"/>
    </font>
    <font>
      <b/>
      <sz val="11"/>
      <color rgb="FF434343"/>
      <name val="Arial"/>
      <charset val="134"/>
    </font>
    <font>
      <sz val="28"/>
      <color theme="9" tint="-0.249977111117893"/>
      <name val="Calibri"/>
      <charset val="134"/>
      <scheme val="minor"/>
    </font>
    <font>
      <b/>
      <sz val="20"/>
      <color theme="9" tint="-0.249977111117893"/>
      <name val="Calibri"/>
      <charset val="134"/>
      <scheme val="minor"/>
    </font>
    <font>
      <sz val="36"/>
      <color rgb="FF01003D"/>
      <name val="Calibri"/>
      <charset val="134"/>
      <scheme val="minor"/>
    </font>
    <font>
      <b/>
      <sz val="28"/>
      <color rgb="FF01003D"/>
      <name val="Calibri"/>
      <charset val="134"/>
      <scheme val="minor"/>
    </font>
    <font>
      <b/>
      <sz val="10"/>
      <color rgb="FF01003D"/>
      <name val="Arial"/>
      <charset val="134"/>
    </font>
    <font>
      <sz val="10"/>
      <color rgb="FF434343"/>
      <name val="Arial"/>
      <charset val="134"/>
    </font>
    <font>
      <sz val="28"/>
      <color rgb="FF01003D"/>
      <name val="Calibri"/>
      <charset val="134"/>
      <scheme val="minor"/>
    </font>
    <font>
      <sz val="9"/>
      <color rgb="FF434343"/>
      <name val="Arial"/>
      <charset val="134"/>
    </font>
    <font>
      <b/>
      <sz val="20"/>
      <color rgb="FF01003D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1003D"/>
      <name val="Calibri"/>
    </font>
    <font>
      <sz val="11"/>
      <color rgb="FF01003D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9FDEA"/>
        <bgColor indexed="64"/>
      </patternFill>
    </fill>
    <fill>
      <patternFill patternType="solid">
        <fgColor rgb="FF01003D"/>
        <bgColor indexed="64"/>
      </patternFill>
    </fill>
    <fill>
      <patternFill patternType="solid">
        <fgColor rgb="FFDFF6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1003D"/>
      </right>
      <top/>
      <bottom/>
      <diagonal/>
    </border>
    <border>
      <left style="thin">
        <color rgb="FF01003D"/>
      </left>
      <right style="thin">
        <color rgb="FF01003D"/>
      </right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35" fillId="0" borderId="0" applyFont="0" applyFill="0" applyBorder="0" applyAlignment="0" applyProtection="0"/>
  </cellStyleXfs>
  <cellXfs count="10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" fontId="6" fillId="0" borderId="0" xfId="0" applyNumberFormat="1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164" fontId="10" fillId="0" borderId="0" xfId="0" applyNumberFormat="1" applyFont="1" applyAlignment="1">
      <alignment horizontal="center"/>
    </xf>
    <xf numFmtId="0" fontId="11" fillId="0" borderId="0" xfId="0" applyFont="1" applyAlignment="1">
      <alignment horizont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/>
    </xf>
    <xf numFmtId="16" fontId="13" fillId="3" borderId="3" xfId="0" applyNumberFormat="1" applyFont="1" applyFill="1" applyBorder="1" applyAlignment="1">
      <alignment horizontal="center" wrapText="1"/>
    </xf>
    <xf numFmtId="164" fontId="13" fillId="3" borderId="3" xfId="0" applyNumberFormat="1" applyFont="1" applyFill="1" applyBorder="1" applyAlignment="1">
      <alignment horizontal="center" wrapText="1"/>
    </xf>
    <xf numFmtId="164" fontId="13" fillId="3" borderId="3" xfId="1" applyNumberFormat="1" applyFont="1" applyFill="1" applyBorder="1" applyAlignment="1">
      <alignment horizontal="center" wrapText="1"/>
    </xf>
    <xf numFmtId="164" fontId="13" fillId="3" borderId="0" xfId="1" applyNumberFormat="1" applyFont="1" applyFill="1" applyAlignment="1">
      <alignment horizontal="right" wrapText="1"/>
    </xf>
    <xf numFmtId="16" fontId="13" fillId="3" borderId="3" xfId="0" applyNumberFormat="1" applyFont="1" applyFill="1" applyBorder="1"/>
    <xf numFmtId="0" fontId="13" fillId="3" borderId="0" xfId="0" applyFont="1" applyFill="1" applyAlignment="1">
      <alignment horizontal="center"/>
    </xf>
    <xf numFmtId="16" fontId="13" fillId="3" borderId="0" xfId="0" applyNumberFormat="1" applyFont="1" applyFill="1"/>
    <xf numFmtId="164" fontId="13" fillId="3" borderId="0" xfId="1" applyNumberFormat="1" applyFont="1" applyFill="1" applyAlignment="1">
      <alignment horizontal="center" wrapText="1"/>
    </xf>
    <xf numFmtId="0" fontId="13" fillId="3" borderId="0" xfId="0" applyFont="1" applyFill="1"/>
    <xf numFmtId="164" fontId="13" fillId="3" borderId="0" xfId="0" applyNumberFormat="1" applyFont="1" applyFill="1" applyAlignment="1">
      <alignment horizontal="center" wrapText="1"/>
    </xf>
    <xf numFmtId="0" fontId="13" fillId="3" borderId="0" xfId="0" applyFont="1" applyFill="1" applyAlignment="1">
      <alignment horizontal="center" wrapText="1"/>
    </xf>
    <xf numFmtId="164" fontId="13" fillId="3" borderId="0" xfId="0" applyNumberFormat="1" applyFont="1" applyFill="1" applyAlignment="1">
      <alignment horizontal="right" wrapText="1"/>
    </xf>
    <xf numFmtId="0" fontId="0" fillId="0" borderId="0" xfId="0" applyFont="1"/>
    <xf numFmtId="0" fontId="12" fillId="0" borderId="0" xfId="0" applyFont="1"/>
    <xf numFmtId="44" fontId="0" fillId="0" borderId="0" xfId="1" applyFont="1" applyBorder="1"/>
    <xf numFmtId="44" fontId="0" fillId="0" borderId="0" xfId="1" applyFont="1" applyFill="1" applyBorder="1"/>
    <xf numFmtId="0" fontId="14" fillId="0" borderId="0" xfId="0" applyFont="1"/>
    <xf numFmtId="44" fontId="15" fillId="0" borderId="0" xfId="1" applyFont="1" applyBorder="1"/>
    <xf numFmtId="44" fontId="12" fillId="0" borderId="0" xfId="0" applyNumberFormat="1" applyFont="1"/>
    <xf numFmtId="0" fontId="16" fillId="0" borderId="0" xfId="0" applyFont="1"/>
    <xf numFmtId="0" fontId="17" fillId="0" borderId="0" xfId="0" applyFont="1"/>
    <xf numFmtId="0" fontId="19" fillId="0" borderId="0" xfId="0" applyFont="1" applyAlignment="1">
      <alignment horizontal="left" vertical="top" wrapText="1"/>
    </xf>
    <xf numFmtId="1" fontId="21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center" wrapText="1"/>
    </xf>
    <xf numFmtId="0" fontId="21" fillId="0" borderId="0" xfId="0" applyFont="1" applyAlignment="1">
      <alignment horizontal="left" wrapText="1"/>
    </xf>
    <xf numFmtId="0" fontId="23" fillId="0" borderId="0" xfId="0" applyFont="1" applyAlignment="1">
      <alignment horizontal="left" wrapText="1"/>
    </xf>
    <xf numFmtId="0" fontId="25" fillId="0" borderId="0" xfId="0" applyFont="1" applyAlignment="1">
      <alignment horizontal="left" vertical="top" wrapText="1"/>
    </xf>
    <xf numFmtId="0" fontId="12" fillId="4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wrapText="1"/>
    </xf>
    <xf numFmtId="0" fontId="13" fillId="5" borderId="2" xfId="0" applyFont="1" applyFill="1" applyBorder="1" applyAlignment="1">
      <alignment horizontal="center"/>
    </xf>
    <xf numFmtId="16" fontId="13" fillId="5" borderId="3" xfId="0" applyNumberFormat="1" applyFont="1" applyFill="1" applyBorder="1" applyAlignment="1">
      <alignment horizontal="center" wrapText="1"/>
    </xf>
    <xf numFmtId="164" fontId="13" fillId="5" borderId="3" xfId="0" applyNumberFormat="1" applyFont="1" applyFill="1" applyBorder="1" applyAlignment="1">
      <alignment horizontal="center" wrapText="1"/>
    </xf>
    <xf numFmtId="164" fontId="13" fillId="5" borderId="3" xfId="1" applyNumberFormat="1" applyFont="1" applyFill="1" applyBorder="1" applyAlignment="1">
      <alignment horizontal="center" wrapText="1"/>
    </xf>
    <xf numFmtId="164" fontId="13" fillId="5" borderId="3" xfId="1" applyNumberFormat="1" applyFont="1" applyFill="1" applyBorder="1" applyAlignment="1">
      <alignment horizontal="center"/>
    </xf>
    <xf numFmtId="16" fontId="13" fillId="5" borderId="3" xfId="0" applyNumberFormat="1" applyFont="1" applyFill="1" applyBorder="1"/>
    <xf numFmtId="0" fontId="13" fillId="5" borderId="0" xfId="0" applyFont="1" applyFill="1" applyAlignment="1">
      <alignment horizontal="center"/>
    </xf>
    <xf numFmtId="16" fontId="13" fillId="5" borderId="0" xfId="0" applyNumberFormat="1" applyFont="1" applyFill="1"/>
    <xf numFmtId="164" fontId="13" fillId="5" borderId="0" xfId="1" applyNumberFormat="1" applyFont="1" applyFill="1" applyAlignment="1">
      <alignment horizontal="center" wrapText="1"/>
    </xf>
    <xf numFmtId="164" fontId="13" fillId="5" borderId="0" xfId="1" applyNumberFormat="1" applyFont="1" applyFill="1" applyAlignment="1">
      <alignment horizontal="center"/>
    </xf>
    <xf numFmtId="0" fontId="13" fillId="5" borderId="0" xfId="0" applyFont="1" applyFill="1"/>
    <xf numFmtId="0" fontId="13" fillId="5" borderId="0" xfId="0" applyFont="1" applyFill="1" applyAlignment="1">
      <alignment horizontal="center" wrapText="1"/>
    </xf>
    <xf numFmtId="164" fontId="27" fillId="0" borderId="0" xfId="0" applyNumberFormat="1" applyFont="1" applyAlignment="1">
      <alignment horizontal="center"/>
    </xf>
    <xf numFmtId="164" fontId="13" fillId="5" borderId="0" xfId="1" applyNumberFormat="1" applyFont="1" applyFill="1" applyAlignment="1">
      <alignment horizontal="right" wrapText="1"/>
    </xf>
    <xf numFmtId="164" fontId="13" fillId="5" borderId="0" xfId="0" applyNumberFormat="1" applyFont="1" applyFill="1" applyAlignment="1">
      <alignment horizontal="right" wrapText="1"/>
    </xf>
    <xf numFmtId="0" fontId="28" fillId="0" borderId="0" xfId="0" applyFont="1"/>
    <xf numFmtId="0" fontId="29" fillId="0" borderId="0" xfId="0" applyFont="1"/>
    <xf numFmtId="1" fontId="31" fillId="0" borderId="0" xfId="0" applyNumberFormat="1" applyFont="1" applyAlignment="1">
      <alignment horizontal="left" wrapText="1"/>
    </xf>
    <xf numFmtId="0" fontId="31" fillId="0" borderId="0" xfId="0" applyFont="1" applyAlignment="1">
      <alignment horizontal="left" wrapText="1"/>
    </xf>
    <xf numFmtId="0" fontId="33" fillId="0" borderId="4" xfId="0" applyFont="1" applyBorder="1" applyAlignment="1">
      <alignment horizontal="center"/>
    </xf>
    <xf numFmtId="164" fontId="34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wrapText="1"/>
    </xf>
    <xf numFmtId="0" fontId="13" fillId="7" borderId="2" xfId="0" applyFont="1" applyFill="1" applyBorder="1" applyAlignment="1">
      <alignment horizontal="center"/>
    </xf>
    <xf numFmtId="16" fontId="13" fillId="7" borderId="3" xfId="0" applyNumberFormat="1" applyFont="1" applyFill="1" applyBorder="1" applyAlignment="1">
      <alignment horizontal="left" wrapText="1"/>
    </xf>
    <xf numFmtId="164" fontId="13" fillId="7" borderId="3" xfId="1" applyNumberFormat="1" applyFont="1" applyFill="1" applyBorder="1" applyAlignment="1">
      <alignment horizontal="center" wrapText="1"/>
    </xf>
    <xf numFmtId="164" fontId="13" fillId="7" borderId="3" xfId="1" applyNumberFormat="1" applyFont="1" applyFill="1" applyBorder="1" applyAlignment="1">
      <alignment horizontal="center"/>
    </xf>
    <xf numFmtId="164" fontId="13" fillId="7" borderId="0" xfId="1" applyNumberFormat="1" applyFont="1" applyFill="1" applyAlignment="1">
      <alignment horizontal="right" wrapText="1"/>
    </xf>
    <xf numFmtId="0" fontId="13" fillId="7" borderId="3" xfId="0" applyFont="1" applyFill="1" applyBorder="1" applyAlignment="1">
      <alignment horizontal="left" wrapText="1"/>
    </xf>
    <xf numFmtId="0" fontId="13" fillId="7" borderId="0" xfId="0" applyFont="1" applyFill="1" applyAlignment="1">
      <alignment horizontal="center"/>
    </xf>
    <xf numFmtId="0" fontId="13" fillId="7" borderId="0" xfId="0" applyFont="1" applyFill="1"/>
    <xf numFmtId="0" fontId="13" fillId="7" borderId="0" xfId="0" applyFont="1" applyFill="1" applyAlignment="1">
      <alignment horizontal="center" wrapText="1"/>
    </xf>
    <xf numFmtId="164" fontId="13" fillId="7" borderId="0" xfId="0" applyNumberFormat="1" applyFont="1" applyFill="1" applyAlignment="1">
      <alignment horizontal="right" wrapText="1"/>
    </xf>
    <xf numFmtId="0" fontId="12" fillId="0" borderId="1" xfId="0" applyFont="1" applyBorder="1"/>
    <xf numFmtId="44" fontId="0" fillId="0" borderId="1" xfId="1" applyFont="1" applyBorder="1"/>
    <xf numFmtId="44" fontId="0" fillId="0" borderId="1" xfId="1" applyFont="1" applyFill="1" applyBorder="1"/>
    <xf numFmtId="0" fontId="14" fillId="8" borderId="1" xfId="0" applyFont="1" applyFill="1" applyBorder="1"/>
    <xf numFmtId="44" fontId="14" fillId="8" borderId="1" xfId="1" applyFont="1" applyFill="1" applyBorder="1"/>
    <xf numFmtId="0" fontId="36" fillId="5" borderId="2" xfId="0" applyFont="1" applyFill="1" applyBorder="1" applyAlignment="1">
      <alignment horizontal="center"/>
    </xf>
    <xf numFmtId="16" fontId="36" fillId="5" borderId="3" xfId="0" applyNumberFormat="1" applyFont="1" applyFill="1" applyBorder="1"/>
    <xf numFmtId="164" fontId="36" fillId="5" borderId="3" xfId="1" applyNumberFormat="1" applyFont="1" applyFill="1" applyBorder="1" applyAlignment="1">
      <alignment horizontal="center" wrapText="1"/>
    </xf>
    <xf numFmtId="164" fontId="37" fillId="5" borderId="3" xfId="1" applyNumberFormat="1" applyFont="1" applyFill="1" applyBorder="1" applyAlignment="1">
      <alignment horizontal="center" wrapText="1"/>
    </xf>
    <xf numFmtId="164" fontId="36" fillId="5" borderId="3" xfId="1" applyNumberFormat="1" applyFont="1" applyFill="1" applyBorder="1" applyAlignment="1">
      <alignment horizontal="center"/>
    </xf>
    <xf numFmtId="164" fontId="36" fillId="5" borderId="0" xfId="1" applyNumberFormat="1" applyFont="1" applyFill="1" applyAlignment="1">
      <alignment horizontal="right" wrapText="1"/>
    </xf>
    <xf numFmtId="0" fontId="36" fillId="7" borderId="2" xfId="0" applyFont="1" applyFill="1" applyBorder="1" applyAlignment="1">
      <alignment horizontal="center"/>
    </xf>
    <xf numFmtId="0" fontId="36" fillId="7" borderId="3" xfId="0" applyFont="1" applyFill="1" applyBorder="1" applyAlignment="1">
      <alignment horizontal="left" wrapText="1"/>
    </xf>
    <xf numFmtId="164" fontId="36" fillId="7" borderId="3" xfId="1" applyNumberFormat="1" applyFont="1" applyFill="1" applyBorder="1" applyAlignment="1">
      <alignment horizontal="center" wrapText="1"/>
    </xf>
    <xf numFmtId="164" fontId="36" fillId="7" borderId="3" xfId="1" applyNumberFormat="1" applyFont="1" applyFill="1" applyBorder="1" applyAlignment="1">
      <alignment horizontal="center"/>
    </xf>
    <xf numFmtId="164" fontId="36" fillId="7" borderId="0" xfId="1" applyNumberFormat="1" applyFont="1" applyFill="1" applyAlignment="1">
      <alignment horizontal="right" wrapText="1"/>
    </xf>
    <xf numFmtId="0" fontId="19" fillId="0" borderId="0" xfId="0" applyFont="1" applyAlignment="1">
      <alignment horizontal="left" vertical="top" wrapText="1"/>
    </xf>
    <xf numFmtId="0" fontId="30" fillId="0" borderId="0" xfId="0" applyFont="1" applyAlignment="1">
      <alignment horizontal="left" wrapText="1"/>
    </xf>
    <xf numFmtId="0" fontId="12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25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top" wrapText="1"/>
    </xf>
    <xf numFmtId="0" fontId="20" fillId="0" borderId="0" xfId="0" applyFont="1" applyAlignment="1">
      <alignment horizontal="left" wrapText="1"/>
    </xf>
    <xf numFmtId="0" fontId="26" fillId="0" borderId="0" xfId="0" applyFont="1" applyAlignment="1">
      <alignment horizontal="center"/>
    </xf>
    <xf numFmtId="0" fontId="2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wrapText="1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</cellXfs>
  <cellStyles count="2">
    <cellStyle name="Moneda" xfId="1" builtinId="4"/>
    <cellStyle name="Normal" xfId="0" builtinId="0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1003D"/>
        <name val="Calibri"/>
        <charset val="134"/>
        <scheme val="minor"/>
      </font>
      <numFmt numFmtId="164" formatCode="&quot;Q&quot;#,##0.00"/>
      <fill>
        <patternFill patternType="solid">
          <fgColor indexed="64"/>
          <bgColor rgb="FFDFF6FF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1003D"/>
        <name val="Calibri"/>
        <charset val="134"/>
        <scheme val="minor"/>
      </font>
      <fill>
        <patternFill patternType="solid">
          <fgColor indexed="64"/>
          <bgColor rgb="FFDFF6FF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1003D"/>
        <name val="Calibri"/>
        <charset val="134"/>
        <scheme val="minor"/>
      </font>
      <fill>
        <patternFill patternType="solid">
          <fgColor indexed="64"/>
          <bgColor rgb="FFDFF6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1003D"/>
        <name val="Calibri"/>
        <charset val="134"/>
        <scheme val="minor"/>
      </font>
      <fill>
        <patternFill patternType="solid">
          <fgColor indexed="64"/>
          <bgColor rgb="FFDFF6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1003D"/>
        <name val="Calibri"/>
        <charset val="134"/>
        <scheme val="minor"/>
      </font>
      <fill>
        <patternFill patternType="solid">
          <fgColor indexed="64"/>
          <bgColor rgb="FFDFF6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1003D"/>
        <name val="Calibri"/>
        <charset val="134"/>
        <scheme val="minor"/>
      </font>
      <fill>
        <patternFill patternType="solid">
          <fgColor indexed="64"/>
          <bgColor rgb="FFDFF6FF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1003D"/>
        <name val="Calibri"/>
        <charset val="134"/>
        <scheme val="minor"/>
      </font>
      <fill>
        <patternFill patternType="solid">
          <fgColor indexed="64"/>
          <bgColor rgb="FFDFF6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1003D"/>
        <name val="Calibri"/>
        <charset val="134"/>
        <scheme val="minor"/>
      </font>
      <fill>
        <patternFill patternType="solid">
          <fgColor indexed="64"/>
          <bgColor rgb="FFDFF6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1003D"/>
        <name val="Calibri"/>
        <charset val="134"/>
        <scheme val="minor"/>
      </font>
      <numFmt numFmtId="164" formatCode="&quot;Q&quot;#,##0.00"/>
      <fill>
        <patternFill patternType="solid">
          <fgColor indexed="64"/>
          <bgColor theme="5" tint="0.79995117038483843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u val="none"/>
        <sz val="11"/>
        <color rgb="FF01003D"/>
        <name val="Calibri"/>
        <scheme val="none"/>
      </font>
      <numFmt numFmtId="164" formatCode="&quot;Q&quot;#,##0.00"/>
      <fill>
        <patternFill patternType="solid">
          <bgColor theme="5" tint="0.79995117038483843"/>
        </patternFill>
      </fill>
      <alignment horizontal="right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1003D"/>
        <name val="Calibri"/>
        <charset val="134"/>
        <scheme val="minor"/>
      </font>
      <fill>
        <patternFill patternType="solid">
          <fgColor indexed="64"/>
          <bgColor theme="5" tint="0.79995117038483843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u val="none"/>
        <sz val="11"/>
        <color rgb="FF01003D"/>
        <name val="Calibri"/>
        <scheme val="none"/>
      </font>
      <numFmt numFmtId="164" formatCode="&quot;Q&quot;#,##0.00"/>
      <fill>
        <patternFill patternType="solid">
          <bgColor theme="5" tint="0.79995117038483843"/>
        </patternFill>
      </fill>
      <alignment horizontal="center" wrapText="1"/>
      <border>
        <left style="thin">
          <color rgb="FF01003D"/>
        </left>
        <right style="thin">
          <color rgb="FF01003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1003D"/>
        <name val="Calibri"/>
        <charset val="134"/>
        <scheme val="minor"/>
      </font>
      <fill>
        <patternFill patternType="solid">
          <fgColor indexed="64"/>
          <bgColor theme="5" tint="0.79995117038483843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u val="none"/>
        <sz val="11"/>
        <color rgb="FF01003D"/>
        <name val="Calibri"/>
        <family val="2"/>
        <scheme val="none"/>
      </font>
      <numFmt numFmtId="164" formatCode="&quot;Q&quot;#,##0.00"/>
      <fill>
        <patternFill patternType="solid">
          <bgColor theme="5" tint="0.79995117038483843"/>
        </patternFill>
      </fill>
      <alignment horizontal="center" wrapText="1"/>
      <border>
        <left style="thin">
          <color rgb="FF01003D"/>
        </left>
        <right style="thin">
          <color rgb="FF01003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1003D"/>
        <name val="Calibri"/>
        <charset val="134"/>
        <scheme val="minor"/>
      </font>
      <numFmt numFmtId="164" formatCode="&quot;Q&quot;#,##0.00"/>
      <fill>
        <patternFill patternType="solid">
          <fgColor indexed="64"/>
          <bgColor theme="5" tint="0.79995117038483843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u val="none"/>
        <sz val="11"/>
        <color rgb="FF01003D"/>
        <name val="Calibri"/>
        <family val="2"/>
        <scheme val="none"/>
      </font>
      <numFmt numFmtId="164" formatCode="&quot;Q&quot;#,##0.00"/>
      <fill>
        <patternFill patternType="solid">
          <bgColor theme="5" tint="0.79995117038483843"/>
        </patternFill>
      </fill>
      <alignment horizontal="center" wrapText="1"/>
      <border>
        <left style="thin">
          <color rgb="FF01003D"/>
        </left>
        <right style="thin">
          <color rgb="FF01003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1003D"/>
        <name val="Calibri"/>
        <charset val="134"/>
        <scheme val="minor"/>
      </font>
      <numFmt numFmtId="164" formatCode="&quot;Q&quot;#,##0.00"/>
      <fill>
        <patternFill patternType="solid">
          <fgColor indexed="64"/>
          <bgColor theme="5" tint="0.79995117038483843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u val="none"/>
        <sz val="11"/>
        <color rgb="FF01003D"/>
        <name val="Calibri"/>
        <scheme val="none"/>
      </font>
      <numFmt numFmtId="164" formatCode="&quot;Q&quot;#,##0.00"/>
      <fill>
        <patternFill patternType="solid">
          <bgColor theme="5" tint="0.79995117038483843"/>
        </patternFill>
      </fill>
      <alignment horizontal="center" wrapText="1"/>
      <border>
        <left style="thin">
          <color rgb="FF01003D"/>
        </left>
        <right style="thin">
          <color rgb="FF01003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1003D"/>
        <name val="Calibri"/>
        <charset val="134"/>
        <scheme val="minor"/>
      </font>
      <fill>
        <patternFill patternType="solid">
          <fgColor indexed="64"/>
          <bgColor theme="5" tint="0.79995117038483843"/>
        </patternFill>
      </fill>
    </dxf>
    <dxf>
      <font>
        <strike val="0"/>
        <u val="none"/>
        <sz val="11"/>
        <color rgb="FF01003D"/>
        <name val="Calibri"/>
        <scheme val="none"/>
      </font>
      <numFmt numFmtId="21" formatCode="d\-mmm"/>
      <fill>
        <patternFill patternType="solid">
          <bgColor theme="5" tint="0.79995117038483843"/>
        </patternFill>
      </fill>
      <border>
        <left style="thin">
          <color rgb="FF01003D"/>
        </left>
        <right style="thin">
          <color rgb="FF01003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1003D"/>
        <name val="Calibri"/>
        <charset val="134"/>
        <scheme val="minor"/>
      </font>
      <fill>
        <patternFill patternType="solid">
          <fgColor indexed="64"/>
          <bgColor theme="5" tint="0.7999511703848384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u val="none"/>
        <sz val="11"/>
        <color rgb="FF01003D"/>
        <name val="Calibri"/>
        <scheme val="none"/>
      </font>
      <fill>
        <patternFill patternType="solid">
          <bgColor theme="5" tint="0.79995117038483843"/>
        </patternFill>
      </fill>
      <alignment horizontal="center"/>
      <border>
        <left/>
        <right style="thin">
          <color rgb="FF01003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1003D"/>
        <name val="Calibri"/>
        <charset val="134"/>
        <scheme val="minor"/>
      </font>
      <numFmt numFmtId="164" formatCode="&quot;Q&quot;#,##0.00"/>
      <fill>
        <patternFill patternType="solid">
          <fgColor indexed="64"/>
          <bgColor rgb="FFE9FDEA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u val="none"/>
        <sz val="11"/>
        <color rgb="FF01003D"/>
        <name val="Calibri"/>
        <scheme val="none"/>
      </font>
      <numFmt numFmtId="164" formatCode="&quot;Q&quot;#,##0.00"/>
      <fill>
        <patternFill patternType="solid">
          <bgColor rgb="FFE9FDEA"/>
        </patternFill>
      </fill>
      <alignment horizontal="right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1003D"/>
        <name val="Calibri"/>
        <charset val="134"/>
        <scheme val="minor"/>
      </font>
      <fill>
        <patternFill patternType="solid">
          <fgColor indexed="64"/>
          <bgColor rgb="FFE9FDEA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u val="none"/>
        <sz val="11"/>
        <color rgb="FF01003D"/>
        <name val="Calibri"/>
        <scheme val="none"/>
      </font>
      <numFmt numFmtId="164" formatCode="&quot;Q&quot;#,##0.00"/>
      <fill>
        <patternFill patternType="solid">
          <bgColor rgb="FFE9FDEA"/>
        </patternFill>
      </fill>
      <alignment horizontal="center" wrapText="1"/>
      <border>
        <left style="thin">
          <color rgb="FF01003D"/>
        </left>
        <right style="thin">
          <color rgb="FF01003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1003D"/>
        <name val="Calibri"/>
        <charset val="134"/>
        <scheme val="minor"/>
      </font>
      <fill>
        <patternFill patternType="solid">
          <fgColor indexed="64"/>
          <bgColor rgb="FFE9FDEA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u val="none"/>
        <sz val="11"/>
        <color rgb="FF01003D"/>
        <name val="Calibri"/>
        <scheme val="none"/>
      </font>
      <numFmt numFmtId="164" formatCode="&quot;Q&quot;#,##0.00"/>
      <fill>
        <patternFill patternType="solid">
          <bgColor rgb="FFE9FDEA"/>
        </patternFill>
      </fill>
      <alignment horizontal="center"/>
      <border>
        <left style="thin">
          <color rgb="FF01003D"/>
        </left>
        <right style="thin">
          <color rgb="FF01003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1003D"/>
        <name val="Calibri"/>
        <charset val="134"/>
        <scheme val="minor"/>
      </font>
      <fill>
        <patternFill patternType="solid">
          <fgColor indexed="64"/>
          <bgColor rgb="FFE9FDEA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u val="none"/>
        <sz val="11"/>
        <color rgb="FF01003D"/>
        <name val="Calibri"/>
        <scheme val="none"/>
      </font>
      <numFmt numFmtId="164" formatCode="&quot;Q&quot;#,##0.00"/>
      <fill>
        <patternFill patternType="solid">
          <bgColor rgb="FFE9FDEA"/>
        </patternFill>
      </fill>
      <alignment horizontal="center"/>
      <border>
        <left style="thin">
          <color rgb="FF01003D"/>
        </left>
        <right style="thin">
          <color rgb="FF01003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1003D"/>
        <name val="Calibri"/>
        <charset val="134"/>
        <scheme val="minor"/>
      </font>
      <fill>
        <patternFill patternType="solid">
          <fgColor indexed="64"/>
          <bgColor rgb="FFE9FDEA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u val="none"/>
        <sz val="11"/>
        <color rgb="FF01003D"/>
        <name val="Calibri"/>
        <scheme val="none"/>
      </font>
      <numFmt numFmtId="164" formatCode="&quot;Q&quot;#,##0.00"/>
      <fill>
        <patternFill patternType="solid">
          <bgColor rgb="FFE9FDEA"/>
        </patternFill>
      </fill>
      <alignment horizontal="center"/>
      <border>
        <left style="thin">
          <color rgb="FF01003D"/>
        </left>
        <right style="thin">
          <color rgb="FF01003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1003D"/>
        <name val="Calibri"/>
        <charset val="134"/>
        <scheme val="minor"/>
      </font>
      <fill>
        <patternFill patternType="solid">
          <fgColor indexed="64"/>
          <bgColor rgb="FFE9FDEA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u val="none"/>
        <sz val="11"/>
        <color rgb="FF01003D"/>
        <name val="Calibri"/>
        <family val="2"/>
        <scheme val="none"/>
      </font>
      <numFmt numFmtId="164" formatCode="&quot;Q&quot;#,##0.00"/>
      <fill>
        <patternFill patternType="solid">
          <bgColor rgb="FFE9FDEA"/>
        </patternFill>
      </fill>
      <alignment horizontal="center" wrapText="1"/>
      <border>
        <left style="thin">
          <color rgb="FF01003D"/>
        </left>
        <right style="thin">
          <color rgb="FF01003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1003D"/>
        <name val="Calibri"/>
        <charset val="134"/>
        <scheme val="minor"/>
      </font>
      <fill>
        <patternFill patternType="solid">
          <fgColor indexed="64"/>
          <bgColor rgb="FFE9FDEA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u val="none"/>
        <sz val="11"/>
        <color rgb="FF01003D"/>
        <name val="Calibri"/>
        <family val="2"/>
        <scheme val="none"/>
      </font>
      <numFmt numFmtId="164" formatCode="&quot;Q&quot;#,##0.00"/>
      <fill>
        <patternFill patternType="solid">
          <bgColor rgb="FFE9FDEA"/>
        </patternFill>
      </fill>
      <alignment horizontal="center" wrapText="1"/>
      <border>
        <left style="thin">
          <color rgb="FF01003D"/>
        </left>
        <right style="thin">
          <color rgb="FF01003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1003D"/>
        <name val="Calibri"/>
        <charset val="134"/>
        <scheme val="minor"/>
      </font>
      <fill>
        <patternFill patternType="solid">
          <fgColor indexed="64"/>
          <bgColor rgb="FFE9FDEA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u val="none"/>
        <sz val="11"/>
        <color rgb="FF01003D"/>
        <name val="Calibri"/>
        <scheme val="none"/>
      </font>
      <numFmt numFmtId="164" formatCode="&quot;Q&quot;#,##0.00"/>
      <fill>
        <patternFill patternType="solid">
          <bgColor rgb="FFE9FDEA"/>
        </patternFill>
      </fill>
      <alignment horizontal="center" wrapText="1"/>
      <border>
        <left style="thin">
          <color rgb="FF01003D"/>
        </left>
        <right style="thin">
          <color rgb="FF01003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1003D"/>
        <name val="Calibri"/>
        <charset val="134"/>
        <scheme val="minor"/>
      </font>
      <fill>
        <patternFill patternType="solid">
          <fgColor indexed="64"/>
          <bgColor rgb="FFE9FDEA"/>
        </patternFill>
      </fill>
    </dxf>
    <dxf>
      <font>
        <strike val="0"/>
        <u val="none"/>
        <sz val="11"/>
        <color rgb="FF01003D"/>
        <name val="Calibri"/>
        <scheme val="none"/>
      </font>
      <numFmt numFmtId="21" formatCode="d\-mmm"/>
      <fill>
        <patternFill patternType="solid">
          <bgColor rgb="FFE9FDEA"/>
        </patternFill>
      </fill>
      <border>
        <left style="thin">
          <color rgb="FF01003D"/>
        </left>
        <right style="thin">
          <color rgb="FF01003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1003D"/>
        <name val="Calibri"/>
        <charset val="134"/>
        <scheme val="minor"/>
      </font>
      <fill>
        <patternFill patternType="solid">
          <fgColor indexed="64"/>
          <bgColor rgb="FFE9FDEA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u val="none"/>
        <sz val="11"/>
        <color rgb="FF01003D"/>
        <name val="Calibri"/>
        <scheme val="none"/>
      </font>
      <fill>
        <patternFill patternType="solid">
          <bgColor rgb="FFE9FDEA"/>
        </patternFill>
      </fill>
      <alignment horizontal="center"/>
      <border>
        <left/>
        <right style="thin">
          <color rgb="FF01003D"/>
        </right>
        <top/>
        <bottom/>
      </border>
    </dxf>
    <dxf>
      <font>
        <b val="0"/>
        <i val="0"/>
        <strike val="0"/>
        <u val="none"/>
        <sz val="11"/>
        <color rgb="FF01003D"/>
        <name val="Calibri"/>
        <scheme val="none"/>
      </font>
      <numFmt numFmtId="164" formatCode="&quot;Q&quot;#,##0.00"/>
      <fill>
        <patternFill patternType="solid">
          <bgColor rgb="FFDFF6FF"/>
        </patternFill>
      </fill>
      <alignment horizontal="right" wrapText="1"/>
    </dxf>
    <dxf>
      <font>
        <b val="0"/>
        <i val="0"/>
        <strike val="0"/>
        <u val="none"/>
        <sz val="11"/>
        <color rgb="FF01003D"/>
        <name val="Calibri"/>
        <scheme val="none"/>
      </font>
      <numFmt numFmtId="164" formatCode="&quot;Q&quot;#,##0.00"/>
      <fill>
        <patternFill patternType="solid">
          <bgColor rgb="FFDFF6FF"/>
        </patternFill>
      </fill>
      <alignment horizontal="center" wrapText="1"/>
      <border>
        <left style="thin">
          <color rgb="FF01003D"/>
        </left>
        <right style="thin">
          <color rgb="FF01003D"/>
        </right>
        <top/>
        <bottom/>
      </border>
    </dxf>
    <dxf>
      <font>
        <b val="0"/>
        <i val="0"/>
        <strike val="0"/>
        <u val="none"/>
        <sz val="11"/>
        <color rgb="FF01003D"/>
        <name val="Calibri"/>
        <scheme val="none"/>
      </font>
      <numFmt numFmtId="164" formatCode="&quot;Q&quot;#,##0.00"/>
      <fill>
        <patternFill patternType="solid">
          <bgColor rgb="FFDFF6FF"/>
        </patternFill>
      </fill>
      <alignment horizontal="center"/>
      <border>
        <left style="thin">
          <color rgb="FF01003D"/>
        </left>
        <right style="thin">
          <color rgb="FF01003D"/>
        </right>
        <top/>
        <bottom/>
      </border>
    </dxf>
    <dxf>
      <font>
        <b val="0"/>
        <i val="0"/>
        <strike val="0"/>
        <u val="none"/>
        <sz val="11"/>
        <color rgb="FF01003D"/>
        <name val="Calibri"/>
        <scheme val="none"/>
      </font>
      <numFmt numFmtId="164" formatCode="&quot;Q&quot;#,##0.00"/>
      <fill>
        <patternFill patternType="solid">
          <bgColor rgb="FFDFF6FF"/>
        </patternFill>
      </fill>
      <alignment horizontal="center"/>
      <border>
        <left style="thin">
          <color rgb="FF01003D"/>
        </left>
        <right style="thin">
          <color rgb="FF01003D"/>
        </right>
        <top/>
        <bottom/>
      </border>
    </dxf>
    <dxf>
      <font>
        <b val="0"/>
        <i val="0"/>
        <strike val="0"/>
        <u val="none"/>
        <sz val="11"/>
        <color rgb="FF01003D"/>
        <name val="Calibri"/>
        <scheme val="none"/>
      </font>
      <numFmt numFmtId="164" formatCode="&quot;Q&quot;#,##0.00"/>
      <fill>
        <patternFill patternType="solid">
          <bgColor rgb="FFDFF6FF"/>
        </patternFill>
      </fill>
      <alignment horizontal="center"/>
      <border>
        <left style="thin">
          <color rgb="FF01003D"/>
        </left>
        <right style="thin">
          <color rgb="FF01003D"/>
        </right>
        <top/>
        <bottom/>
      </border>
    </dxf>
    <dxf>
      <font>
        <b val="0"/>
        <i val="0"/>
        <strike val="0"/>
        <u val="none"/>
        <sz val="11"/>
        <color rgb="FF01003D"/>
        <name val="Calibri"/>
        <scheme val="none"/>
      </font>
      <numFmt numFmtId="164" formatCode="&quot;Q&quot;#,##0.00"/>
      <fill>
        <patternFill patternType="solid">
          <bgColor rgb="FFDFF6FF"/>
        </patternFill>
      </fill>
      <alignment horizontal="center" wrapText="1"/>
      <border>
        <left style="thin">
          <color rgb="FF01003D"/>
        </left>
        <right style="thin">
          <color rgb="FF01003D"/>
        </right>
        <top/>
        <bottom/>
      </border>
    </dxf>
    <dxf>
      <font>
        <strike val="0"/>
        <u val="none"/>
        <sz val="11"/>
        <color rgb="FF01003D"/>
        <name val="Calibri"/>
        <scheme val="none"/>
      </font>
      <fill>
        <patternFill patternType="solid">
          <bgColor rgb="FFDFF6FF"/>
        </patternFill>
      </fill>
      <alignment horizontal="left" wrapText="1"/>
      <border>
        <left style="thin">
          <color rgb="FF01003D"/>
        </left>
        <right style="thin">
          <color rgb="FF01003D"/>
        </right>
        <top/>
        <bottom/>
      </border>
    </dxf>
    <dxf>
      <font>
        <b val="0"/>
        <i val="0"/>
        <strike val="0"/>
        <u val="none"/>
        <sz val="11"/>
        <color rgb="FF01003D"/>
        <name val="Calibri"/>
        <scheme val="none"/>
      </font>
      <fill>
        <patternFill patternType="solid">
          <bgColor rgb="FFDFF6FF"/>
        </patternFill>
      </fill>
      <alignment horizontal="center"/>
      <border>
        <left/>
        <right style="thin">
          <color rgb="FF01003D"/>
        </right>
        <top/>
        <bottom/>
      </border>
    </dxf>
    <dxf>
      <font>
        <b/>
        <i val="0"/>
      </font>
      <fill>
        <patternFill patternType="solid">
          <bgColor rgb="FF01003D"/>
        </patternFill>
      </fill>
    </dxf>
    <dxf>
      <fill>
        <patternFill patternType="solid">
          <bgColor rgb="FFDFF6FF"/>
        </patternFill>
      </fill>
    </dxf>
  </dxfs>
  <tableStyles count="1" defaultTableStyle="TableStyleMedium2" defaultPivotStyle="PivotStyleLight16">
    <tableStyle name="Estilo de tabla 1" pivot="0" count="2" xr9:uid="{21649845-562E-44F4-9C15-1EB2BB711FD0}">
      <tableStyleElement type="wholeTable" dxfId="51"/>
      <tableStyleElement type="headerRow" dxfId="50"/>
    </tableStyle>
  </tableStyles>
  <colors>
    <mruColors>
      <color rgb="FFE9FDEA"/>
      <color rgb="FFD4FCD6"/>
      <color rgb="FFB4FAB7"/>
      <color rgb="FFDFF6FF"/>
      <color rgb="FF0100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1:H27" totalsRowCount="1">
  <autoFilter ref="A11:H26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000-000001000000}" name="No." totalsRowLabel="Total" dataDxfId="49" totalsRowDxfId="7"/>
    <tableColumn id="2" xr3:uid="{00000000-0010-0000-0000-000002000000}" name="Mes" dataDxfId="48" totalsRowDxfId="6"/>
    <tableColumn id="3" xr3:uid="{00000000-0010-0000-0000-000003000000}" name="Interés" dataDxfId="47" totalsRowDxfId="5"/>
    <tableColumn id="4" xr3:uid="{00000000-0010-0000-0000-000004000000}" name="Servicios" dataDxfId="46" totalsRowDxfId="4"/>
    <tableColumn id="6" xr3:uid="{00000000-0010-0000-0000-000006000000}" name="Mora" dataDxfId="45" totalsRowDxfId="3"/>
    <tableColumn id="7" xr3:uid="{00000000-0010-0000-0000-000007000000}" name="OTROS" dataDxfId="44" totalsRowDxfId="2"/>
    <tableColumn id="8" xr3:uid="{00000000-0010-0000-0000-000008000000}" name="Capital pendiente de pago" dataDxfId="43" totalsRowDxfId="1"/>
    <tableColumn id="9" xr3:uid="{00000000-0010-0000-0000-000009000000}" name="Total a cancelar" totalsRowFunction="sum" dataDxfId="42" totalsRowDxfId="0">
      <calculatedColumnFormula>SUM(C12:G12)</calculatedColumnFormula>
    </tableColumn>
  </tableColumns>
  <tableStyleInfo name="TableStyleLight8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14" displayName="Tabla14" ref="A11:J27" totalsRowCount="1">
  <autoFilter ref="A11:J26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0000000-0010-0000-0100-000001000000}" name="No." totalsRowLabel="Total" dataDxfId="41" totalsRowDxfId="40">
      <calculatedColumnFormula>IF(Tabla1[[#This Row],[No.]]="","",Tabla1[[#This Row],[No.]])</calculatedColumnFormula>
    </tableColumn>
    <tableColumn id="2" xr3:uid="{00000000-0010-0000-0100-000002000000}" name="Mes" dataDxfId="39" totalsRowDxfId="38">
      <calculatedColumnFormula>IF(Tabla1[[#This Row],[Mes]]="","",Tabla1[[#This Row],[Mes]])</calculatedColumnFormula>
    </tableColumn>
    <tableColumn id="3" xr3:uid="{00000000-0010-0000-0100-000003000000}" name="Interés" dataDxfId="37" totalsRowDxfId="36">
      <calculatedColumnFormula>IF(Tabla1[[#This Row],[Interés]]="","",Tabla1[[#This Row],[Interés]])</calculatedColumnFormula>
    </tableColumn>
    <tableColumn id="10" xr3:uid="{00000000-0010-0000-0100-00000A000000}" name="Seguro" dataDxfId="35" totalsRowDxfId="34"/>
    <tableColumn id="5" xr3:uid="{00000000-0010-0000-0100-000005000000}" name="GPS" dataDxfId="33" totalsRowDxfId="32"/>
    <tableColumn id="4" xr3:uid="{00000000-0010-0000-0100-000004000000}" name="Membresia" dataDxfId="31" totalsRowDxfId="30">
      <calculatedColumnFormula>IF(Tabla1[[#This Row],[Servicios]]="","",Tabla1[[#This Row],[Servicios]]-Tabla14[[#This Row],[Seguro]]-Tabla14[[#This Row],[GPS]])</calculatedColumnFormula>
    </tableColumn>
    <tableColumn id="6" xr3:uid="{00000000-0010-0000-0100-000006000000}" name="Mora" dataDxfId="29" totalsRowDxfId="28">
      <calculatedColumnFormula>IF(Tabla1[[#This Row],[Mora]]="","",Tabla1[[#This Row],[Mora]])</calculatedColumnFormula>
    </tableColumn>
    <tableColumn id="7" xr3:uid="{00000000-0010-0000-0100-000007000000}" name="OTROS" dataDxfId="27" totalsRowDxfId="26">
      <calculatedColumnFormula>IF(Tabla1[[#This Row],[OTROS]]="","",Tabla1[[#This Row],[OTROS]])</calculatedColumnFormula>
    </tableColumn>
    <tableColumn id="8" xr3:uid="{00000000-0010-0000-0100-000008000000}" name="Capital pendiente de pago" dataDxfId="25" totalsRowDxfId="24">
      <calculatedColumnFormula>IF(Tabla1[[#This Row],[Capital pendiente de pago]]="","",Tabla1[[#This Row],[Capital pendiente de pago]])</calculatedColumnFormula>
    </tableColumn>
    <tableColumn id="9" xr3:uid="{00000000-0010-0000-0100-000009000000}" name="Total a cancelar" totalsRowFunction="sum" dataDxfId="23" totalsRowDxfId="22">
      <calculatedColumnFormula>SUM(C12:I12)</calculatedColumnFormula>
    </tableColumn>
  </tableColumns>
  <tableStyleInfo name="TableStyleLight8" showFirstColumn="0" showLastColumn="0" showRowStripes="0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145" displayName="Tabla145" ref="A11:G26" totalsRowCount="1">
  <autoFilter ref="A11:G25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200-000001000000}" name="No." totalsRowLabel="Total" dataDxfId="21" totalsRowDxfId="20">
      <calculatedColumnFormula>IF(Tabla1[[#This Row],[No.]]="","",Tabla1[[#This Row],[No.]])</calculatedColumnFormula>
    </tableColumn>
    <tableColumn id="2" xr3:uid="{00000000-0010-0000-0200-000002000000}" name="Mes" dataDxfId="19" totalsRowDxfId="18">
      <calculatedColumnFormula>IF(Tabla1[[#This Row],[Mes]]="","",Tabla1[[#This Row],[Mes]])</calculatedColumnFormula>
    </tableColumn>
    <tableColumn id="3" xr3:uid="{00000000-0010-0000-0200-000003000000}" name="Seguro" totalsRowFunction="sum" dataDxfId="17" totalsRowDxfId="16">
      <calculatedColumnFormula>IF(Tabla14[[#This Row],[Seguro]]="","",Tabla14[[#This Row],[Seguro]])</calculatedColumnFormula>
    </tableColumn>
    <tableColumn id="10" xr3:uid="{00000000-0010-0000-0200-00000A000000}" name="GPS" totalsRowFunction="sum" dataDxfId="15" totalsRowDxfId="14"/>
    <tableColumn id="5" xr3:uid="{00000000-0010-0000-0200-000005000000}" name="Otros" dataDxfId="13" totalsRowDxfId="12">
      <calculatedColumnFormula>IF(Tabla14[[#This Row],[OTROS]]="","",Tabla14[[#This Row],[OTROS]])</calculatedColumnFormula>
    </tableColumn>
    <tableColumn id="8" xr3:uid="{00000000-0010-0000-0200-000008000000}" name="Capital pendiente de pago" dataDxfId="11" totalsRowDxfId="10">
      <calculatedColumnFormula>IF(Tabla1[[#This Row],[Capital pendiente de pago]]="","",Tabla1[[#This Row],[Capital pendiente de pago]])</calculatedColumnFormula>
    </tableColumn>
    <tableColumn id="9" xr3:uid="{00000000-0010-0000-0200-000009000000}" name="Total a cancelar" totalsRowFunction="sum" dataDxfId="9" totalsRowDxfId="8">
      <calculatedColumnFormula>SUM(C12:F12)</calculatedColumnFormula>
    </tableColumn>
  </tableColumns>
  <tableStyleInfo name="TableStyleLight8" showFirstColumn="0" showLastColumn="0" showRowStripes="0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showGridLines="0" tabSelected="1" showRuler="0" view="pageLayout" topLeftCell="A10" zoomScaleNormal="100" workbookViewId="0">
      <selection activeCell="G26" sqref="G26"/>
    </sheetView>
  </sheetViews>
  <sheetFormatPr baseColWidth="10" defaultColWidth="11" defaultRowHeight="15"/>
  <cols>
    <col min="1" max="1" width="5.7109375" customWidth="1"/>
    <col min="2" max="2" width="12.28515625" customWidth="1"/>
    <col min="3" max="3" width="13.140625" customWidth="1"/>
    <col min="4" max="4" width="11.42578125" customWidth="1"/>
    <col min="5" max="5" width="10.28515625" customWidth="1"/>
    <col min="6" max="6" width="12" customWidth="1"/>
    <col min="7" max="7" width="25" customWidth="1"/>
    <col min="8" max="8" width="16" customWidth="1"/>
  </cols>
  <sheetData>
    <row r="1" spans="1:8" ht="46.5">
      <c r="A1" s="56" t="s">
        <v>0</v>
      </c>
    </row>
    <row r="2" spans="1:8" ht="36">
      <c r="A2" s="57" t="s">
        <v>1</v>
      </c>
    </row>
    <row r="4" spans="1:8" ht="21" customHeight="1">
      <c r="A4" s="90" t="s">
        <v>2</v>
      </c>
      <c r="B4" s="90"/>
      <c r="C4" s="90"/>
      <c r="D4" s="90"/>
      <c r="E4" s="33"/>
    </row>
    <row r="5" spans="1:8" ht="17.25" customHeight="1">
      <c r="A5" s="91" t="s">
        <v>3</v>
      </c>
      <c r="B5" s="91"/>
      <c r="C5" s="58">
        <v>1010214110080</v>
      </c>
      <c r="D5" s="8"/>
      <c r="E5" s="8"/>
    </row>
    <row r="6" spans="1:8" ht="15" customHeight="1">
      <c r="A6" s="91" t="s">
        <v>4</v>
      </c>
      <c r="B6" s="91"/>
      <c r="C6" s="59" t="s">
        <v>5</v>
      </c>
      <c r="D6" s="8"/>
      <c r="E6" s="8"/>
      <c r="G6" s="93" t="s">
        <v>6</v>
      </c>
    </row>
    <row r="7" spans="1:8" ht="15" customHeight="1">
      <c r="A7" s="91" t="s">
        <v>7</v>
      </c>
      <c r="B7" s="91"/>
      <c r="C7" s="60" t="s">
        <v>8</v>
      </c>
      <c r="D7" s="8"/>
      <c r="E7" s="8"/>
      <c r="G7" s="93"/>
    </row>
    <row r="8" spans="1:8" ht="26.25" customHeight="1">
      <c r="B8" s="94" t="s">
        <v>9</v>
      </c>
      <c r="C8" s="94"/>
      <c r="D8" s="94"/>
      <c r="E8" s="38"/>
      <c r="G8" s="61">
        <f>Tabla1[[#Totals],[Total a cancelar]]</f>
        <v>100356.03999999995</v>
      </c>
    </row>
    <row r="9" spans="1:8" ht="24" customHeight="1">
      <c r="B9" s="94"/>
      <c r="C9" s="94"/>
      <c r="D9" s="94"/>
      <c r="E9" s="38"/>
    </row>
    <row r="10" spans="1:8">
      <c r="B10" s="8"/>
      <c r="C10" s="8"/>
    </row>
    <row r="11" spans="1:8">
      <c r="A11" s="62" t="s">
        <v>10</v>
      </c>
      <c r="B11" s="63" t="s">
        <v>11</v>
      </c>
      <c r="C11" s="63" t="s">
        <v>12</v>
      </c>
      <c r="D11" s="63" t="s">
        <v>13</v>
      </c>
      <c r="E11" s="63" t="s">
        <v>14</v>
      </c>
      <c r="F11" s="62" t="s">
        <v>15</v>
      </c>
      <c r="G11" s="63" t="s">
        <v>16</v>
      </c>
      <c r="H11" s="63" t="s">
        <v>17</v>
      </c>
    </row>
    <row r="12" spans="1:8">
      <c r="A12" s="64">
        <v>1</v>
      </c>
      <c r="B12" s="65"/>
      <c r="C12" s="66"/>
      <c r="D12" s="67"/>
      <c r="E12" s="67"/>
      <c r="F12" s="67"/>
      <c r="G12" s="66">
        <v>63758.11</v>
      </c>
      <c r="H12" s="68">
        <f t="shared" ref="H12:H25" si="0">SUM(C12:G12)</f>
        <v>63758.11</v>
      </c>
    </row>
    <row r="13" spans="1:8">
      <c r="A13" s="64">
        <v>2</v>
      </c>
      <c r="B13" s="65" t="s">
        <v>18</v>
      </c>
      <c r="C13" s="66">
        <v>1071.1400000000001</v>
      </c>
      <c r="D13" s="67">
        <v>693.64</v>
      </c>
      <c r="E13" s="67">
        <v>714.01</v>
      </c>
      <c r="F13" s="67"/>
      <c r="G13" s="66"/>
      <c r="H13" s="68">
        <f t="shared" si="0"/>
        <v>2478.79</v>
      </c>
    </row>
    <row r="14" spans="1:8">
      <c r="A14" s="64">
        <v>3</v>
      </c>
      <c r="B14" s="65" t="s">
        <v>19</v>
      </c>
      <c r="C14" s="66">
        <v>1071.1400000000001</v>
      </c>
      <c r="D14" s="67">
        <v>693.64</v>
      </c>
      <c r="E14" s="67">
        <v>714.01</v>
      </c>
      <c r="F14" s="67"/>
      <c r="G14" s="66"/>
      <c r="H14" s="68">
        <f t="shared" si="0"/>
        <v>2478.79</v>
      </c>
    </row>
    <row r="15" spans="1:8">
      <c r="A15" s="64">
        <v>4</v>
      </c>
      <c r="B15" s="65" t="s">
        <v>20</v>
      </c>
      <c r="C15" s="66">
        <v>1071.1400000000001</v>
      </c>
      <c r="D15" s="67">
        <v>693.64</v>
      </c>
      <c r="E15" s="67">
        <v>714.01</v>
      </c>
      <c r="F15" s="67"/>
      <c r="G15" s="66"/>
      <c r="H15" s="68">
        <f t="shared" si="0"/>
        <v>2478.79</v>
      </c>
    </row>
    <row r="16" spans="1:8">
      <c r="A16" s="64">
        <v>5</v>
      </c>
      <c r="B16" s="65" t="s">
        <v>21</v>
      </c>
      <c r="C16" s="66">
        <v>1071.1400000000001</v>
      </c>
      <c r="D16" s="67">
        <v>693.64</v>
      </c>
      <c r="E16" s="67">
        <v>714.01</v>
      </c>
      <c r="F16" s="67"/>
      <c r="G16" s="66"/>
      <c r="H16" s="68">
        <f t="shared" si="0"/>
        <v>2478.79</v>
      </c>
    </row>
    <row r="17" spans="1:8">
      <c r="A17" s="64">
        <v>6</v>
      </c>
      <c r="B17" s="65" t="s">
        <v>22</v>
      </c>
      <c r="C17" s="66">
        <v>1071.1400000000001</v>
      </c>
      <c r="D17" s="67">
        <v>693.64</v>
      </c>
      <c r="E17" s="67">
        <v>714.01</v>
      </c>
      <c r="F17" s="67"/>
      <c r="G17" s="66"/>
      <c r="H17" s="68">
        <f t="shared" si="0"/>
        <v>2478.79</v>
      </c>
    </row>
    <row r="18" spans="1:8">
      <c r="A18" s="64">
        <v>7</v>
      </c>
      <c r="B18" s="65" t="s">
        <v>23</v>
      </c>
      <c r="C18" s="66">
        <v>1071.1400000000001</v>
      </c>
      <c r="D18" s="67">
        <v>693.64</v>
      </c>
      <c r="E18" s="67">
        <v>714.01</v>
      </c>
      <c r="F18" s="67"/>
      <c r="G18" s="66"/>
      <c r="H18" s="68">
        <f t="shared" si="0"/>
        <v>2478.79</v>
      </c>
    </row>
    <row r="19" spans="1:8">
      <c r="A19" s="64">
        <v>8</v>
      </c>
      <c r="B19" s="69" t="s">
        <v>24</v>
      </c>
      <c r="C19" s="66">
        <v>1071.1400000000001</v>
      </c>
      <c r="D19" s="67">
        <v>693.64</v>
      </c>
      <c r="E19" s="67">
        <v>714.01</v>
      </c>
      <c r="F19" s="67"/>
      <c r="G19" s="66"/>
      <c r="H19" s="68">
        <f t="shared" si="0"/>
        <v>2478.79</v>
      </c>
    </row>
    <row r="20" spans="1:8">
      <c r="A20" s="64">
        <v>9</v>
      </c>
      <c r="B20" s="69" t="s">
        <v>25</v>
      </c>
      <c r="C20" s="66">
        <v>1071.1400000000001</v>
      </c>
      <c r="D20" s="67">
        <v>693.64</v>
      </c>
      <c r="E20" s="67">
        <v>714.01</v>
      </c>
      <c r="F20" s="67"/>
      <c r="G20" s="66"/>
      <c r="H20" s="68">
        <f t="shared" si="0"/>
        <v>2478.79</v>
      </c>
    </row>
    <row r="21" spans="1:8">
      <c r="A21" s="64">
        <v>10</v>
      </c>
      <c r="B21" s="69" t="s">
        <v>26</v>
      </c>
      <c r="C21" s="66">
        <v>1071.1400000000001</v>
      </c>
      <c r="D21" s="67">
        <v>693.64</v>
      </c>
      <c r="E21" s="67">
        <v>714.01</v>
      </c>
      <c r="F21" s="67"/>
      <c r="G21" s="66"/>
      <c r="H21" s="68">
        <f t="shared" si="0"/>
        <v>2478.79</v>
      </c>
    </row>
    <row r="22" spans="1:8">
      <c r="A22" s="64">
        <v>11</v>
      </c>
      <c r="B22" s="69" t="s">
        <v>27</v>
      </c>
      <c r="C22" s="66">
        <v>1071.1400000000001</v>
      </c>
      <c r="D22" s="67">
        <v>693.64</v>
      </c>
      <c r="E22" s="67"/>
      <c r="F22" s="67"/>
      <c r="G22" s="66"/>
      <c r="H22" s="68">
        <f t="shared" si="0"/>
        <v>1764.7800000000002</v>
      </c>
    </row>
    <row r="23" spans="1:8">
      <c r="A23" s="64">
        <v>12</v>
      </c>
      <c r="B23" s="69"/>
      <c r="C23" s="66"/>
      <c r="D23" s="67"/>
      <c r="E23" s="67"/>
      <c r="F23" s="67">
        <v>300</v>
      </c>
      <c r="G23" s="66"/>
      <c r="H23" s="68">
        <f t="shared" si="0"/>
        <v>300</v>
      </c>
    </row>
    <row r="24" spans="1:8">
      <c r="A24" s="64">
        <v>13</v>
      </c>
      <c r="B24" s="69"/>
      <c r="C24" s="66"/>
      <c r="D24" s="67"/>
      <c r="E24" s="67"/>
      <c r="F24" s="67">
        <v>100</v>
      </c>
      <c r="G24" s="66"/>
      <c r="H24" s="68">
        <f t="shared" si="0"/>
        <v>100</v>
      </c>
    </row>
    <row r="25" spans="1:8">
      <c r="A25" s="64">
        <v>14</v>
      </c>
      <c r="B25" s="69"/>
      <c r="C25" s="66"/>
      <c r="D25" s="67"/>
      <c r="E25" s="67"/>
      <c r="F25" s="67">
        <v>2160.5</v>
      </c>
      <c r="G25" s="66"/>
      <c r="H25" s="68">
        <f t="shared" si="0"/>
        <v>2160.5</v>
      </c>
    </row>
    <row r="26" spans="1:8">
      <c r="A26" s="85">
        <v>15</v>
      </c>
      <c r="B26" s="86"/>
      <c r="C26" s="87"/>
      <c r="D26" s="88"/>
      <c r="E26" s="88"/>
      <c r="F26" s="88">
        <v>9963.5400000000009</v>
      </c>
      <c r="G26" s="87"/>
      <c r="H26" s="89">
        <f>SUM(C26:G26)</f>
        <v>9963.5400000000009</v>
      </c>
    </row>
    <row r="27" spans="1:8">
      <c r="A27" s="70" t="s">
        <v>28</v>
      </c>
      <c r="B27" s="71"/>
      <c r="C27" s="72"/>
      <c r="D27" s="70"/>
      <c r="E27" s="70"/>
      <c r="F27" s="70"/>
      <c r="G27" s="72"/>
      <c r="H27" s="73">
        <f>SUBTOTAL(109,Tabla1[Total a cancelar])</f>
        <v>100356.03999999995</v>
      </c>
    </row>
    <row r="28" spans="1:8">
      <c r="A28" s="24"/>
      <c r="G28" s="92"/>
      <c r="H28" s="92"/>
    </row>
    <row r="29" spans="1:8">
      <c r="A29" s="25" t="s">
        <v>29</v>
      </c>
      <c r="E29" s="25"/>
      <c r="F29" s="25"/>
      <c r="G29" s="74" t="s">
        <v>30</v>
      </c>
      <c r="H29" s="75">
        <v>77000</v>
      </c>
    </row>
    <row r="30" spans="1:8">
      <c r="A30" s="25" t="s">
        <v>31</v>
      </c>
      <c r="G30" s="74" t="s">
        <v>32</v>
      </c>
      <c r="H30" s="76">
        <v>1122.7</v>
      </c>
    </row>
    <row r="31" spans="1:8" ht="15.75">
      <c r="A31" s="25" t="s">
        <v>33</v>
      </c>
      <c r="G31" s="77" t="s">
        <v>47</v>
      </c>
      <c r="H31" s="78">
        <f>H29-H27+H30</f>
        <v>-22233.339999999949</v>
      </c>
    </row>
    <row r="32" spans="1:8">
      <c r="A32" s="25" t="s">
        <v>46</v>
      </c>
      <c r="H32" s="26"/>
    </row>
    <row r="33" spans="1:8">
      <c r="A33" s="25" t="s">
        <v>50</v>
      </c>
      <c r="G33" s="25"/>
      <c r="H33" s="30"/>
    </row>
  </sheetData>
  <mergeCells count="7">
    <mergeCell ref="A4:D4"/>
    <mergeCell ref="A5:B5"/>
    <mergeCell ref="A6:B6"/>
    <mergeCell ref="A7:B7"/>
    <mergeCell ref="G28:H28"/>
    <mergeCell ref="G6:G7"/>
    <mergeCell ref="B8:D9"/>
  </mergeCells>
  <dataValidations count="2">
    <dataValidation type="list" allowBlank="1" showInputMessage="1" showErrorMessage="1" sqref="C7" xr:uid="{00000000-0002-0000-0000-000000000000}">
      <formula1>"Individual,Pool"</formula1>
    </dataValidation>
    <dataValidation showInputMessage="1" showErrorMessage="1" sqref="B12:B26" xr:uid="{00000000-0002-0000-0000-000002000000}"/>
  </dataValidations>
  <pageMargins left="0.7" right="0.7" top="0.75" bottom="0.75" header="0.3" footer="0.3"/>
  <pageSetup scale="7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showGridLines="0" showRuler="0" showWhiteSpace="0" view="pageLayout" topLeftCell="A4" zoomScale="86" zoomScaleNormal="100" zoomScalePageLayoutView="86" workbookViewId="0">
      <selection activeCell="F31" sqref="F31"/>
    </sheetView>
  </sheetViews>
  <sheetFormatPr baseColWidth="10" defaultColWidth="11" defaultRowHeight="15"/>
  <cols>
    <col min="1" max="1" width="5.7109375" customWidth="1"/>
    <col min="2" max="2" width="12.28515625" customWidth="1"/>
    <col min="3" max="4" width="14.28515625" customWidth="1"/>
    <col min="5" max="5" width="10.7109375" customWidth="1"/>
    <col min="6" max="6" width="12" customWidth="1"/>
    <col min="7" max="7" width="10.28515625" customWidth="1"/>
    <col min="8" max="8" width="12" customWidth="1"/>
    <col min="9" max="9" width="25" customWidth="1"/>
    <col min="10" max="10" width="16" customWidth="1"/>
  </cols>
  <sheetData>
    <row r="1" spans="1:10" ht="46.5">
      <c r="A1" s="31" t="s">
        <v>0</v>
      </c>
    </row>
    <row r="2" spans="1:10" ht="36">
      <c r="A2" s="32" t="s">
        <v>1</v>
      </c>
    </row>
    <row r="4" spans="1:10" ht="21" customHeight="1">
      <c r="A4" s="95" t="str">
        <f>Cliente!A4</f>
        <v>Diego Armando Padilla López</v>
      </c>
      <c r="B4" s="95"/>
      <c r="C4" s="95"/>
      <c r="D4" s="95"/>
      <c r="E4" s="95"/>
      <c r="F4" s="95"/>
      <c r="G4" s="33"/>
    </row>
    <row r="5" spans="1:10" ht="17.25" customHeight="1">
      <c r="A5" s="96" t="s">
        <v>3</v>
      </c>
      <c r="B5" s="96"/>
      <c r="C5" s="34">
        <f>Cliente!C5</f>
        <v>1010214110080</v>
      </c>
      <c r="D5" s="34"/>
      <c r="E5" s="34"/>
      <c r="F5" s="35"/>
      <c r="G5" s="8"/>
    </row>
    <row r="6" spans="1:10" ht="15" customHeight="1">
      <c r="A6" s="96" t="s">
        <v>4</v>
      </c>
      <c r="B6" s="96"/>
      <c r="C6" s="36" t="str">
        <f>Cliente!C6</f>
        <v>Quetzal</v>
      </c>
      <c r="D6" s="36"/>
      <c r="E6" s="36"/>
      <c r="F6" s="35"/>
      <c r="G6" s="8"/>
      <c r="I6" s="97" t="s">
        <v>6</v>
      </c>
    </row>
    <row r="7" spans="1:10" ht="15" customHeight="1">
      <c r="A7" s="96" t="s">
        <v>7</v>
      </c>
      <c r="B7" s="96"/>
      <c r="C7" s="37" t="str">
        <f>Cliente!C7</f>
        <v>Individual</v>
      </c>
      <c r="D7" s="37"/>
      <c r="E7" s="37"/>
      <c r="F7" s="35"/>
      <c r="G7" s="8"/>
      <c r="I7" s="97"/>
    </row>
    <row r="8" spans="1:10" ht="26.25" customHeight="1">
      <c r="B8" s="98" t="str">
        <f>Cliente!B8</f>
        <v>P-032FXJ Suzuki S-Cross GL AT 2015</v>
      </c>
      <c r="C8" s="98"/>
      <c r="D8" s="98"/>
      <c r="E8" s="98"/>
      <c r="F8" s="98"/>
      <c r="G8" s="38"/>
      <c r="I8" s="53">
        <f>Tabla14[[#Totals],[Total a cancelar]]</f>
        <v>90392.499999999942</v>
      </c>
    </row>
    <row r="9" spans="1:10" ht="24" customHeight="1">
      <c r="B9" s="98"/>
      <c r="C9" s="98"/>
      <c r="D9" s="98"/>
      <c r="E9" s="98"/>
      <c r="F9" s="98"/>
      <c r="G9" s="38"/>
    </row>
    <row r="10" spans="1:10">
      <c r="B10" s="8"/>
      <c r="C10" s="8"/>
      <c r="D10" s="8"/>
      <c r="E10" s="8"/>
    </row>
    <row r="11" spans="1:10">
      <c r="A11" s="39" t="s">
        <v>10</v>
      </c>
      <c r="B11" s="40" t="s">
        <v>11</v>
      </c>
      <c r="C11" s="40" t="s">
        <v>12</v>
      </c>
      <c r="D11" s="40" t="s">
        <v>34</v>
      </c>
      <c r="E11" s="40" t="s">
        <v>35</v>
      </c>
      <c r="F11" s="40" t="s">
        <v>36</v>
      </c>
      <c r="G11" s="40" t="s">
        <v>14</v>
      </c>
      <c r="H11" s="39" t="s">
        <v>15</v>
      </c>
      <c r="I11" s="40" t="s">
        <v>16</v>
      </c>
      <c r="J11" s="40" t="s">
        <v>17</v>
      </c>
    </row>
    <row r="12" spans="1:10">
      <c r="A12" s="41">
        <f>IF(Tabla1[[#This Row],[No.]]="","",Tabla1[[#This Row],[No.]])</f>
        <v>1</v>
      </c>
      <c r="B12" s="42" t="str">
        <f>IF(Tabla1[[#This Row],[Mes]]="","",Tabla1[[#This Row],[Mes]])</f>
        <v/>
      </c>
      <c r="C12" s="43" t="str">
        <f>IF(Tabla1[[#This Row],[Interés]]="","",Tabla1[[#This Row],[Interés]])</f>
        <v/>
      </c>
      <c r="D12" s="44"/>
      <c r="E12" s="44"/>
      <c r="F12" s="45" t="str">
        <f>IF(Tabla1[[#This Row],[Servicios]]="","",Tabla1[[#This Row],[Servicios]]-Tabla14[[#This Row],[Seguro]]-Tabla14[[#This Row],[GPS]])</f>
        <v/>
      </c>
      <c r="G12" s="45" t="str">
        <f>IF(Tabla1[[#This Row],[Mora]]="","",Tabla1[[#This Row],[Mora]])</f>
        <v/>
      </c>
      <c r="H12" s="45" t="str">
        <f>IF(Tabla1[[#This Row],[OTROS]]="","",Tabla1[[#This Row],[OTROS]])</f>
        <v/>
      </c>
      <c r="I12" s="44">
        <f>IF(Tabla1[[#This Row],[Capital pendiente de pago]]="","",Tabla1[[#This Row],[Capital pendiente de pago]])</f>
        <v>63758.11</v>
      </c>
      <c r="J12" s="54">
        <f t="shared" ref="J12:J25" si="0">SUM(C12:I12)</f>
        <v>63758.11</v>
      </c>
    </row>
    <row r="13" spans="1:10">
      <c r="A13" s="41">
        <f>IF(Tabla1[[#This Row],[No.]]="","",Tabla1[[#This Row],[No.]])</f>
        <v>2</v>
      </c>
      <c r="B13" s="42" t="str">
        <f>IF(Tabla1[[#This Row],[Mes]]="","",Tabla1[[#This Row],[Mes]])</f>
        <v>octubre</v>
      </c>
      <c r="C13" s="44">
        <f>IF(Tabla1[[#This Row],[Interés]]="","",Tabla1[[#This Row],[Interés]])</f>
        <v>1071.1400000000001</v>
      </c>
      <c r="D13" s="44">
        <v>245</v>
      </c>
      <c r="E13" s="44">
        <v>138</v>
      </c>
      <c r="F13" s="45">
        <f>IF(Tabla1[[#This Row],[Servicios]]="","",Tabla1[[#This Row],[Servicios]]-Tabla14[[#This Row],[Seguro]]-Tabla14[[#This Row],[GPS]])</f>
        <v>310.64</v>
      </c>
      <c r="G13" s="45">
        <f>IF(Tabla1[[#This Row],[Mora]]="","",Tabla1[[#This Row],[Mora]])</f>
        <v>714.01</v>
      </c>
      <c r="H13" s="45" t="str">
        <f>IF(Tabla1[[#This Row],[OTROS]]="","",Tabla1[[#This Row],[OTROS]])</f>
        <v/>
      </c>
      <c r="I13" s="44" t="str">
        <f>IF(Tabla1[[#This Row],[Capital pendiente de pago]]="","",Tabla1[[#This Row],[Capital pendiente de pago]])</f>
        <v/>
      </c>
      <c r="J13" s="54">
        <f t="shared" si="0"/>
        <v>2478.79</v>
      </c>
    </row>
    <row r="14" spans="1:10">
      <c r="A14" s="41">
        <f>IF(Tabla1[[#This Row],[No.]]="","",Tabla1[[#This Row],[No.]])</f>
        <v>3</v>
      </c>
      <c r="B14" s="42" t="str">
        <f>IF(Tabla1[[#This Row],[Mes]]="","",Tabla1[[#This Row],[Mes]])</f>
        <v>noviembre</v>
      </c>
      <c r="C14" s="44">
        <f>IF(Tabla1[[#This Row],[Interés]]="","",Tabla1[[#This Row],[Interés]])</f>
        <v>1071.1400000000001</v>
      </c>
      <c r="D14" s="44">
        <v>245</v>
      </c>
      <c r="E14" s="44">
        <v>138</v>
      </c>
      <c r="F14" s="45">
        <f>IF(Tabla1[[#This Row],[Servicios]]="","",Tabla1[[#This Row],[Servicios]]-Tabla14[[#This Row],[Seguro]]-Tabla14[[#This Row],[GPS]])</f>
        <v>310.64</v>
      </c>
      <c r="G14" s="45">
        <f>IF(Tabla1[[#This Row],[Mora]]="","",Tabla1[[#This Row],[Mora]])</f>
        <v>714.01</v>
      </c>
      <c r="H14" s="45" t="str">
        <f>IF(Tabla1[[#This Row],[OTROS]]="","",Tabla1[[#This Row],[OTROS]])</f>
        <v/>
      </c>
      <c r="I14" s="44" t="str">
        <f>IF(Tabla1[[#This Row],[Capital pendiente de pago]]="","",Tabla1[[#This Row],[Capital pendiente de pago]])</f>
        <v/>
      </c>
      <c r="J14" s="54">
        <f t="shared" si="0"/>
        <v>2478.79</v>
      </c>
    </row>
    <row r="15" spans="1:10">
      <c r="A15" s="41">
        <f>IF(Tabla1[[#This Row],[No.]]="","",Tabla1[[#This Row],[No.]])</f>
        <v>4</v>
      </c>
      <c r="B15" s="42" t="str">
        <f>IF(Tabla1[[#This Row],[Mes]]="","",Tabla1[[#This Row],[Mes]])</f>
        <v>diciembre</v>
      </c>
      <c r="C15" s="44">
        <f>IF(Tabla1[[#This Row],[Interés]]="","",Tabla1[[#This Row],[Interés]])</f>
        <v>1071.1400000000001</v>
      </c>
      <c r="D15" s="44">
        <v>245</v>
      </c>
      <c r="E15" s="44">
        <v>138</v>
      </c>
      <c r="F15" s="45">
        <f>IF(Tabla1[[#This Row],[Servicios]]="","",Tabla1[[#This Row],[Servicios]]-Tabla14[[#This Row],[Seguro]]-Tabla14[[#This Row],[GPS]])</f>
        <v>310.64</v>
      </c>
      <c r="G15" s="45">
        <f>IF(Tabla1[[#This Row],[Mora]]="","",Tabla1[[#This Row],[Mora]])</f>
        <v>714.01</v>
      </c>
      <c r="H15" s="45" t="str">
        <f>IF(Tabla1[[#This Row],[OTROS]]="","",Tabla1[[#This Row],[OTROS]])</f>
        <v/>
      </c>
      <c r="I15" s="44" t="str">
        <f>IF(Tabla1[[#This Row],[Capital pendiente de pago]]="","",Tabla1[[#This Row],[Capital pendiente de pago]])</f>
        <v/>
      </c>
      <c r="J15" s="54">
        <f t="shared" si="0"/>
        <v>2478.79</v>
      </c>
    </row>
    <row r="16" spans="1:10">
      <c r="A16" s="41">
        <f>IF(Tabla1[[#This Row],[No.]]="","",Tabla1[[#This Row],[No.]])</f>
        <v>5</v>
      </c>
      <c r="B16" s="42" t="str">
        <f>IF(Tabla1[[#This Row],[Mes]]="","",Tabla1[[#This Row],[Mes]])</f>
        <v>enero</v>
      </c>
      <c r="C16" s="44">
        <f>IF(Tabla1[[#This Row],[Interés]]="","",Tabla1[[#This Row],[Interés]])</f>
        <v>1071.1400000000001</v>
      </c>
      <c r="D16" s="44">
        <v>245</v>
      </c>
      <c r="E16" s="44">
        <v>64.400000000000006</v>
      </c>
      <c r="F16" s="45">
        <f>IF(Tabla1[[#This Row],[Servicios]]="","",Tabla1[[#This Row],[Servicios]]-Tabla14[[#This Row],[Seguro]]-Tabla14[[#This Row],[GPS]])</f>
        <v>384.24</v>
      </c>
      <c r="G16" s="45">
        <f>IF(Tabla1[[#This Row],[Mora]]="","",Tabla1[[#This Row],[Mora]])</f>
        <v>714.01</v>
      </c>
      <c r="H16" s="45" t="str">
        <f>IF(Tabla1[[#This Row],[OTROS]]="","",Tabla1[[#This Row],[OTROS]])</f>
        <v/>
      </c>
      <c r="I16" s="44" t="str">
        <f>IF(Tabla1[[#This Row],[Capital pendiente de pago]]="","",Tabla1[[#This Row],[Capital pendiente de pago]])</f>
        <v/>
      </c>
      <c r="J16" s="54">
        <f t="shared" si="0"/>
        <v>2478.79</v>
      </c>
    </row>
    <row r="17" spans="1:10">
      <c r="A17" s="41">
        <f>IF(Tabla1[[#This Row],[No.]]="","",Tabla1[[#This Row],[No.]])</f>
        <v>6</v>
      </c>
      <c r="B17" s="42" t="str">
        <f>IF(Tabla1[[#This Row],[Mes]]="","",Tabla1[[#This Row],[Mes]])</f>
        <v>febrero</v>
      </c>
      <c r="C17" s="44">
        <f>IF(Tabla1[[#This Row],[Interés]]="","",Tabla1[[#This Row],[Interés]])</f>
        <v>1071.1400000000001</v>
      </c>
      <c r="D17" s="44">
        <v>245</v>
      </c>
      <c r="E17" s="44"/>
      <c r="F17" s="45">
        <f>IF(Tabla1[[#This Row],[Servicios]]="","",Tabla1[[#This Row],[Servicios]]-Tabla14[[#This Row],[Seguro]]-Tabla14[[#This Row],[GPS]])</f>
        <v>448.64</v>
      </c>
      <c r="G17" s="45">
        <f>IF(Tabla1[[#This Row],[Mora]]="","",Tabla1[[#This Row],[Mora]])</f>
        <v>714.01</v>
      </c>
      <c r="H17" s="45" t="str">
        <f>IF(Tabla1[[#This Row],[OTROS]]="","",Tabla1[[#This Row],[OTROS]])</f>
        <v/>
      </c>
      <c r="I17" s="44" t="str">
        <f>IF(Tabla1[[#This Row],[Capital pendiente de pago]]="","",Tabla1[[#This Row],[Capital pendiente de pago]])</f>
        <v/>
      </c>
      <c r="J17" s="54">
        <f t="shared" si="0"/>
        <v>2478.79</v>
      </c>
    </row>
    <row r="18" spans="1:10">
      <c r="A18" s="41">
        <f>IF(Tabla1[[#This Row],[No.]]="","",Tabla1[[#This Row],[No.]])</f>
        <v>7</v>
      </c>
      <c r="B18" s="42" t="str">
        <f>IF(Tabla1[[#This Row],[Mes]]="","",Tabla1[[#This Row],[Mes]])</f>
        <v>marzo</v>
      </c>
      <c r="C18" s="44">
        <f>IF(Tabla1[[#This Row],[Interés]]="","",Tabla1[[#This Row],[Interés]])</f>
        <v>1071.1400000000001</v>
      </c>
      <c r="D18" s="44">
        <v>245</v>
      </c>
      <c r="E18" s="44"/>
      <c r="F18" s="45">
        <f>IF(Tabla1[[#This Row],[Servicios]]="","",Tabla1[[#This Row],[Servicios]]-Tabla14[[#This Row],[Seguro]]-Tabla14[[#This Row],[GPS]])</f>
        <v>448.64</v>
      </c>
      <c r="G18" s="45">
        <f>IF(Tabla1[[#This Row],[Mora]]="","",Tabla1[[#This Row],[Mora]])</f>
        <v>714.01</v>
      </c>
      <c r="H18" s="45" t="str">
        <f>IF(Tabla1[[#This Row],[OTROS]]="","",Tabla1[[#This Row],[OTROS]])</f>
        <v/>
      </c>
      <c r="I18" s="44" t="str">
        <f>IF(Tabla1[[#This Row],[Capital pendiente de pago]]="","",Tabla1[[#This Row],[Capital pendiente de pago]])</f>
        <v/>
      </c>
      <c r="J18" s="54">
        <f t="shared" si="0"/>
        <v>2478.79</v>
      </c>
    </row>
    <row r="19" spans="1:10">
      <c r="A19" s="41">
        <f>IF(Tabla1[[#This Row],[No.]]="","",Tabla1[[#This Row],[No.]])</f>
        <v>8</v>
      </c>
      <c r="B19" s="42" t="str">
        <f>IF(Tabla1[[#This Row],[Mes]]="","",Tabla1[[#This Row],[Mes]])</f>
        <v>abril</v>
      </c>
      <c r="C19" s="44">
        <f>IF(Tabla1[[#This Row],[Interés]]="","",Tabla1[[#This Row],[Interés]])</f>
        <v>1071.1400000000001</v>
      </c>
      <c r="D19" s="44">
        <v>245</v>
      </c>
      <c r="E19" s="44"/>
      <c r="F19" s="45">
        <f>IF(Tabla1[[#This Row],[Servicios]]="","",Tabla1[[#This Row],[Servicios]]-Tabla14[[#This Row],[Seguro]]-Tabla14[[#This Row],[GPS]])</f>
        <v>448.64</v>
      </c>
      <c r="G19" s="45">
        <f>IF(Tabla1[[#This Row],[Mora]]="","",Tabla1[[#This Row],[Mora]])</f>
        <v>714.01</v>
      </c>
      <c r="H19" s="45" t="str">
        <f>IF(Tabla1[[#This Row],[OTROS]]="","",Tabla1[[#This Row],[OTROS]])</f>
        <v/>
      </c>
      <c r="I19" s="44" t="str">
        <f>IF(Tabla1[[#This Row],[Capital pendiente de pago]]="","",Tabla1[[#This Row],[Capital pendiente de pago]])</f>
        <v/>
      </c>
      <c r="J19" s="54">
        <f t="shared" si="0"/>
        <v>2478.79</v>
      </c>
    </row>
    <row r="20" spans="1:10">
      <c r="A20" s="41">
        <f>IF(Tabla1[[#This Row],[No.]]="","",Tabla1[[#This Row],[No.]])</f>
        <v>9</v>
      </c>
      <c r="B20" s="42" t="s">
        <v>25</v>
      </c>
      <c r="C20" s="44">
        <f>IF(Tabla1[[#This Row],[Interés]]="","",Tabla1[[#This Row],[Interés]])</f>
        <v>1071.1400000000001</v>
      </c>
      <c r="D20" s="44">
        <v>260.93</v>
      </c>
      <c r="E20" s="44"/>
      <c r="F20" s="45">
        <f>IF(Tabla1[[#This Row],[Servicios]]="","",Tabla1[[#This Row],[Servicios]]-Tabla14[[#This Row],[Seguro]]-Tabla14[[#This Row],[GPS]])</f>
        <v>432.71</v>
      </c>
      <c r="G20" s="45">
        <f>IF(Tabla1[[#This Row],[Mora]]="","",Tabla1[[#This Row],[Mora]])</f>
        <v>714.01</v>
      </c>
      <c r="H20" s="45" t="str">
        <f>IF(Tabla1[[#This Row],[OTROS]]="","",Tabla1[[#This Row],[OTROS]])</f>
        <v/>
      </c>
      <c r="I20" s="44" t="str">
        <f>IF(Tabla1[[#This Row],[Capital pendiente de pago]]="","",Tabla1[[#This Row],[Capital pendiente de pago]])</f>
        <v/>
      </c>
      <c r="J20" s="54">
        <f t="shared" si="0"/>
        <v>2478.79</v>
      </c>
    </row>
    <row r="21" spans="1:10">
      <c r="A21" s="41">
        <f>IF(Tabla1[[#This Row],[No.]]="","",Tabla1[[#This Row],[No.]])</f>
        <v>10</v>
      </c>
      <c r="B21" s="42" t="str">
        <f>IF(Tabla1[[#This Row],[Mes]]="","",Tabla1[[#This Row],[Mes]])</f>
        <v>junio</v>
      </c>
      <c r="C21" s="44">
        <f>IF(Tabla1[[#This Row],[Interés]]="","",Tabla1[[#This Row],[Interés]])</f>
        <v>1071.1400000000001</v>
      </c>
      <c r="D21" s="44"/>
      <c r="E21" s="44"/>
      <c r="F21" s="45">
        <f>IF(Tabla1[[#This Row],[Servicios]]="","",Tabla1[[#This Row],[Servicios]]-Tabla14[[#This Row],[Seguro]]-Tabla14[[#This Row],[GPS]])</f>
        <v>693.64</v>
      </c>
      <c r="G21" s="45">
        <f>IF(Tabla1[[#This Row],[Mora]]="","",Tabla1[[#This Row],[Mora]])</f>
        <v>714.01</v>
      </c>
      <c r="H21" s="45"/>
      <c r="I21" s="44"/>
      <c r="J21" s="54">
        <f t="shared" si="0"/>
        <v>2478.79</v>
      </c>
    </row>
    <row r="22" spans="1:10">
      <c r="A22" s="41">
        <f>IF(Tabla1[[#This Row],[No.]]="","",Tabla1[[#This Row],[No.]])</f>
        <v>11</v>
      </c>
      <c r="B22" s="42" t="str">
        <f>IF(Tabla1[[#This Row],[Mes]]="","",Tabla1[[#This Row],[Mes]])</f>
        <v>julio</v>
      </c>
      <c r="C22" s="44">
        <f>IF(Tabla1[[#This Row],[Interés]]="","",Tabla1[[#This Row],[Interés]])</f>
        <v>1071.1400000000001</v>
      </c>
      <c r="D22" s="44"/>
      <c r="E22" s="44"/>
      <c r="F22" s="45">
        <f>IF(Tabla1[[#This Row],[Servicios]]="","",Tabla1[[#This Row],[Servicios]]-Tabla14[[#This Row],[Seguro]]-Tabla14[[#This Row],[GPS]])</f>
        <v>693.64</v>
      </c>
      <c r="G22" s="45" t="str">
        <f>IF(Tabla1[[#This Row],[Mora]]="","",Tabla1[[#This Row],[Mora]])</f>
        <v/>
      </c>
      <c r="H22" s="45"/>
      <c r="I22" s="44"/>
      <c r="J22" s="54">
        <f t="shared" si="0"/>
        <v>1764.7800000000002</v>
      </c>
    </row>
    <row r="23" spans="1:10">
      <c r="A23" s="41">
        <f>IF(Tabla1[[#This Row],[No.]]="","",Tabla1[[#This Row],[No.]])</f>
        <v>12</v>
      </c>
      <c r="B23" s="46" t="str">
        <f>IF(Tabla1[[#This Row],[Mes]]="","",Tabla1[[#This Row],[Mes]])</f>
        <v/>
      </c>
      <c r="C23" s="44" t="str">
        <f>IF(Tabla1[[#This Row],[Interés]]="","",Tabla1[[#This Row],[Interés]])</f>
        <v/>
      </c>
      <c r="D23" s="44"/>
      <c r="E23" s="44"/>
      <c r="F23" s="45" t="str">
        <f>IF(Tabla1[[#This Row],[Servicios]]="","",Tabla1[[#This Row],[Servicios]]-Tabla14[[#This Row],[Seguro]]-Tabla14[[#This Row],[GPS]])</f>
        <v/>
      </c>
      <c r="G23" s="45" t="str">
        <f>IF(Tabla1[[#This Row],[Mora]]="","",Tabla1[[#This Row],[Mora]])</f>
        <v/>
      </c>
      <c r="H23" s="45">
        <v>100</v>
      </c>
      <c r="I23" s="44" t="str">
        <f>IF(Tabla1[[#This Row],[Capital pendiente de pago]]="","",Tabla1[[#This Row],[Capital pendiente de pago]])</f>
        <v/>
      </c>
      <c r="J23" s="54">
        <f t="shared" si="0"/>
        <v>100</v>
      </c>
    </row>
    <row r="24" spans="1:10">
      <c r="A24" s="41">
        <f>IF(Tabla1[[#This Row],[No.]]="","",Tabla1[[#This Row],[No.]])</f>
        <v>13</v>
      </c>
      <c r="B24" s="46" t="str">
        <f>IF(Tabla1[[#This Row],[Mes]]="","",Tabla1[[#This Row],[Mes]])</f>
        <v/>
      </c>
      <c r="C24" s="44" t="str">
        <f>IF(Tabla1[[#This Row],[Interés]]="","",Tabla1[[#This Row],[Interés]])</f>
        <v/>
      </c>
      <c r="D24" s="44"/>
      <c r="E24" s="44"/>
      <c r="F24" s="45" t="str">
        <f>IF(Tabla1[[#This Row],[Servicios]]="","",Tabla1[[#This Row],[Servicios]]-Tabla14[[#This Row],[Seguro]]-Tabla14[[#This Row],[GPS]])</f>
        <v/>
      </c>
      <c r="G24" s="45" t="str">
        <f>IF(Tabla1[[#This Row],[Mora]]="","",Tabla1[[#This Row],[Mora]])</f>
        <v/>
      </c>
      <c r="H24" s="45">
        <v>200</v>
      </c>
      <c r="I24" s="44" t="str">
        <f>IF(Tabla1[[#This Row],[Capital pendiente de pago]]="","",Tabla1[[#This Row],[Capital pendiente de pago]])</f>
        <v/>
      </c>
      <c r="J24" s="54">
        <f t="shared" si="0"/>
        <v>200</v>
      </c>
    </row>
    <row r="25" spans="1:10">
      <c r="A25" s="47">
        <f>IF(Tabla1[[#This Row],[No.]]="","",Tabla1[[#This Row],[No.]])</f>
        <v>14</v>
      </c>
      <c r="B25" s="48" t="str">
        <f>IF(Tabla1[[#This Row],[Mes]]="","",Tabla1[[#This Row],[Mes]])</f>
        <v/>
      </c>
      <c r="C25" s="49" t="str">
        <f>IF(Tabla1[[#This Row],[Interés]]="","",Tabla1[[#This Row],[Interés]])</f>
        <v/>
      </c>
      <c r="D25" s="49"/>
      <c r="E25" s="49"/>
      <c r="F25" s="50" t="str">
        <f>IF(Tabla1[[#This Row],[Servicios]]="","",Tabla1[[#This Row],[Servicios]]-Tabla14[[#This Row],[Seguro]]-Tabla14[[#This Row],[GPS]])</f>
        <v/>
      </c>
      <c r="G25" s="50" t="str">
        <f>IF(Tabla1[[#This Row],[Mora]]="","",Tabla1[[#This Row],[Mora]])</f>
        <v/>
      </c>
      <c r="H25" s="50">
        <v>100</v>
      </c>
      <c r="I25" s="49" t="str">
        <f>IF(Tabla1[[#This Row],[Capital pendiente de pago]]="","",Tabla1[[#This Row],[Capital pendiente de pago]])</f>
        <v/>
      </c>
      <c r="J25" s="54">
        <f t="shared" si="0"/>
        <v>100</v>
      </c>
    </row>
    <row r="26" spans="1:10">
      <c r="A26" s="79">
        <v>15</v>
      </c>
      <c r="B26" s="80" t="str">
        <f>IF(Tabla1[[#This Row],[Mes]]="","",Tabla1[[#This Row],[Mes]])</f>
        <v/>
      </c>
      <c r="C26" s="81" t="str">
        <f>IF(Tabla1[[#This Row],[Interés]]="","",Tabla1[[#This Row],[Interés]])</f>
        <v/>
      </c>
      <c r="D26" s="82"/>
      <c r="E26" s="82"/>
      <c r="F26" s="83" t="str">
        <f>IF(Tabla1[[#This Row],[Servicios]]="","",Tabla1[[#This Row],[Servicios]]-Tabla14[[#This Row],[Seguro]]-Tabla14[[#This Row],[GPS]])</f>
        <v/>
      </c>
      <c r="G26" s="83" t="str">
        <f>IF(Tabla1[[#This Row],[Mora]]="","",Tabla1[[#This Row],[Mora]])</f>
        <v/>
      </c>
      <c r="H26" s="83">
        <v>2160.5</v>
      </c>
      <c r="I26" s="81" t="str">
        <f>IF(Tabla1[[#This Row],[Capital pendiente de pago]]="","",Tabla1[[#This Row],[Capital pendiente de pago]])</f>
        <v/>
      </c>
      <c r="J26" s="84">
        <f>SUM(C26:I26)</f>
        <v>2160.5</v>
      </c>
    </row>
    <row r="27" spans="1:10">
      <c r="A27" s="47" t="s">
        <v>28</v>
      </c>
      <c r="B27" s="51"/>
      <c r="C27" s="52"/>
      <c r="D27" s="52"/>
      <c r="E27" s="52"/>
      <c r="F27" s="47"/>
      <c r="G27" s="47"/>
      <c r="H27" s="47"/>
      <c r="I27" s="52"/>
      <c r="J27" s="55">
        <f>SUBTOTAL(109,Tabla14[Total a cancelar])</f>
        <v>90392.499999999942</v>
      </c>
    </row>
    <row r="28" spans="1:10">
      <c r="A28" s="24"/>
      <c r="I28" s="92"/>
      <c r="J28" s="92"/>
    </row>
    <row r="29" spans="1:10">
      <c r="A29" s="25" t="s">
        <v>37</v>
      </c>
      <c r="G29" s="25"/>
      <c r="H29" s="25"/>
      <c r="J29" s="26"/>
    </row>
    <row r="30" spans="1:10">
      <c r="A30" s="25" t="s">
        <v>38</v>
      </c>
      <c r="J30" s="27"/>
    </row>
    <row r="31" spans="1:10" ht="15.75">
      <c r="A31" s="25" t="s">
        <v>39</v>
      </c>
      <c r="I31" s="28"/>
      <c r="J31" s="29"/>
    </row>
    <row r="32" spans="1:10">
      <c r="A32" s="25" t="s">
        <v>40</v>
      </c>
      <c r="J32" s="26"/>
    </row>
    <row r="33" spans="1:10">
      <c r="A33" s="25" t="s">
        <v>48</v>
      </c>
      <c r="I33" s="25"/>
      <c r="J33" s="30"/>
    </row>
  </sheetData>
  <mergeCells count="7">
    <mergeCell ref="A4:F4"/>
    <mergeCell ref="A5:B5"/>
    <mergeCell ref="A6:B6"/>
    <mergeCell ref="A7:B7"/>
    <mergeCell ref="I28:J28"/>
    <mergeCell ref="I6:I7"/>
    <mergeCell ref="B8:F9"/>
  </mergeCells>
  <pageMargins left="0.57999999999999996" right="0.44" top="0.75" bottom="0.75" header="0.3" footer="0.3"/>
  <pageSetup scale="9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showGridLines="0" showRuler="0" view="pageLayout" topLeftCell="A7" zoomScale="86" zoomScaleNormal="100" zoomScalePageLayoutView="86" workbookViewId="0">
      <selection activeCell="F28" sqref="F28"/>
    </sheetView>
  </sheetViews>
  <sheetFormatPr baseColWidth="10" defaultColWidth="11" defaultRowHeight="15"/>
  <cols>
    <col min="1" max="1" width="5.7109375" customWidth="1"/>
    <col min="2" max="2" width="12.28515625" customWidth="1"/>
    <col min="3" max="4" width="14.28515625" customWidth="1"/>
    <col min="5" max="5" width="10.7109375" customWidth="1"/>
    <col min="6" max="6" width="25" customWidth="1"/>
    <col min="7" max="7" width="16" customWidth="1"/>
  </cols>
  <sheetData>
    <row r="1" spans="1:7" ht="46.5">
      <c r="A1" s="1" t="s">
        <v>41</v>
      </c>
      <c r="B1" s="2"/>
      <c r="C1" s="2"/>
      <c r="D1" s="2"/>
      <c r="E1" s="2"/>
      <c r="F1" s="2"/>
    </row>
    <row r="2" spans="1:7" ht="36">
      <c r="A2" s="3" t="s">
        <v>1</v>
      </c>
      <c r="B2" s="2"/>
      <c r="C2" s="2"/>
      <c r="D2" s="2"/>
      <c r="E2" s="2"/>
      <c r="F2" s="2"/>
    </row>
    <row r="3" spans="1:7">
      <c r="A3" s="2"/>
      <c r="B3" s="2"/>
      <c r="C3" s="2"/>
      <c r="D3" s="2"/>
      <c r="E3" s="2"/>
      <c r="F3" s="2"/>
    </row>
    <row r="4" spans="1:7" ht="21" customHeight="1">
      <c r="A4" s="99" t="str">
        <f>Cliente!A4</f>
        <v>Diego Armando Padilla López</v>
      </c>
      <c r="B4" s="99"/>
      <c r="C4" s="99"/>
      <c r="D4" s="99"/>
      <c r="E4" s="99"/>
      <c r="F4" s="2"/>
    </row>
    <row r="5" spans="1:7" ht="17.25" customHeight="1">
      <c r="A5" s="100" t="s">
        <v>3</v>
      </c>
      <c r="B5" s="100"/>
      <c r="C5" s="4">
        <f>Cliente!C5</f>
        <v>1010214110080</v>
      </c>
      <c r="D5" s="4"/>
      <c r="E5" s="4"/>
      <c r="F5" s="2"/>
    </row>
    <row r="6" spans="1:7" ht="15" customHeight="1">
      <c r="A6" s="100" t="s">
        <v>4</v>
      </c>
      <c r="B6" s="100"/>
      <c r="C6" s="5" t="s">
        <v>5</v>
      </c>
      <c r="D6" s="5"/>
      <c r="E6" s="5"/>
      <c r="F6" s="101" t="s">
        <v>6</v>
      </c>
    </row>
    <row r="7" spans="1:7" ht="15" customHeight="1">
      <c r="A7" s="100" t="s">
        <v>7</v>
      </c>
      <c r="B7" s="100"/>
      <c r="C7" s="6" t="str">
        <f>Cliente!C7</f>
        <v>Individual</v>
      </c>
      <c r="D7" s="6"/>
      <c r="E7" s="6"/>
      <c r="F7" s="101"/>
    </row>
    <row r="8" spans="1:7" ht="26.25" customHeight="1">
      <c r="A8" s="2"/>
      <c r="B8" s="102" t="s">
        <v>42</v>
      </c>
      <c r="C8" s="102"/>
      <c r="D8" s="102"/>
      <c r="E8" s="102"/>
      <c r="F8" s="7">
        <f>Tabla145[[#Totals],[Total a cancelar]]</f>
        <v>66934.299999999988</v>
      </c>
    </row>
    <row r="9" spans="1:7" ht="24" customHeight="1">
      <c r="A9" s="2"/>
      <c r="B9" s="102"/>
      <c r="C9" s="102"/>
      <c r="D9" s="102"/>
      <c r="E9" s="102"/>
      <c r="F9" s="2"/>
    </row>
    <row r="10" spans="1:7">
      <c r="B10" s="8"/>
      <c r="C10" s="8"/>
      <c r="D10" s="8"/>
      <c r="E10" s="8"/>
    </row>
    <row r="11" spans="1:7">
      <c r="A11" s="9" t="s">
        <v>10</v>
      </c>
      <c r="B11" s="10" t="s">
        <v>11</v>
      </c>
      <c r="C11" s="10" t="s">
        <v>34</v>
      </c>
      <c r="D11" s="10" t="s">
        <v>35</v>
      </c>
      <c r="E11" s="10" t="s">
        <v>43</v>
      </c>
      <c r="F11" s="10" t="s">
        <v>16</v>
      </c>
      <c r="G11" s="10" t="s">
        <v>17</v>
      </c>
    </row>
    <row r="12" spans="1:7">
      <c r="A12" s="11">
        <f>IF(Tabla1[[#This Row],[No.]]="","",Tabla1[[#This Row],[No.]])</f>
        <v>1</v>
      </c>
      <c r="B12" s="12" t="str">
        <f>IF(Tabla1[[#This Row],[Mes]]="","",Tabla1[[#This Row],[Mes]])</f>
        <v/>
      </c>
      <c r="C12" s="13" t="str">
        <f>IF(Tabla14[[#This Row],[Seguro]]="","",Tabla14[[#This Row],[Seguro]])</f>
        <v/>
      </c>
      <c r="D12" s="14" t="str">
        <f>IF(Tabla14[[#This Row],[GPS]]="","",Tabla14[[#This Row],[GPS]])</f>
        <v/>
      </c>
      <c r="E12" s="14" t="str">
        <f>IF(Tabla14[[#This Row],[OTROS]]="","",Tabla14[[#This Row],[OTROS]])</f>
        <v/>
      </c>
      <c r="F12" s="14">
        <f>IF(Tabla1[[#This Row],[Capital pendiente de pago]]="","",Tabla1[[#This Row],[Capital pendiente de pago]])</f>
        <v>63758.11</v>
      </c>
      <c r="G12" s="15">
        <f t="shared" ref="G12:G25" si="0">SUM(C12:F12)</f>
        <v>63758.11</v>
      </c>
    </row>
    <row r="13" spans="1:7">
      <c r="A13" s="11">
        <f>IF(Tabla1[[#This Row],[No.]]="","",Tabla1[[#This Row],[No.]])</f>
        <v>2</v>
      </c>
      <c r="B13" s="12" t="str">
        <f>IF(Tabla1[[#This Row],[Mes]]="","",Tabla1[[#This Row],[Mes]])</f>
        <v>octubre</v>
      </c>
      <c r="C13" s="14">
        <f>IF(Tabla14[[#This Row],[Seguro]]="","",Tabla14[[#This Row],[Seguro]])</f>
        <v>245</v>
      </c>
      <c r="D13" s="14">
        <f>IF(Tabla14[[#This Row],[GPS]]="","",Tabla14[[#This Row],[GPS]])</f>
        <v>138</v>
      </c>
      <c r="E13" s="14" t="str">
        <f>IF(Tabla14[[#This Row],[OTROS]]="","",Tabla14[[#This Row],[OTROS]])</f>
        <v/>
      </c>
      <c r="F13" s="14" t="str">
        <f>IF(Tabla1[[#This Row],[Capital pendiente de pago]]="","",Tabla1[[#This Row],[Capital pendiente de pago]])</f>
        <v/>
      </c>
      <c r="G13" s="15">
        <f t="shared" si="0"/>
        <v>383</v>
      </c>
    </row>
    <row r="14" spans="1:7">
      <c r="A14" s="11">
        <f>IF(Tabla1[[#This Row],[No.]]="","",Tabla1[[#This Row],[No.]])</f>
        <v>3</v>
      </c>
      <c r="B14" s="12" t="str">
        <f>IF(Tabla1[[#This Row],[Mes]]="","",Tabla1[[#This Row],[Mes]])</f>
        <v>noviembre</v>
      </c>
      <c r="C14" s="14">
        <f>IF(Tabla14[[#This Row],[Seguro]]="","",Tabla14[[#This Row],[Seguro]])</f>
        <v>245</v>
      </c>
      <c r="D14" s="14">
        <f>IF(Tabla14[[#This Row],[GPS]]="","",Tabla14[[#This Row],[GPS]])</f>
        <v>138</v>
      </c>
      <c r="E14" s="14" t="str">
        <f>IF(Tabla14[[#This Row],[OTROS]]="","",Tabla14[[#This Row],[OTROS]])</f>
        <v/>
      </c>
      <c r="F14" s="14" t="str">
        <f>IF(Tabla1[[#This Row],[Capital pendiente de pago]]="","",Tabla1[[#This Row],[Capital pendiente de pago]])</f>
        <v/>
      </c>
      <c r="G14" s="15">
        <f t="shared" si="0"/>
        <v>383</v>
      </c>
    </row>
    <row r="15" spans="1:7">
      <c r="A15" s="11">
        <f>IF(Tabla1[[#This Row],[No.]]="","",Tabla1[[#This Row],[No.]])</f>
        <v>4</v>
      </c>
      <c r="B15" s="12" t="str">
        <f>IF(Tabla1[[#This Row],[Mes]]="","",Tabla1[[#This Row],[Mes]])</f>
        <v>diciembre</v>
      </c>
      <c r="C15" s="14">
        <f>IF(Tabla14[[#This Row],[Seguro]]="","",Tabla14[[#This Row],[Seguro]])</f>
        <v>245</v>
      </c>
      <c r="D15" s="14">
        <f>IF(Tabla14[[#This Row],[GPS]]="","",Tabla14[[#This Row],[GPS]])</f>
        <v>138</v>
      </c>
      <c r="E15" s="14" t="str">
        <f>IF(Tabla14[[#This Row],[OTROS]]="","",Tabla14[[#This Row],[OTROS]])</f>
        <v/>
      </c>
      <c r="F15" s="14" t="str">
        <f>IF(Tabla1[[#This Row],[Capital pendiente de pago]]="","",Tabla1[[#This Row],[Capital pendiente de pago]])</f>
        <v/>
      </c>
      <c r="G15" s="15">
        <f t="shared" si="0"/>
        <v>383</v>
      </c>
    </row>
    <row r="16" spans="1:7">
      <c r="A16" s="11">
        <f>IF(Tabla1[[#This Row],[No.]]="","",Tabla1[[#This Row],[No.]])</f>
        <v>5</v>
      </c>
      <c r="B16" s="12" t="str">
        <f>IF(Tabla1[[#This Row],[Mes]]="","",Tabla1[[#This Row],[Mes]])</f>
        <v>enero</v>
      </c>
      <c r="C16" s="14">
        <f>IF(Tabla14[[#This Row],[Seguro]]="","",Tabla14[[#This Row],[Seguro]])</f>
        <v>245</v>
      </c>
      <c r="D16" s="14">
        <f>IF(Tabla14[[#This Row],[GPS]]="","",Tabla14[[#This Row],[GPS]])</f>
        <v>64.400000000000006</v>
      </c>
      <c r="E16" s="14" t="str">
        <f>IF(Tabla14[[#This Row],[OTROS]]="","",Tabla14[[#This Row],[OTROS]])</f>
        <v/>
      </c>
      <c r="F16" s="14" t="str">
        <f>IF(Tabla1[[#This Row],[Capital pendiente de pago]]="","",Tabla1[[#This Row],[Capital pendiente de pago]])</f>
        <v/>
      </c>
      <c r="G16" s="15">
        <f t="shared" si="0"/>
        <v>309.39999999999998</v>
      </c>
    </row>
    <row r="17" spans="1:7">
      <c r="A17" s="11">
        <f>IF(Tabla1[[#This Row],[No.]]="","",Tabla1[[#This Row],[No.]])</f>
        <v>6</v>
      </c>
      <c r="B17" s="12" t="str">
        <f>IF(Tabla1[[#This Row],[Mes]]="","",Tabla1[[#This Row],[Mes]])</f>
        <v>febrero</v>
      </c>
      <c r="C17" s="14">
        <f>IF(Tabla14[[#This Row],[Seguro]]="","",Tabla14[[#This Row],[Seguro]])</f>
        <v>245</v>
      </c>
      <c r="D17" s="14" t="str">
        <f>IF(Tabla14[[#This Row],[GPS]]="","",Tabla14[[#This Row],[GPS]])</f>
        <v/>
      </c>
      <c r="E17" s="14" t="str">
        <f>IF(Tabla14[[#This Row],[OTROS]]="","",Tabla14[[#This Row],[OTROS]])</f>
        <v/>
      </c>
      <c r="F17" s="14" t="str">
        <f>IF(Tabla1[[#This Row],[Capital pendiente de pago]]="","",Tabla1[[#This Row],[Capital pendiente de pago]])</f>
        <v/>
      </c>
      <c r="G17" s="15">
        <f t="shared" si="0"/>
        <v>245</v>
      </c>
    </row>
    <row r="18" spans="1:7">
      <c r="A18" s="11">
        <f>IF(Tabla1[[#This Row],[No.]]="","",Tabla1[[#This Row],[No.]])</f>
        <v>7</v>
      </c>
      <c r="B18" s="12" t="str">
        <f>IF(Tabla1[[#This Row],[Mes]]="","",Tabla1[[#This Row],[Mes]])</f>
        <v>marzo</v>
      </c>
      <c r="C18" s="14">
        <f>IF(Tabla14[[#This Row],[Seguro]]="","",Tabla14[[#This Row],[Seguro]])</f>
        <v>245</v>
      </c>
      <c r="D18" s="14" t="str">
        <f>IF(Tabla14[[#This Row],[GPS]]="","",Tabla14[[#This Row],[GPS]])</f>
        <v/>
      </c>
      <c r="E18" s="14" t="str">
        <f>IF(Tabla14[[#This Row],[OTROS]]="","",Tabla14[[#This Row],[OTROS]])</f>
        <v/>
      </c>
      <c r="F18" s="14" t="str">
        <f>IF(Tabla1[[#This Row],[Capital pendiente de pago]]="","",Tabla1[[#This Row],[Capital pendiente de pago]])</f>
        <v/>
      </c>
      <c r="G18" s="15">
        <f t="shared" si="0"/>
        <v>245</v>
      </c>
    </row>
    <row r="19" spans="1:7">
      <c r="A19" s="11">
        <f>IF(Tabla1[[#This Row],[No.]]="","",Tabla1[[#This Row],[No.]])</f>
        <v>8</v>
      </c>
      <c r="B19" s="12" t="str">
        <f>IF(Tabla1[[#This Row],[Mes]]="","",Tabla1[[#This Row],[Mes]])</f>
        <v>abril</v>
      </c>
      <c r="C19" s="14">
        <f>IF(Tabla14[[#This Row],[Seguro]]="","",Tabla14[[#This Row],[Seguro]])</f>
        <v>245</v>
      </c>
      <c r="D19" s="14" t="str">
        <f>IF(Tabla14[[#This Row],[GPS]]="","",Tabla14[[#This Row],[GPS]])</f>
        <v/>
      </c>
      <c r="E19" s="14" t="str">
        <f>IF(Tabla14[[#This Row],[OTROS]]="","",Tabla14[[#This Row],[OTROS]])</f>
        <v/>
      </c>
      <c r="F19" s="14" t="str">
        <f>IF(Tabla1[[#This Row],[Capital pendiente de pago]]="","",Tabla1[[#This Row],[Capital pendiente de pago]])</f>
        <v/>
      </c>
      <c r="G19" s="15">
        <f t="shared" si="0"/>
        <v>245</v>
      </c>
    </row>
    <row r="20" spans="1:7">
      <c r="A20" s="11">
        <f>IF(Tabla1[[#This Row],[No.]]="","",Tabla1[[#This Row],[No.]])</f>
        <v>9</v>
      </c>
      <c r="B20" s="12" t="str">
        <f>IF(Tabla1[[#This Row],[Mes]]="","",Tabla1[[#This Row],[Mes]])</f>
        <v>mayo</v>
      </c>
      <c r="C20" s="14">
        <f>IF(Tabla14[[#This Row],[Seguro]]="","",Tabla14[[#This Row],[Seguro]])</f>
        <v>260.93</v>
      </c>
      <c r="D20" s="14" t="str">
        <f>IF(Tabla14[[#This Row],[GPS]]="","",Tabla14[[#This Row],[GPS]])</f>
        <v/>
      </c>
      <c r="E20" s="14" t="str">
        <f>IF(Tabla14[[#This Row],[OTROS]]="","",Tabla14[[#This Row],[OTROS]])</f>
        <v/>
      </c>
      <c r="F20" s="14" t="str">
        <f>IF(Tabla1[[#This Row],[Capital pendiente de pago]]="","",Tabla1[[#This Row],[Capital pendiente de pago]])</f>
        <v/>
      </c>
      <c r="G20" s="15">
        <f t="shared" si="0"/>
        <v>260.93</v>
      </c>
    </row>
    <row r="21" spans="1:7">
      <c r="A21" s="11">
        <f>IF(Tabla1[[#This Row],[No.]]="","",Tabla1[[#This Row],[No.]])</f>
        <v>10</v>
      </c>
      <c r="B21" s="12" t="str">
        <f>IF(Tabla1[[#This Row],[Mes]]="","",Tabla1[[#This Row],[Mes]])</f>
        <v>junio</v>
      </c>
      <c r="C21" s="14">
        <v>260.93</v>
      </c>
      <c r="D21" s="14"/>
      <c r="E21" s="14"/>
      <c r="F21" s="14"/>
      <c r="G21" s="15">
        <f t="shared" si="0"/>
        <v>260.93</v>
      </c>
    </row>
    <row r="22" spans="1:7">
      <c r="A22" s="11">
        <f>IF(Tabla1[[#This Row],[No.]]="","",Tabla1[[#This Row],[No.]])</f>
        <v>11</v>
      </c>
      <c r="B22" s="12" t="str">
        <f>IF(Tabla1[[#This Row],[Mes]]="","",Tabla1[[#This Row],[Mes]])</f>
        <v>julio</v>
      </c>
      <c r="C22" s="14">
        <v>260.93</v>
      </c>
      <c r="D22" s="14"/>
      <c r="E22" s="14"/>
      <c r="F22" s="14" t="str">
        <f>IF(Tabla1[[#This Row],[Capital pendiente de pago]]="","",Tabla1[[#This Row],[Capital pendiente de pago]])</f>
        <v/>
      </c>
      <c r="G22" s="15">
        <f t="shared" si="0"/>
        <v>260.93</v>
      </c>
    </row>
    <row r="23" spans="1:7">
      <c r="A23" s="11">
        <f>IF(Tabla1[[#This Row],[No.]]="","",Tabla1[[#This Row],[No.]])</f>
        <v>12</v>
      </c>
      <c r="B23" s="16" t="str">
        <f>IF(Tabla1[[#This Row],[Mes]]="","",Tabla1[[#This Row],[Mes]])</f>
        <v/>
      </c>
      <c r="C23" s="14" t="str">
        <f>IF(Tabla14[[#This Row],[Seguro]]="","",Tabla14[[#This Row],[Seguro]])</f>
        <v/>
      </c>
      <c r="D23" s="14"/>
      <c r="E23" s="14">
        <v>100</v>
      </c>
      <c r="F23" s="14" t="str">
        <f>IF(Tabla1[[#This Row],[Capital pendiente de pago]]="","",Tabla1[[#This Row],[Capital pendiente de pago]])</f>
        <v/>
      </c>
      <c r="G23" s="15">
        <f t="shared" si="0"/>
        <v>100</v>
      </c>
    </row>
    <row r="24" spans="1:7">
      <c r="A24" s="11">
        <f>IF(Tabla1[[#This Row],[No.]]="","",Tabla1[[#This Row],[No.]])</f>
        <v>13</v>
      </c>
      <c r="B24" s="16" t="str">
        <f>IF(Tabla1[[#This Row],[Mes]]="","",Tabla1[[#This Row],[Mes]])</f>
        <v/>
      </c>
      <c r="C24" s="14" t="str">
        <f>IF(Tabla14[[#This Row],[Seguro]]="","",Tabla14[[#This Row],[Seguro]])</f>
        <v/>
      </c>
      <c r="D24" s="14"/>
      <c r="E24" s="14">
        <v>100</v>
      </c>
      <c r="F24" s="14" t="str">
        <f>IF(Tabla1[[#This Row],[Capital pendiente de pago]]="","",Tabla1[[#This Row],[Capital pendiente de pago]])</f>
        <v/>
      </c>
      <c r="G24" s="15">
        <f t="shared" si="0"/>
        <v>100</v>
      </c>
    </row>
    <row r="25" spans="1:7">
      <c r="A25" s="17">
        <f>IF(Tabla1[[#This Row],[No.]]="","",Tabla1[[#This Row],[No.]])</f>
        <v>14</v>
      </c>
      <c r="B25" s="18" t="str">
        <f>IF(Tabla1[[#This Row],[Mes]]="","",Tabla1[[#This Row],[Mes]])</f>
        <v/>
      </c>
      <c r="C25" s="19" t="str">
        <f>IF(Tabla14[[#This Row],[Seguro]]="","",Tabla14[[#This Row],[Seguro]])</f>
        <v/>
      </c>
      <c r="D25" s="19"/>
      <c r="E25" s="19"/>
      <c r="F25" s="19" t="str">
        <f>IF(Tabla1[[#This Row],[Capital pendiente de pago]]="","",Tabla1[[#This Row],[Capital pendiente de pago]])</f>
        <v/>
      </c>
      <c r="G25" s="15">
        <f t="shared" si="0"/>
        <v>0</v>
      </c>
    </row>
    <row r="26" spans="1:7">
      <c r="A26" s="17" t="s">
        <v>28</v>
      </c>
      <c r="B26" s="20"/>
      <c r="C26" s="21">
        <f>SUBTOTAL(109,Tabla145[Seguro])</f>
        <v>2497.79</v>
      </c>
      <c r="D26" s="21">
        <f>SUBTOTAL(109,Tabla145[GPS])</f>
        <v>478.4</v>
      </c>
      <c r="E26" s="22"/>
      <c r="F26" s="22"/>
      <c r="G26" s="23">
        <f>SUBTOTAL(109,Tabla145[Total a cancelar])</f>
        <v>66934.299999999988</v>
      </c>
    </row>
    <row r="27" spans="1:7">
      <c r="A27" s="24"/>
      <c r="F27" s="92"/>
      <c r="G27" s="92"/>
    </row>
    <row r="28" spans="1:7">
      <c r="A28" s="25" t="s">
        <v>44</v>
      </c>
      <c r="G28" s="26"/>
    </row>
    <row r="29" spans="1:7">
      <c r="A29" s="25" t="s">
        <v>31</v>
      </c>
      <c r="G29" s="27"/>
    </row>
    <row r="30" spans="1:7" ht="15.75">
      <c r="A30" s="25" t="s">
        <v>45</v>
      </c>
      <c r="F30" s="28"/>
      <c r="G30" s="29"/>
    </row>
    <row r="31" spans="1:7">
      <c r="A31" s="25" t="s">
        <v>49</v>
      </c>
      <c r="G31" s="26"/>
    </row>
    <row r="32" spans="1:7">
      <c r="F32" s="25"/>
      <c r="G32" s="30"/>
    </row>
  </sheetData>
  <mergeCells count="7">
    <mergeCell ref="A4:E4"/>
    <mergeCell ref="A5:B5"/>
    <mergeCell ref="A6:B6"/>
    <mergeCell ref="A7:B7"/>
    <mergeCell ref="F27:G27"/>
    <mergeCell ref="F6:F7"/>
    <mergeCell ref="B8:E9"/>
  </mergeCells>
  <pageMargins left="0.57999999999999996" right="0.44" top="0.75" bottom="0.75" header="0.3" footer="0.3"/>
  <pageSetup scale="9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Cliente</vt:lpstr>
      <vt:lpstr>Interno</vt:lpstr>
      <vt:lpstr>Costos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Cobros 1</dc:creator>
  <cp:lastModifiedBy>Maple</cp:lastModifiedBy>
  <cp:lastPrinted>2025-02-06T21:37:00Z</cp:lastPrinted>
  <dcterms:created xsi:type="dcterms:W3CDTF">2022-04-20T20:26:00Z</dcterms:created>
  <dcterms:modified xsi:type="dcterms:W3CDTF">2025-07-28T20:28:24Z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C9F48C3690AE4E99BE96A4DF49AE68E9_13</vt:lpwstr>
  </property>
  <property fmtid="{D5CDD505-2E9C-101B-9397-08002B2CF9AE}" pid="3" name="KSOProductBuildVer">
    <vt:lpwstr>2058-12.2.0.21931</vt:lpwstr>
  </property>
</Properties>
</file>